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1.xml" ContentType="application/vnd.openxmlformats-officedocument.drawing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11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Assignments\Module 01 - Excel\Challange\"/>
    </mc:Choice>
  </mc:AlternateContent>
  <xr:revisionPtr revIDLastSave="0" documentId="13_ncr:1_{B07806AD-C679-41A0-8582-A13D63084E7B}" xr6:coauthVersionLast="47" xr6:coauthVersionMax="47" xr10:uidLastSave="{00000000-0000-0000-0000-000000000000}"/>
  <bookViews>
    <workbookView xWindow="-120" yWindow="-120" windowWidth="29040" windowHeight="15840" tabRatio="697" xr2:uid="{00000000-000D-0000-FFFF-FFFF00000000}"/>
  </bookViews>
  <sheets>
    <sheet name="Notes" sheetId="15" r:id="rId1"/>
    <sheet name="Crowdfunding" sheetId="2" r:id="rId2"/>
    <sheet name="Cat Success Fail" sheetId="3" r:id="rId3"/>
    <sheet name="Sub Cat Success Fail" sheetId="4" r:id="rId4"/>
    <sheet name="Preferred" sheetId="17" r:id="rId5"/>
    <sheet name="Launch Month Success Fail" sheetId="5" r:id="rId6"/>
    <sheet name="Bonus Analysis by Goal Range" sheetId="9" r:id="rId7"/>
    <sheet name="Bonus - Backer Stat Analysis" sheetId="10" r:id="rId8"/>
    <sheet name="Bonus 2 - Avg Pledge" sheetId="14" r:id="rId9"/>
    <sheet name="Success by Country" sheetId="6" r:id="rId10"/>
    <sheet name="Spotlight Analysis" sheetId="12" r:id="rId11"/>
    <sheet name="Staff Picks Analysis" sheetId="13" r:id="rId12"/>
    <sheet name="Both" sheetId="16" r:id="rId13"/>
    <sheet name="Scratch Pad" sheetId="19" r:id="rId14"/>
    <sheet name="Original" sheetId="1" state="hidden" r:id="rId15"/>
  </sheets>
  <definedNames>
    <definedName name="_xlchart.v1.0" hidden="1">'Bonus - Backer Stat Analysis'!$D$1:$D$5</definedName>
    <definedName name="_xlchart.v1.1" hidden="1">'Bonus - Backer Stat Analysis'!$D$6:$D$981</definedName>
    <definedName name="_xlchart.v1.10" hidden="1">'Spotlight Analysis'!$C$2:$C$3</definedName>
    <definedName name="_xlchart.v1.11" hidden="1">'Spotlight Analysis'!$C$4:$C$983</definedName>
    <definedName name="_xlchart.v1.12" hidden="1">'Staff Picks Analysis'!$D$2:$D$6</definedName>
    <definedName name="_xlchart.v1.13" hidden="1">'Staff Picks Analysis'!$D$7:$D$563</definedName>
    <definedName name="_xlchart.v1.14" hidden="1">'Staff Picks Analysis'!$C$2:$C$3</definedName>
    <definedName name="_xlchart.v1.15" hidden="1">'Staff Picks Analysis'!$C$4:$C$983</definedName>
    <definedName name="_xlchart.v1.16" hidden="1">Both!$C$2:$C$3</definedName>
    <definedName name="_xlchart.v1.17" hidden="1">Both!$C$4:$C$983</definedName>
    <definedName name="_xlchart.v1.18" hidden="1">Both!$D$2:$D$6</definedName>
    <definedName name="_xlchart.v1.19" hidden="1">Both!$D$7:$D$983</definedName>
    <definedName name="_xlchart.v1.2" hidden="1">'Bonus - Backer Stat Analysis'!$C$1:$C$4</definedName>
    <definedName name="_xlchart.v1.20" hidden="1">'Scratch Pad'!$AB$8</definedName>
    <definedName name="_xlchart.v1.21" hidden="1">'Scratch Pad'!$AB$9:$AB$398</definedName>
    <definedName name="_xlchart.v1.22" hidden="1">'Scratch Pad'!$AC$8</definedName>
    <definedName name="_xlchart.v1.23" hidden="1">'Scratch Pad'!$AC$9:$AC$398</definedName>
    <definedName name="_xlchart.v1.24" hidden="1">'Scratch Pad'!$AA$8</definedName>
    <definedName name="_xlchart.v1.25" hidden="1">'Scratch Pad'!$AA$9:$AA$398</definedName>
    <definedName name="_xlchart.v1.26" hidden="1">'Scratch Pad'!$AB$8</definedName>
    <definedName name="_xlchart.v1.27" hidden="1">'Scratch Pad'!$AB$9:$AB$398</definedName>
    <definedName name="_xlchart.v1.3" hidden="1">'Bonus - Backer Stat Analysis'!$C$5:$C$981</definedName>
    <definedName name="_xlchart.v1.4" hidden="1">'Bonus 2 - Avg Pledge'!$C$1:$C$4</definedName>
    <definedName name="_xlchart.v1.5" hidden="1">'Bonus 2 - Avg Pledge'!$C$5:$C$981</definedName>
    <definedName name="_xlchart.v1.6" hidden="1">'Bonus 2 - Avg Pledge'!$D$1:$D$5</definedName>
    <definedName name="_xlchart.v1.7" hidden="1">'Bonus 2 - Avg Pledge'!$D$6:$D$981</definedName>
    <definedName name="_xlchart.v1.8" hidden="1">'Spotlight Analysis'!$D$2:$D$6</definedName>
    <definedName name="_xlchart.v1.9" hidden="1">'Spotlight Analysis'!$D$7:$D$983</definedName>
  </definedNames>
  <calcPr calcId="191029"/>
  <pivotCaches>
    <pivotCache cacheId="42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9" l="1"/>
  <c r="AF45" i="19"/>
  <c r="AF46" i="19"/>
  <c r="J1016" i="19"/>
  <c r="I1016" i="19"/>
  <c r="J1015" i="19"/>
  <c r="I1015" i="19"/>
  <c r="J1014" i="19"/>
  <c r="I1014" i="19"/>
  <c r="J1013" i="19"/>
  <c r="I1013" i="19"/>
  <c r="J1012" i="19"/>
  <c r="I1012" i="19"/>
  <c r="J1011" i="19"/>
  <c r="I1011" i="19"/>
  <c r="J1010" i="19"/>
  <c r="I1010" i="19"/>
  <c r="J1009" i="19"/>
  <c r="I1009" i="19"/>
  <c r="J1008" i="19"/>
  <c r="I1008" i="19"/>
  <c r="J1007" i="19"/>
  <c r="I1007" i="19"/>
  <c r="J1006" i="19"/>
  <c r="I1006" i="19"/>
  <c r="J1005" i="19"/>
  <c r="I1005" i="19"/>
  <c r="J1004" i="19"/>
  <c r="I1004" i="19"/>
  <c r="J1003" i="19"/>
  <c r="I1003" i="19"/>
  <c r="J1002" i="19"/>
  <c r="I1002" i="19"/>
  <c r="J1001" i="19"/>
  <c r="I1001" i="19"/>
  <c r="J1000" i="19"/>
  <c r="I1000" i="19"/>
  <c r="J999" i="19"/>
  <c r="I999" i="19"/>
  <c r="J998" i="19"/>
  <c r="I998" i="19"/>
  <c r="J997" i="19"/>
  <c r="I997" i="19"/>
  <c r="J996" i="19"/>
  <c r="I996" i="19"/>
  <c r="J995" i="19"/>
  <c r="I995" i="19"/>
  <c r="J994" i="19"/>
  <c r="I994" i="19"/>
  <c r="J993" i="19"/>
  <c r="I993" i="19"/>
  <c r="J992" i="19"/>
  <c r="I992" i="19"/>
  <c r="J991" i="19"/>
  <c r="I991" i="19"/>
  <c r="J990" i="19"/>
  <c r="I990" i="19"/>
  <c r="J989" i="19"/>
  <c r="I989" i="19"/>
  <c r="J988" i="19"/>
  <c r="I988" i="19"/>
  <c r="J987" i="19"/>
  <c r="I987" i="19"/>
  <c r="J986" i="19"/>
  <c r="I986" i="19"/>
  <c r="J985" i="19"/>
  <c r="I985" i="19"/>
  <c r="J984" i="19"/>
  <c r="I984" i="19"/>
  <c r="J983" i="19"/>
  <c r="I983" i="19"/>
  <c r="J982" i="19"/>
  <c r="I982" i="19"/>
  <c r="J981" i="19"/>
  <c r="I981" i="19"/>
  <c r="J980" i="19"/>
  <c r="I980" i="19"/>
  <c r="J979" i="19"/>
  <c r="I979" i="19"/>
  <c r="J978" i="19"/>
  <c r="I978" i="19"/>
  <c r="J977" i="19"/>
  <c r="I977" i="19"/>
  <c r="J976" i="19"/>
  <c r="I976" i="19"/>
  <c r="J975" i="19"/>
  <c r="I975" i="19"/>
  <c r="J974" i="19"/>
  <c r="I974" i="19"/>
  <c r="J973" i="19"/>
  <c r="I973" i="19"/>
  <c r="J972" i="19"/>
  <c r="I972" i="19"/>
  <c r="J971" i="19"/>
  <c r="I971" i="19"/>
  <c r="J970" i="19"/>
  <c r="I970" i="19"/>
  <c r="J969" i="19"/>
  <c r="I969" i="19"/>
  <c r="J968" i="19"/>
  <c r="I968" i="19"/>
  <c r="J967" i="19"/>
  <c r="I967" i="19"/>
  <c r="J966" i="19"/>
  <c r="I966" i="19"/>
  <c r="J965" i="19"/>
  <c r="I965" i="19"/>
  <c r="J964" i="19"/>
  <c r="I964" i="19"/>
  <c r="J963" i="19"/>
  <c r="I963" i="19"/>
  <c r="J962" i="19"/>
  <c r="I962" i="19"/>
  <c r="J961" i="19"/>
  <c r="I961" i="19"/>
  <c r="J960" i="19"/>
  <c r="I960" i="19"/>
  <c r="J959" i="19"/>
  <c r="I959" i="19"/>
  <c r="J958" i="19"/>
  <c r="I958" i="19"/>
  <c r="J957" i="19"/>
  <c r="I957" i="19"/>
  <c r="J956" i="19"/>
  <c r="I956" i="19"/>
  <c r="J955" i="19"/>
  <c r="I955" i="19"/>
  <c r="J954" i="19"/>
  <c r="I954" i="19"/>
  <c r="J953" i="19"/>
  <c r="I953" i="19"/>
  <c r="J952" i="19"/>
  <c r="I952" i="19"/>
  <c r="J951" i="19"/>
  <c r="I951" i="19"/>
  <c r="J950" i="19"/>
  <c r="I950" i="19"/>
  <c r="J949" i="19"/>
  <c r="I949" i="19"/>
  <c r="J948" i="19"/>
  <c r="I948" i="19"/>
  <c r="J947" i="19"/>
  <c r="I947" i="19"/>
  <c r="J946" i="19"/>
  <c r="I946" i="19"/>
  <c r="J945" i="19"/>
  <c r="I945" i="19"/>
  <c r="J944" i="19"/>
  <c r="I944" i="19"/>
  <c r="J943" i="19"/>
  <c r="I943" i="19"/>
  <c r="J942" i="19"/>
  <c r="I942" i="19"/>
  <c r="J941" i="19"/>
  <c r="I941" i="19"/>
  <c r="J940" i="19"/>
  <c r="I940" i="19"/>
  <c r="J939" i="19"/>
  <c r="I939" i="19"/>
  <c r="J938" i="19"/>
  <c r="I938" i="19"/>
  <c r="J937" i="19"/>
  <c r="I937" i="19"/>
  <c r="J936" i="19"/>
  <c r="I936" i="19"/>
  <c r="J935" i="19"/>
  <c r="I935" i="19"/>
  <c r="J934" i="19"/>
  <c r="I934" i="19"/>
  <c r="J933" i="19"/>
  <c r="I933" i="19"/>
  <c r="J932" i="19"/>
  <c r="I932" i="19"/>
  <c r="J931" i="19"/>
  <c r="I931" i="19"/>
  <c r="J930" i="19"/>
  <c r="I930" i="19"/>
  <c r="J929" i="19"/>
  <c r="I929" i="19"/>
  <c r="J928" i="19"/>
  <c r="I928" i="19"/>
  <c r="J927" i="19"/>
  <c r="I927" i="19"/>
  <c r="J926" i="19"/>
  <c r="I926" i="19"/>
  <c r="J925" i="19"/>
  <c r="I925" i="19"/>
  <c r="J924" i="19"/>
  <c r="I924" i="19"/>
  <c r="J923" i="19"/>
  <c r="I923" i="19"/>
  <c r="J922" i="19"/>
  <c r="I922" i="19"/>
  <c r="J921" i="19"/>
  <c r="I921" i="19"/>
  <c r="J920" i="19"/>
  <c r="I920" i="19"/>
  <c r="J919" i="19"/>
  <c r="I919" i="19"/>
  <c r="J918" i="19"/>
  <c r="I918" i="19"/>
  <c r="J917" i="19"/>
  <c r="I917" i="19"/>
  <c r="J916" i="19"/>
  <c r="I916" i="19"/>
  <c r="J915" i="19"/>
  <c r="I915" i="19"/>
  <c r="J914" i="19"/>
  <c r="I914" i="19"/>
  <c r="J913" i="19"/>
  <c r="I913" i="19"/>
  <c r="J912" i="19"/>
  <c r="I912" i="19"/>
  <c r="J911" i="19"/>
  <c r="I911" i="19"/>
  <c r="J910" i="19"/>
  <c r="I910" i="19"/>
  <c r="J909" i="19"/>
  <c r="I909" i="19"/>
  <c r="J908" i="19"/>
  <c r="I908" i="19"/>
  <c r="J907" i="19"/>
  <c r="I907" i="19"/>
  <c r="J906" i="19"/>
  <c r="I906" i="19"/>
  <c r="J905" i="19"/>
  <c r="I905" i="19"/>
  <c r="J904" i="19"/>
  <c r="I904" i="19"/>
  <c r="J903" i="19"/>
  <c r="I903" i="19"/>
  <c r="J902" i="19"/>
  <c r="I902" i="19"/>
  <c r="J901" i="19"/>
  <c r="I901" i="19"/>
  <c r="J900" i="19"/>
  <c r="I900" i="19"/>
  <c r="J899" i="19"/>
  <c r="I899" i="19"/>
  <c r="J898" i="19"/>
  <c r="I898" i="19"/>
  <c r="J897" i="19"/>
  <c r="I897" i="19"/>
  <c r="J896" i="19"/>
  <c r="I896" i="19"/>
  <c r="J895" i="19"/>
  <c r="I895" i="19"/>
  <c r="J894" i="19"/>
  <c r="I894" i="19"/>
  <c r="J893" i="19"/>
  <c r="I893" i="19"/>
  <c r="J892" i="19"/>
  <c r="I892" i="19"/>
  <c r="J891" i="19"/>
  <c r="I891" i="19"/>
  <c r="J890" i="19"/>
  <c r="I890" i="19"/>
  <c r="J889" i="19"/>
  <c r="I889" i="19"/>
  <c r="J888" i="19"/>
  <c r="I888" i="19"/>
  <c r="J887" i="19"/>
  <c r="I887" i="19"/>
  <c r="J886" i="19"/>
  <c r="I886" i="19"/>
  <c r="J885" i="19"/>
  <c r="I885" i="19"/>
  <c r="J884" i="19"/>
  <c r="I884" i="19"/>
  <c r="J883" i="19"/>
  <c r="I883" i="19"/>
  <c r="J882" i="19"/>
  <c r="I882" i="19"/>
  <c r="J881" i="19"/>
  <c r="I881" i="19"/>
  <c r="J880" i="19"/>
  <c r="I880" i="19"/>
  <c r="J879" i="19"/>
  <c r="I879" i="19"/>
  <c r="J878" i="19"/>
  <c r="I878" i="19"/>
  <c r="J877" i="19"/>
  <c r="I877" i="19"/>
  <c r="J876" i="19"/>
  <c r="I876" i="19"/>
  <c r="J875" i="19"/>
  <c r="I875" i="19"/>
  <c r="J874" i="19"/>
  <c r="I874" i="19"/>
  <c r="J873" i="19"/>
  <c r="I873" i="19"/>
  <c r="J872" i="19"/>
  <c r="I872" i="19"/>
  <c r="J871" i="19"/>
  <c r="I871" i="19"/>
  <c r="J870" i="19"/>
  <c r="I870" i="19"/>
  <c r="J869" i="19"/>
  <c r="I869" i="19"/>
  <c r="J868" i="19"/>
  <c r="I868" i="19"/>
  <c r="J867" i="19"/>
  <c r="I867" i="19"/>
  <c r="J866" i="19"/>
  <c r="I866" i="19"/>
  <c r="J865" i="19"/>
  <c r="I865" i="19"/>
  <c r="J864" i="19"/>
  <c r="I864" i="19"/>
  <c r="J863" i="19"/>
  <c r="I863" i="19"/>
  <c r="J862" i="19"/>
  <c r="I862" i="19"/>
  <c r="J861" i="19"/>
  <c r="I861" i="19"/>
  <c r="J860" i="19"/>
  <c r="I860" i="19"/>
  <c r="J859" i="19"/>
  <c r="I859" i="19"/>
  <c r="J858" i="19"/>
  <c r="I858" i="19"/>
  <c r="J857" i="19"/>
  <c r="I857" i="19"/>
  <c r="J856" i="19"/>
  <c r="I856" i="19"/>
  <c r="J855" i="19"/>
  <c r="I855" i="19"/>
  <c r="J854" i="19"/>
  <c r="I854" i="19"/>
  <c r="J853" i="19"/>
  <c r="I853" i="19"/>
  <c r="J852" i="19"/>
  <c r="I852" i="19"/>
  <c r="J851" i="19"/>
  <c r="I851" i="19"/>
  <c r="J850" i="19"/>
  <c r="I850" i="19"/>
  <c r="J849" i="19"/>
  <c r="I849" i="19"/>
  <c r="J848" i="19"/>
  <c r="I848" i="19"/>
  <c r="J847" i="19"/>
  <c r="I847" i="19"/>
  <c r="J846" i="19"/>
  <c r="I846" i="19"/>
  <c r="J845" i="19"/>
  <c r="I845" i="19"/>
  <c r="J844" i="19"/>
  <c r="I844" i="19"/>
  <c r="J843" i="19"/>
  <c r="I843" i="19"/>
  <c r="J842" i="19"/>
  <c r="I842" i="19"/>
  <c r="J841" i="19"/>
  <c r="I841" i="19"/>
  <c r="J840" i="19"/>
  <c r="I840" i="19"/>
  <c r="J839" i="19"/>
  <c r="I839" i="19"/>
  <c r="J838" i="19"/>
  <c r="I838" i="19"/>
  <c r="J837" i="19"/>
  <c r="I837" i="19"/>
  <c r="J836" i="19"/>
  <c r="I836" i="19"/>
  <c r="J835" i="19"/>
  <c r="I835" i="19"/>
  <c r="J834" i="19"/>
  <c r="I834" i="19"/>
  <c r="J833" i="19"/>
  <c r="I833" i="19"/>
  <c r="J832" i="19"/>
  <c r="I832" i="19"/>
  <c r="J831" i="19"/>
  <c r="I831" i="19"/>
  <c r="J830" i="19"/>
  <c r="I830" i="19"/>
  <c r="J829" i="19"/>
  <c r="I829" i="19"/>
  <c r="J828" i="19"/>
  <c r="I828" i="19"/>
  <c r="J827" i="19"/>
  <c r="I827" i="19"/>
  <c r="J826" i="19"/>
  <c r="I826" i="19"/>
  <c r="J825" i="19"/>
  <c r="I825" i="19"/>
  <c r="J824" i="19"/>
  <c r="I824" i="19"/>
  <c r="J823" i="19"/>
  <c r="I823" i="19"/>
  <c r="J822" i="19"/>
  <c r="I822" i="19"/>
  <c r="J821" i="19"/>
  <c r="I821" i="19"/>
  <c r="J820" i="19"/>
  <c r="I820" i="19"/>
  <c r="J819" i="19"/>
  <c r="I819" i="19"/>
  <c r="J818" i="19"/>
  <c r="I818" i="19"/>
  <c r="J817" i="19"/>
  <c r="I817" i="19"/>
  <c r="J816" i="19"/>
  <c r="I816" i="19"/>
  <c r="J815" i="19"/>
  <c r="I815" i="19"/>
  <c r="J814" i="19"/>
  <c r="I814" i="19"/>
  <c r="J813" i="19"/>
  <c r="I813" i="19"/>
  <c r="J812" i="19"/>
  <c r="I812" i="19"/>
  <c r="J811" i="19"/>
  <c r="I811" i="19"/>
  <c r="J810" i="19"/>
  <c r="I810" i="19"/>
  <c r="J809" i="19"/>
  <c r="I809" i="19"/>
  <c r="J808" i="19"/>
  <c r="I808" i="19"/>
  <c r="J807" i="19"/>
  <c r="I807" i="19"/>
  <c r="J806" i="19"/>
  <c r="I806" i="19"/>
  <c r="J805" i="19"/>
  <c r="I805" i="19"/>
  <c r="J804" i="19"/>
  <c r="I804" i="19"/>
  <c r="J803" i="19"/>
  <c r="I803" i="19"/>
  <c r="J802" i="19"/>
  <c r="I802" i="19"/>
  <c r="J801" i="19"/>
  <c r="I801" i="19"/>
  <c r="J800" i="19"/>
  <c r="I800" i="19"/>
  <c r="J799" i="19"/>
  <c r="I799" i="19"/>
  <c r="J798" i="19"/>
  <c r="I798" i="19"/>
  <c r="J797" i="19"/>
  <c r="I797" i="19"/>
  <c r="J796" i="19"/>
  <c r="I796" i="19"/>
  <c r="J795" i="19"/>
  <c r="I795" i="19"/>
  <c r="J794" i="19"/>
  <c r="I794" i="19"/>
  <c r="J793" i="19"/>
  <c r="I793" i="19"/>
  <c r="J792" i="19"/>
  <c r="I792" i="19"/>
  <c r="J791" i="19"/>
  <c r="I791" i="19"/>
  <c r="J790" i="19"/>
  <c r="I790" i="19"/>
  <c r="J789" i="19"/>
  <c r="I789" i="19"/>
  <c r="J788" i="19"/>
  <c r="I788" i="19"/>
  <c r="J787" i="19"/>
  <c r="I787" i="19"/>
  <c r="J786" i="19"/>
  <c r="I786" i="19"/>
  <c r="J785" i="19"/>
  <c r="I785" i="19"/>
  <c r="J784" i="19"/>
  <c r="I784" i="19"/>
  <c r="J783" i="19"/>
  <c r="I783" i="19"/>
  <c r="J782" i="19"/>
  <c r="I782" i="19"/>
  <c r="J781" i="19"/>
  <c r="I781" i="19"/>
  <c r="J780" i="19"/>
  <c r="I780" i="19"/>
  <c r="J779" i="19"/>
  <c r="I779" i="19"/>
  <c r="J778" i="19"/>
  <c r="I778" i="19"/>
  <c r="J777" i="19"/>
  <c r="I777" i="19"/>
  <c r="J776" i="19"/>
  <c r="I776" i="19"/>
  <c r="J775" i="19"/>
  <c r="I775" i="19"/>
  <c r="J774" i="19"/>
  <c r="I774" i="19"/>
  <c r="J773" i="19"/>
  <c r="I773" i="19"/>
  <c r="J772" i="19"/>
  <c r="I772" i="19"/>
  <c r="J771" i="19"/>
  <c r="I771" i="19"/>
  <c r="J770" i="19"/>
  <c r="I770" i="19"/>
  <c r="J769" i="19"/>
  <c r="I769" i="19"/>
  <c r="J768" i="19"/>
  <c r="I768" i="19"/>
  <c r="J767" i="19"/>
  <c r="I767" i="19"/>
  <c r="J766" i="19"/>
  <c r="I766" i="19"/>
  <c r="J765" i="19"/>
  <c r="I765" i="19"/>
  <c r="J764" i="19"/>
  <c r="I764" i="19"/>
  <c r="J763" i="19"/>
  <c r="I763" i="19"/>
  <c r="J762" i="19"/>
  <c r="I762" i="19"/>
  <c r="J761" i="19"/>
  <c r="I761" i="19"/>
  <c r="J760" i="19"/>
  <c r="I760" i="19"/>
  <c r="J759" i="19"/>
  <c r="I759" i="19"/>
  <c r="J758" i="19"/>
  <c r="I758" i="19"/>
  <c r="J757" i="19"/>
  <c r="I757" i="19"/>
  <c r="J756" i="19"/>
  <c r="I756" i="19"/>
  <c r="J755" i="19"/>
  <c r="I755" i="19"/>
  <c r="J754" i="19"/>
  <c r="I754" i="19"/>
  <c r="J753" i="19"/>
  <c r="I753" i="19"/>
  <c r="J752" i="19"/>
  <c r="I752" i="19"/>
  <c r="J751" i="19"/>
  <c r="I751" i="19"/>
  <c r="J750" i="19"/>
  <c r="I750" i="19"/>
  <c r="J749" i="19"/>
  <c r="I749" i="19"/>
  <c r="J748" i="19"/>
  <c r="I748" i="19"/>
  <c r="J747" i="19"/>
  <c r="I747" i="19"/>
  <c r="J746" i="19"/>
  <c r="I746" i="19"/>
  <c r="J745" i="19"/>
  <c r="I745" i="19"/>
  <c r="J744" i="19"/>
  <c r="I744" i="19"/>
  <c r="J743" i="19"/>
  <c r="I743" i="19"/>
  <c r="J742" i="19"/>
  <c r="I742" i="19"/>
  <c r="J741" i="19"/>
  <c r="I741" i="19"/>
  <c r="J740" i="19"/>
  <c r="I740" i="19"/>
  <c r="J739" i="19"/>
  <c r="I739" i="19"/>
  <c r="J738" i="19"/>
  <c r="I738" i="19"/>
  <c r="J737" i="19"/>
  <c r="I737" i="19"/>
  <c r="J736" i="19"/>
  <c r="I736" i="19"/>
  <c r="J735" i="19"/>
  <c r="I735" i="19"/>
  <c r="J734" i="19"/>
  <c r="I734" i="19"/>
  <c r="J733" i="19"/>
  <c r="I733" i="19"/>
  <c r="J732" i="19"/>
  <c r="I732" i="19"/>
  <c r="J731" i="19"/>
  <c r="I731" i="19"/>
  <c r="J730" i="19"/>
  <c r="I730" i="19"/>
  <c r="J729" i="19"/>
  <c r="I729" i="19"/>
  <c r="J728" i="19"/>
  <c r="I728" i="19"/>
  <c r="J727" i="19"/>
  <c r="I727" i="19"/>
  <c r="J726" i="19"/>
  <c r="I726" i="19"/>
  <c r="J725" i="19"/>
  <c r="I725" i="19"/>
  <c r="J724" i="19"/>
  <c r="I724" i="19"/>
  <c r="J723" i="19"/>
  <c r="I723" i="19"/>
  <c r="J722" i="19"/>
  <c r="I722" i="19"/>
  <c r="J721" i="19"/>
  <c r="I721" i="19"/>
  <c r="J720" i="19"/>
  <c r="I720" i="19"/>
  <c r="J719" i="19"/>
  <c r="I719" i="19"/>
  <c r="J718" i="19"/>
  <c r="I718" i="19"/>
  <c r="J717" i="19"/>
  <c r="I717" i="19"/>
  <c r="J716" i="19"/>
  <c r="I716" i="19"/>
  <c r="J715" i="19"/>
  <c r="I715" i="19"/>
  <c r="J714" i="19"/>
  <c r="I714" i="19"/>
  <c r="J713" i="19"/>
  <c r="I713" i="19"/>
  <c r="J712" i="19"/>
  <c r="I712" i="19"/>
  <c r="J711" i="19"/>
  <c r="I711" i="19"/>
  <c r="J710" i="19"/>
  <c r="I710" i="19"/>
  <c r="J709" i="19"/>
  <c r="I709" i="19"/>
  <c r="J708" i="19"/>
  <c r="I708" i="19"/>
  <c r="J707" i="19"/>
  <c r="I707" i="19"/>
  <c r="J706" i="19"/>
  <c r="I706" i="19"/>
  <c r="J705" i="19"/>
  <c r="I705" i="19"/>
  <c r="J704" i="19"/>
  <c r="I704" i="19"/>
  <c r="J703" i="19"/>
  <c r="I703" i="19"/>
  <c r="J702" i="19"/>
  <c r="I702" i="19"/>
  <c r="J701" i="19"/>
  <c r="I701" i="19"/>
  <c r="J700" i="19"/>
  <c r="I700" i="19"/>
  <c r="J699" i="19"/>
  <c r="I699" i="19"/>
  <c r="J698" i="19"/>
  <c r="I698" i="19"/>
  <c r="J697" i="19"/>
  <c r="I697" i="19"/>
  <c r="J696" i="19"/>
  <c r="I696" i="19"/>
  <c r="J695" i="19"/>
  <c r="I695" i="19"/>
  <c r="J694" i="19"/>
  <c r="I694" i="19"/>
  <c r="J693" i="19"/>
  <c r="I693" i="19"/>
  <c r="J692" i="19"/>
  <c r="I692" i="19"/>
  <c r="J691" i="19"/>
  <c r="I691" i="19"/>
  <c r="J690" i="19"/>
  <c r="I690" i="19"/>
  <c r="J689" i="19"/>
  <c r="I689" i="19"/>
  <c r="J688" i="19"/>
  <c r="I688" i="19"/>
  <c r="J687" i="19"/>
  <c r="I687" i="19"/>
  <c r="J686" i="19"/>
  <c r="I686" i="19"/>
  <c r="J685" i="19"/>
  <c r="I685" i="19"/>
  <c r="J684" i="19"/>
  <c r="I684" i="19"/>
  <c r="J683" i="19"/>
  <c r="I683" i="19"/>
  <c r="J682" i="19"/>
  <c r="I682" i="19"/>
  <c r="J681" i="19"/>
  <c r="I681" i="19"/>
  <c r="J680" i="19"/>
  <c r="I680" i="19"/>
  <c r="J679" i="19"/>
  <c r="I679" i="19"/>
  <c r="J678" i="19"/>
  <c r="I678" i="19"/>
  <c r="J677" i="19"/>
  <c r="I677" i="19"/>
  <c r="J676" i="19"/>
  <c r="I676" i="19"/>
  <c r="J675" i="19"/>
  <c r="I675" i="19"/>
  <c r="J674" i="19"/>
  <c r="I674" i="19"/>
  <c r="J673" i="19"/>
  <c r="I673" i="19"/>
  <c r="J672" i="19"/>
  <c r="I672" i="19"/>
  <c r="J671" i="19"/>
  <c r="I671" i="19"/>
  <c r="J670" i="19"/>
  <c r="I670" i="19"/>
  <c r="J669" i="19"/>
  <c r="I669" i="19"/>
  <c r="J668" i="19"/>
  <c r="I668" i="19"/>
  <c r="J667" i="19"/>
  <c r="I667" i="19"/>
  <c r="J666" i="19"/>
  <c r="I666" i="19"/>
  <c r="J665" i="19"/>
  <c r="I665" i="19"/>
  <c r="J664" i="19"/>
  <c r="I664" i="19"/>
  <c r="J663" i="19"/>
  <c r="I663" i="19"/>
  <c r="J662" i="19"/>
  <c r="I662" i="19"/>
  <c r="J661" i="19"/>
  <c r="I661" i="19"/>
  <c r="J660" i="19"/>
  <c r="I660" i="19"/>
  <c r="J659" i="19"/>
  <c r="I659" i="19"/>
  <c r="J658" i="19"/>
  <c r="I658" i="19"/>
  <c r="J657" i="19"/>
  <c r="I657" i="19"/>
  <c r="J656" i="19"/>
  <c r="I656" i="19"/>
  <c r="J655" i="19"/>
  <c r="I655" i="19"/>
  <c r="J654" i="19"/>
  <c r="I654" i="19"/>
  <c r="J653" i="19"/>
  <c r="I653" i="19"/>
  <c r="J652" i="19"/>
  <c r="I652" i="19"/>
  <c r="J651" i="19"/>
  <c r="I651" i="19"/>
  <c r="J650" i="19"/>
  <c r="I650" i="19"/>
  <c r="J649" i="19"/>
  <c r="I649" i="19"/>
  <c r="J648" i="19"/>
  <c r="I648" i="19"/>
  <c r="J647" i="19"/>
  <c r="I647" i="19"/>
  <c r="J646" i="19"/>
  <c r="I646" i="19"/>
  <c r="J645" i="19"/>
  <c r="I645" i="19"/>
  <c r="J644" i="19"/>
  <c r="I644" i="19"/>
  <c r="J643" i="19"/>
  <c r="I643" i="19"/>
  <c r="J642" i="19"/>
  <c r="I642" i="19"/>
  <c r="J641" i="19"/>
  <c r="I641" i="19"/>
  <c r="J640" i="19"/>
  <c r="I640" i="19"/>
  <c r="J639" i="19"/>
  <c r="I639" i="19"/>
  <c r="J638" i="19"/>
  <c r="I638" i="19"/>
  <c r="J637" i="19"/>
  <c r="I637" i="19"/>
  <c r="J636" i="19"/>
  <c r="I636" i="19"/>
  <c r="J635" i="19"/>
  <c r="I635" i="19"/>
  <c r="J634" i="19"/>
  <c r="I634" i="19"/>
  <c r="J633" i="19"/>
  <c r="I633" i="19"/>
  <c r="J632" i="19"/>
  <c r="I632" i="19"/>
  <c r="J631" i="19"/>
  <c r="I631" i="19"/>
  <c r="J630" i="19"/>
  <c r="I630" i="19"/>
  <c r="J629" i="19"/>
  <c r="I629" i="19"/>
  <c r="J628" i="19"/>
  <c r="I628" i="19"/>
  <c r="J627" i="19"/>
  <c r="I627" i="19"/>
  <c r="J626" i="19"/>
  <c r="I626" i="19"/>
  <c r="J625" i="19"/>
  <c r="I625" i="19"/>
  <c r="J624" i="19"/>
  <c r="I624" i="19"/>
  <c r="J623" i="19"/>
  <c r="I623" i="19"/>
  <c r="J622" i="19"/>
  <c r="I622" i="19"/>
  <c r="J621" i="19"/>
  <c r="I621" i="19"/>
  <c r="J620" i="19"/>
  <c r="I620" i="19"/>
  <c r="J619" i="19"/>
  <c r="I619" i="19"/>
  <c r="J618" i="19"/>
  <c r="I618" i="19"/>
  <c r="J617" i="19"/>
  <c r="I617" i="19"/>
  <c r="J616" i="19"/>
  <c r="I616" i="19"/>
  <c r="J615" i="19"/>
  <c r="I615" i="19"/>
  <c r="J614" i="19"/>
  <c r="I614" i="19"/>
  <c r="J613" i="19"/>
  <c r="I613" i="19"/>
  <c r="J612" i="19"/>
  <c r="I612" i="19"/>
  <c r="J611" i="19"/>
  <c r="I611" i="19"/>
  <c r="J610" i="19"/>
  <c r="I610" i="19"/>
  <c r="J609" i="19"/>
  <c r="I609" i="19"/>
  <c r="J608" i="19"/>
  <c r="I608" i="19"/>
  <c r="J607" i="19"/>
  <c r="I607" i="19"/>
  <c r="J606" i="19"/>
  <c r="I606" i="19"/>
  <c r="J605" i="19"/>
  <c r="I605" i="19"/>
  <c r="J604" i="19"/>
  <c r="I604" i="19"/>
  <c r="J603" i="19"/>
  <c r="I603" i="19"/>
  <c r="J602" i="19"/>
  <c r="I602" i="19"/>
  <c r="J601" i="19"/>
  <c r="I601" i="19"/>
  <c r="J600" i="19"/>
  <c r="I600" i="19"/>
  <c r="J599" i="19"/>
  <c r="I599" i="19"/>
  <c r="J598" i="19"/>
  <c r="I598" i="19"/>
  <c r="J597" i="19"/>
  <c r="I597" i="19"/>
  <c r="J596" i="19"/>
  <c r="I596" i="19"/>
  <c r="J595" i="19"/>
  <c r="I595" i="19"/>
  <c r="J594" i="19"/>
  <c r="I594" i="19"/>
  <c r="J593" i="19"/>
  <c r="I593" i="19"/>
  <c r="J592" i="19"/>
  <c r="I592" i="19"/>
  <c r="J591" i="19"/>
  <c r="I591" i="19"/>
  <c r="J590" i="19"/>
  <c r="I590" i="19"/>
  <c r="J589" i="19"/>
  <c r="I589" i="19"/>
  <c r="J588" i="19"/>
  <c r="I588" i="19"/>
  <c r="J587" i="19"/>
  <c r="I587" i="19"/>
  <c r="J586" i="19"/>
  <c r="I586" i="19"/>
  <c r="J585" i="19"/>
  <c r="I585" i="19"/>
  <c r="J584" i="19"/>
  <c r="I584" i="19"/>
  <c r="J583" i="19"/>
  <c r="I583" i="19"/>
  <c r="J582" i="19"/>
  <c r="I582" i="19"/>
  <c r="J581" i="19"/>
  <c r="I581" i="19"/>
  <c r="J580" i="19"/>
  <c r="I580" i="19"/>
  <c r="J579" i="19"/>
  <c r="I579" i="19"/>
  <c r="J578" i="19"/>
  <c r="I578" i="19"/>
  <c r="J577" i="19"/>
  <c r="I577" i="19"/>
  <c r="J576" i="19"/>
  <c r="I576" i="19"/>
  <c r="J575" i="19"/>
  <c r="I575" i="19"/>
  <c r="J574" i="19"/>
  <c r="I574" i="19"/>
  <c r="J573" i="19"/>
  <c r="I573" i="19"/>
  <c r="J572" i="19"/>
  <c r="I572" i="19"/>
  <c r="J571" i="19"/>
  <c r="I571" i="19"/>
  <c r="J570" i="19"/>
  <c r="I570" i="19"/>
  <c r="J569" i="19"/>
  <c r="I569" i="19"/>
  <c r="J568" i="19"/>
  <c r="I568" i="19"/>
  <c r="J567" i="19"/>
  <c r="I567" i="19"/>
  <c r="J566" i="19"/>
  <c r="I566" i="19"/>
  <c r="J565" i="19"/>
  <c r="I565" i="19"/>
  <c r="J564" i="19"/>
  <c r="I564" i="19"/>
  <c r="J563" i="19"/>
  <c r="I563" i="19"/>
  <c r="J562" i="19"/>
  <c r="I562" i="19"/>
  <c r="J561" i="19"/>
  <c r="I561" i="19"/>
  <c r="J560" i="19"/>
  <c r="I560" i="19"/>
  <c r="J559" i="19"/>
  <c r="I559" i="19"/>
  <c r="J558" i="19"/>
  <c r="I558" i="19"/>
  <c r="J557" i="19"/>
  <c r="I557" i="19"/>
  <c r="J556" i="19"/>
  <c r="I556" i="19"/>
  <c r="J555" i="19"/>
  <c r="I555" i="19"/>
  <c r="J554" i="19"/>
  <c r="I554" i="19"/>
  <c r="J553" i="19"/>
  <c r="I553" i="19"/>
  <c r="J552" i="19"/>
  <c r="I552" i="19"/>
  <c r="J551" i="19"/>
  <c r="I551" i="19"/>
  <c r="J550" i="19"/>
  <c r="I550" i="19"/>
  <c r="J549" i="19"/>
  <c r="I549" i="19"/>
  <c r="J548" i="19"/>
  <c r="I548" i="19"/>
  <c r="J547" i="19"/>
  <c r="I547" i="19"/>
  <c r="J546" i="19"/>
  <c r="I546" i="19"/>
  <c r="J545" i="19"/>
  <c r="I545" i="19"/>
  <c r="J544" i="19"/>
  <c r="I544" i="19"/>
  <c r="J543" i="19"/>
  <c r="I543" i="19"/>
  <c r="J542" i="19"/>
  <c r="I542" i="19"/>
  <c r="J541" i="19"/>
  <c r="I541" i="19"/>
  <c r="J540" i="19"/>
  <c r="I540" i="19"/>
  <c r="J539" i="19"/>
  <c r="I539" i="19"/>
  <c r="J538" i="19"/>
  <c r="I538" i="19"/>
  <c r="J537" i="19"/>
  <c r="I537" i="19"/>
  <c r="J536" i="19"/>
  <c r="I536" i="19"/>
  <c r="J535" i="19"/>
  <c r="I535" i="19"/>
  <c r="J534" i="19"/>
  <c r="I534" i="19"/>
  <c r="J533" i="19"/>
  <c r="I533" i="19"/>
  <c r="J532" i="19"/>
  <c r="I532" i="19"/>
  <c r="J531" i="19"/>
  <c r="I531" i="19"/>
  <c r="J530" i="19"/>
  <c r="I530" i="19"/>
  <c r="J529" i="19"/>
  <c r="I529" i="19"/>
  <c r="J528" i="19"/>
  <c r="I528" i="19"/>
  <c r="J527" i="19"/>
  <c r="I527" i="19"/>
  <c r="J526" i="19"/>
  <c r="I526" i="19"/>
  <c r="J525" i="19"/>
  <c r="I525" i="19"/>
  <c r="J524" i="19"/>
  <c r="I524" i="19"/>
  <c r="J523" i="19"/>
  <c r="I523" i="19"/>
  <c r="J522" i="19"/>
  <c r="I522" i="19"/>
  <c r="J521" i="19"/>
  <c r="I521" i="19"/>
  <c r="J520" i="19"/>
  <c r="I520" i="19"/>
  <c r="J519" i="19"/>
  <c r="I519" i="19"/>
  <c r="J518" i="19"/>
  <c r="I518" i="19"/>
  <c r="J517" i="19"/>
  <c r="I517" i="19"/>
  <c r="J516" i="19"/>
  <c r="I516" i="19"/>
  <c r="J515" i="19"/>
  <c r="I515" i="19"/>
  <c r="J514" i="19"/>
  <c r="I514" i="19"/>
  <c r="J513" i="19"/>
  <c r="I513" i="19"/>
  <c r="J512" i="19"/>
  <c r="I512" i="19"/>
  <c r="J511" i="19"/>
  <c r="I511" i="19"/>
  <c r="J510" i="19"/>
  <c r="I510" i="19"/>
  <c r="J509" i="19"/>
  <c r="I509" i="19"/>
  <c r="J508" i="19"/>
  <c r="I508" i="19"/>
  <c r="J507" i="19"/>
  <c r="I507" i="19"/>
  <c r="J506" i="19"/>
  <c r="I506" i="19"/>
  <c r="J505" i="19"/>
  <c r="I505" i="19"/>
  <c r="J504" i="19"/>
  <c r="I504" i="19"/>
  <c r="J503" i="19"/>
  <c r="I503" i="19"/>
  <c r="J502" i="19"/>
  <c r="I502" i="19"/>
  <c r="J501" i="19"/>
  <c r="I501" i="19"/>
  <c r="J500" i="19"/>
  <c r="I500" i="19"/>
  <c r="J499" i="19"/>
  <c r="I499" i="19"/>
  <c r="J498" i="19"/>
  <c r="I498" i="19"/>
  <c r="J497" i="19"/>
  <c r="I497" i="19"/>
  <c r="J496" i="19"/>
  <c r="I496" i="19"/>
  <c r="J495" i="19"/>
  <c r="I495" i="19"/>
  <c r="J494" i="19"/>
  <c r="I494" i="19"/>
  <c r="J493" i="19"/>
  <c r="I493" i="19"/>
  <c r="J492" i="19"/>
  <c r="I492" i="19"/>
  <c r="J491" i="19"/>
  <c r="I491" i="19"/>
  <c r="J490" i="19"/>
  <c r="I490" i="19"/>
  <c r="J489" i="19"/>
  <c r="I489" i="19"/>
  <c r="J488" i="19"/>
  <c r="I488" i="19"/>
  <c r="J487" i="19"/>
  <c r="I487" i="19"/>
  <c r="J486" i="19"/>
  <c r="I486" i="19"/>
  <c r="J485" i="19"/>
  <c r="I485" i="19"/>
  <c r="J484" i="19"/>
  <c r="I484" i="19"/>
  <c r="J483" i="19"/>
  <c r="I483" i="19"/>
  <c r="J482" i="19"/>
  <c r="I482" i="19"/>
  <c r="J481" i="19"/>
  <c r="I481" i="19"/>
  <c r="J480" i="19"/>
  <c r="I480" i="19"/>
  <c r="J479" i="19"/>
  <c r="I479" i="19"/>
  <c r="J478" i="19"/>
  <c r="I478" i="19"/>
  <c r="J477" i="19"/>
  <c r="I477" i="19"/>
  <c r="J476" i="19"/>
  <c r="I476" i="19"/>
  <c r="J475" i="19"/>
  <c r="I475" i="19"/>
  <c r="J474" i="19"/>
  <c r="I474" i="19"/>
  <c r="J473" i="19"/>
  <c r="I473" i="19"/>
  <c r="J472" i="19"/>
  <c r="I472" i="19"/>
  <c r="J471" i="19"/>
  <c r="I471" i="19"/>
  <c r="J470" i="19"/>
  <c r="I470" i="19"/>
  <c r="J469" i="19"/>
  <c r="I469" i="19"/>
  <c r="J468" i="19"/>
  <c r="I468" i="19"/>
  <c r="J467" i="19"/>
  <c r="I467" i="19"/>
  <c r="J466" i="19"/>
  <c r="I466" i="19"/>
  <c r="J465" i="19"/>
  <c r="I465" i="19"/>
  <c r="J464" i="19"/>
  <c r="I464" i="19"/>
  <c r="J463" i="19"/>
  <c r="I463" i="19"/>
  <c r="J462" i="19"/>
  <c r="I462" i="19"/>
  <c r="J461" i="19"/>
  <c r="I461" i="19"/>
  <c r="J460" i="19"/>
  <c r="I460" i="19"/>
  <c r="J459" i="19"/>
  <c r="I459" i="19"/>
  <c r="J458" i="19"/>
  <c r="I458" i="19"/>
  <c r="J457" i="19"/>
  <c r="I457" i="19"/>
  <c r="J456" i="19"/>
  <c r="I456" i="19"/>
  <c r="J455" i="19"/>
  <c r="I455" i="19"/>
  <c r="J454" i="19"/>
  <c r="I454" i="19"/>
  <c r="J453" i="19"/>
  <c r="I453" i="19"/>
  <c r="J452" i="19"/>
  <c r="I452" i="19"/>
  <c r="J451" i="19"/>
  <c r="I451" i="19"/>
  <c r="J450" i="19"/>
  <c r="I450" i="19"/>
  <c r="J449" i="19"/>
  <c r="I449" i="19"/>
  <c r="J448" i="19"/>
  <c r="I448" i="19"/>
  <c r="J447" i="19"/>
  <c r="I447" i="19"/>
  <c r="J446" i="19"/>
  <c r="I446" i="19"/>
  <c r="J445" i="19"/>
  <c r="I445" i="19"/>
  <c r="J444" i="19"/>
  <c r="I444" i="19"/>
  <c r="J443" i="19"/>
  <c r="I443" i="19"/>
  <c r="J442" i="19"/>
  <c r="I442" i="19"/>
  <c r="J441" i="19"/>
  <c r="I441" i="19"/>
  <c r="J440" i="19"/>
  <c r="I440" i="19"/>
  <c r="J439" i="19"/>
  <c r="I439" i="19"/>
  <c r="J438" i="19"/>
  <c r="I438" i="19"/>
  <c r="J437" i="19"/>
  <c r="I437" i="19"/>
  <c r="J436" i="19"/>
  <c r="I436" i="19"/>
  <c r="J435" i="19"/>
  <c r="I435" i="19"/>
  <c r="J434" i="19"/>
  <c r="I434" i="19"/>
  <c r="J433" i="19"/>
  <c r="I433" i="19"/>
  <c r="J432" i="19"/>
  <c r="I432" i="19"/>
  <c r="J431" i="19"/>
  <c r="I431" i="19"/>
  <c r="J430" i="19"/>
  <c r="I430" i="19"/>
  <c r="J429" i="19"/>
  <c r="I429" i="19"/>
  <c r="J428" i="19"/>
  <c r="I428" i="19"/>
  <c r="J427" i="19"/>
  <c r="I427" i="19"/>
  <c r="J426" i="19"/>
  <c r="I426" i="19"/>
  <c r="J425" i="19"/>
  <c r="I425" i="19"/>
  <c r="J424" i="19"/>
  <c r="I424" i="19"/>
  <c r="J423" i="19"/>
  <c r="I423" i="19"/>
  <c r="J422" i="19"/>
  <c r="I422" i="19"/>
  <c r="J421" i="19"/>
  <c r="I421" i="19"/>
  <c r="J420" i="19"/>
  <c r="I420" i="19"/>
  <c r="J419" i="19"/>
  <c r="I419" i="19"/>
  <c r="J418" i="19"/>
  <c r="I418" i="19"/>
  <c r="J417" i="19"/>
  <c r="I417" i="19"/>
  <c r="J416" i="19"/>
  <c r="I416" i="19"/>
  <c r="J415" i="19"/>
  <c r="I415" i="19"/>
  <c r="J414" i="19"/>
  <c r="I414" i="19"/>
  <c r="J413" i="19"/>
  <c r="I413" i="19"/>
  <c r="J412" i="19"/>
  <c r="I412" i="19"/>
  <c r="J411" i="19"/>
  <c r="I411" i="19"/>
  <c r="J410" i="19"/>
  <c r="I410" i="19"/>
  <c r="J409" i="19"/>
  <c r="I409" i="19"/>
  <c r="J408" i="19"/>
  <c r="I408" i="19"/>
  <c r="J407" i="19"/>
  <c r="I407" i="19"/>
  <c r="J406" i="19"/>
  <c r="I406" i="19"/>
  <c r="J405" i="19"/>
  <c r="I405" i="19"/>
  <c r="J404" i="19"/>
  <c r="I404" i="19"/>
  <c r="J403" i="19"/>
  <c r="I403" i="19"/>
  <c r="J402" i="19"/>
  <c r="I402" i="19"/>
  <c r="J401" i="19"/>
  <c r="I401" i="19"/>
  <c r="J400" i="19"/>
  <c r="I400" i="19"/>
  <c r="J399" i="19"/>
  <c r="I399" i="19"/>
  <c r="J398" i="19"/>
  <c r="I398" i="19"/>
  <c r="J397" i="19"/>
  <c r="I397" i="19"/>
  <c r="J396" i="19"/>
  <c r="I396" i="19"/>
  <c r="J395" i="19"/>
  <c r="I395" i="19"/>
  <c r="J394" i="19"/>
  <c r="I394" i="19"/>
  <c r="J393" i="19"/>
  <c r="I393" i="19"/>
  <c r="J392" i="19"/>
  <c r="I392" i="19"/>
  <c r="J391" i="19"/>
  <c r="I391" i="19"/>
  <c r="J390" i="19"/>
  <c r="I390" i="19"/>
  <c r="J389" i="19"/>
  <c r="I389" i="19"/>
  <c r="J388" i="19"/>
  <c r="I388" i="19"/>
  <c r="J387" i="19"/>
  <c r="I387" i="19"/>
  <c r="J386" i="19"/>
  <c r="I386" i="19"/>
  <c r="J385" i="19"/>
  <c r="I385" i="19"/>
  <c r="J384" i="19"/>
  <c r="I384" i="19"/>
  <c r="J383" i="19"/>
  <c r="I383" i="19"/>
  <c r="J382" i="19"/>
  <c r="I382" i="19"/>
  <c r="J380" i="19"/>
  <c r="I380" i="19"/>
  <c r="J379" i="19"/>
  <c r="I379" i="19"/>
  <c r="J378" i="19"/>
  <c r="I378" i="19"/>
  <c r="J377" i="19"/>
  <c r="I377" i="19"/>
  <c r="J376" i="19"/>
  <c r="I376" i="19"/>
  <c r="J375" i="19"/>
  <c r="I375" i="19"/>
  <c r="J374" i="19"/>
  <c r="I374" i="19"/>
  <c r="J373" i="19"/>
  <c r="I373" i="19"/>
  <c r="J372" i="19"/>
  <c r="I372" i="19"/>
  <c r="J371" i="19"/>
  <c r="I371" i="19"/>
  <c r="J370" i="19"/>
  <c r="I370" i="19"/>
  <c r="J369" i="19"/>
  <c r="I369" i="19"/>
  <c r="J368" i="19"/>
  <c r="I368" i="19"/>
  <c r="J367" i="19"/>
  <c r="I367" i="19"/>
  <c r="J366" i="19"/>
  <c r="I366" i="19"/>
  <c r="J365" i="19"/>
  <c r="I365" i="19"/>
  <c r="J364" i="19"/>
  <c r="I364" i="19"/>
  <c r="J363" i="19"/>
  <c r="I363" i="19"/>
  <c r="J362" i="19"/>
  <c r="I362" i="19"/>
  <c r="J361" i="19"/>
  <c r="I361" i="19"/>
  <c r="J360" i="19"/>
  <c r="I360" i="19"/>
  <c r="J359" i="19"/>
  <c r="I359" i="19"/>
  <c r="J358" i="19"/>
  <c r="I358" i="19"/>
  <c r="J357" i="19"/>
  <c r="I357" i="19"/>
  <c r="J356" i="19"/>
  <c r="I356" i="19"/>
  <c r="J355" i="19"/>
  <c r="I355" i="19"/>
  <c r="J354" i="19"/>
  <c r="I354" i="19"/>
  <c r="J353" i="19"/>
  <c r="I353" i="19"/>
  <c r="J352" i="19"/>
  <c r="I352" i="19"/>
  <c r="J351" i="19"/>
  <c r="I351" i="19"/>
  <c r="J350" i="19"/>
  <c r="I350" i="19"/>
  <c r="J349" i="19"/>
  <c r="I349" i="19"/>
  <c r="J348" i="19"/>
  <c r="I348" i="19"/>
  <c r="J347" i="19"/>
  <c r="I347" i="19"/>
  <c r="J346" i="19"/>
  <c r="I346" i="19"/>
  <c r="J345" i="19"/>
  <c r="I345" i="19"/>
  <c r="J344" i="19"/>
  <c r="I344" i="19"/>
  <c r="J343" i="19"/>
  <c r="I343" i="19"/>
  <c r="J342" i="19"/>
  <c r="I342" i="19"/>
  <c r="J341" i="19"/>
  <c r="I341" i="19"/>
  <c r="J340" i="19"/>
  <c r="I340" i="19"/>
  <c r="J339" i="19"/>
  <c r="I339" i="19"/>
  <c r="J338" i="19"/>
  <c r="I338" i="19"/>
  <c r="J337" i="19"/>
  <c r="I337" i="19"/>
  <c r="J336" i="19"/>
  <c r="I336" i="19"/>
  <c r="J335" i="19"/>
  <c r="I335" i="19"/>
  <c r="J334" i="19"/>
  <c r="I334" i="19"/>
  <c r="J333" i="19"/>
  <c r="I333" i="19"/>
  <c r="J332" i="19"/>
  <c r="I332" i="19"/>
  <c r="J331" i="19"/>
  <c r="I331" i="19"/>
  <c r="J330" i="19"/>
  <c r="I330" i="19"/>
  <c r="J329" i="19"/>
  <c r="I329" i="19"/>
  <c r="J328" i="19"/>
  <c r="I328" i="19"/>
  <c r="J327" i="19"/>
  <c r="I327" i="19"/>
  <c r="J326" i="19"/>
  <c r="I326" i="19"/>
  <c r="J325" i="19"/>
  <c r="I325" i="19"/>
  <c r="J324" i="19"/>
  <c r="I324" i="19"/>
  <c r="J323" i="19"/>
  <c r="I323" i="19"/>
  <c r="J322" i="19"/>
  <c r="I322" i="19"/>
  <c r="J321" i="19"/>
  <c r="I321" i="19"/>
  <c r="J320" i="19"/>
  <c r="I320" i="19"/>
  <c r="J319" i="19"/>
  <c r="I319" i="19"/>
  <c r="J318" i="19"/>
  <c r="I318" i="19"/>
  <c r="J317" i="19"/>
  <c r="I317" i="19"/>
  <c r="J316" i="19"/>
  <c r="I316" i="19"/>
  <c r="J315" i="19"/>
  <c r="I315" i="19"/>
  <c r="J314" i="19"/>
  <c r="I314" i="19"/>
  <c r="J313" i="19"/>
  <c r="I313" i="19"/>
  <c r="J312" i="19"/>
  <c r="I312" i="19"/>
  <c r="J311" i="19"/>
  <c r="I311" i="19"/>
  <c r="J310" i="19"/>
  <c r="I310" i="19"/>
  <c r="J309" i="19"/>
  <c r="I309" i="19"/>
  <c r="J308" i="19"/>
  <c r="I308" i="19"/>
  <c r="J307" i="19"/>
  <c r="I307" i="19"/>
  <c r="J306" i="19"/>
  <c r="I306" i="19"/>
  <c r="J305" i="19"/>
  <c r="I305" i="19"/>
  <c r="J304" i="19"/>
  <c r="I304" i="19"/>
  <c r="J303" i="19"/>
  <c r="I303" i="19"/>
  <c r="J302" i="19"/>
  <c r="I302" i="19"/>
  <c r="J301" i="19"/>
  <c r="I301" i="19"/>
  <c r="J300" i="19"/>
  <c r="I300" i="19"/>
  <c r="J299" i="19"/>
  <c r="I299" i="19"/>
  <c r="J298" i="19"/>
  <c r="I298" i="19"/>
  <c r="J297" i="19"/>
  <c r="I297" i="19"/>
  <c r="J296" i="19"/>
  <c r="I296" i="19"/>
  <c r="J295" i="19"/>
  <c r="I295" i="19"/>
  <c r="J294" i="19"/>
  <c r="I294" i="19"/>
  <c r="J293" i="19"/>
  <c r="I293" i="19"/>
  <c r="J292" i="19"/>
  <c r="I292" i="19"/>
  <c r="J291" i="19"/>
  <c r="I291" i="19"/>
  <c r="J290" i="19"/>
  <c r="I290" i="19"/>
  <c r="J289" i="19"/>
  <c r="I289" i="19"/>
  <c r="J288" i="19"/>
  <c r="I288" i="19"/>
  <c r="J287" i="19"/>
  <c r="I287" i="19"/>
  <c r="J286" i="19"/>
  <c r="I286" i="19"/>
  <c r="J285" i="19"/>
  <c r="I285" i="19"/>
  <c r="J284" i="19"/>
  <c r="I284" i="19"/>
  <c r="J283" i="19"/>
  <c r="I283" i="19"/>
  <c r="J282" i="19"/>
  <c r="I282" i="19"/>
  <c r="J281" i="19"/>
  <c r="I281" i="19"/>
  <c r="J280" i="19"/>
  <c r="I280" i="19"/>
  <c r="J279" i="19"/>
  <c r="I279" i="19"/>
  <c r="J278" i="19"/>
  <c r="I278" i="19"/>
  <c r="J277" i="19"/>
  <c r="I277" i="19"/>
  <c r="J276" i="19"/>
  <c r="I276" i="19"/>
  <c r="J275" i="19"/>
  <c r="I275" i="19"/>
  <c r="J274" i="19"/>
  <c r="I274" i="19"/>
  <c r="J273" i="19"/>
  <c r="I273" i="19"/>
  <c r="J272" i="19"/>
  <c r="I272" i="19"/>
  <c r="J271" i="19"/>
  <c r="I271" i="19"/>
  <c r="J270" i="19"/>
  <c r="I270" i="19"/>
  <c r="J269" i="19"/>
  <c r="I269" i="19"/>
  <c r="J268" i="19"/>
  <c r="I268" i="19"/>
  <c r="J267" i="19"/>
  <c r="I267" i="19"/>
  <c r="J266" i="19"/>
  <c r="I266" i="19"/>
  <c r="J265" i="19"/>
  <c r="I265" i="19"/>
  <c r="J264" i="19"/>
  <c r="I264" i="19"/>
  <c r="J263" i="19"/>
  <c r="I263" i="19"/>
  <c r="J262" i="19"/>
  <c r="I262" i="19"/>
  <c r="J261" i="19"/>
  <c r="I261" i="19"/>
  <c r="J260" i="19"/>
  <c r="I260" i="19"/>
  <c r="J259" i="19"/>
  <c r="I259" i="19"/>
  <c r="J258" i="19"/>
  <c r="I258" i="19"/>
  <c r="J257" i="19"/>
  <c r="I257" i="19"/>
  <c r="J256" i="19"/>
  <c r="I256" i="19"/>
  <c r="J255" i="19"/>
  <c r="I255" i="19"/>
  <c r="J254" i="19"/>
  <c r="I254" i="19"/>
  <c r="J253" i="19"/>
  <c r="I253" i="19"/>
  <c r="J252" i="19"/>
  <c r="I252" i="19"/>
  <c r="J251" i="19"/>
  <c r="I251" i="19"/>
  <c r="J250" i="19"/>
  <c r="I250" i="19"/>
  <c r="J249" i="19"/>
  <c r="I249" i="19"/>
  <c r="J248" i="19"/>
  <c r="I248" i="19"/>
  <c r="J247" i="19"/>
  <c r="I247" i="19"/>
  <c r="J246" i="19"/>
  <c r="I246" i="19"/>
  <c r="J245" i="19"/>
  <c r="I245" i="19"/>
  <c r="J244" i="19"/>
  <c r="I244" i="19"/>
  <c r="J243" i="19"/>
  <c r="I243" i="19"/>
  <c r="J242" i="19"/>
  <c r="I242" i="19"/>
  <c r="J241" i="19"/>
  <c r="I241" i="19"/>
  <c r="J240" i="19"/>
  <c r="I240" i="19"/>
  <c r="J239" i="19"/>
  <c r="I239" i="19"/>
  <c r="J238" i="19"/>
  <c r="I238" i="19"/>
  <c r="J237" i="19"/>
  <c r="I237" i="19"/>
  <c r="J236" i="19"/>
  <c r="I236" i="19"/>
  <c r="J235" i="19"/>
  <c r="I235" i="19"/>
  <c r="J234" i="19"/>
  <c r="I234" i="19"/>
  <c r="J233" i="19"/>
  <c r="I233" i="19"/>
  <c r="J232" i="19"/>
  <c r="I232" i="19"/>
  <c r="J231" i="19"/>
  <c r="I231" i="19"/>
  <c r="J230" i="19"/>
  <c r="I230" i="19"/>
  <c r="J229" i="19"/>
  <c r="I229" i="19"/>
  <c r="J228" i="19"/>
  <c r="I228" i="19"/>
  <c r="J227" i="19"/>
  <c r="I227" i="19"/>
  <c r="J226" i="19"/>
  <c r="I226" i="19"/>
  <c r="J225" i="19"/>
  <c r="I225" i="19"/>
  <c r="J224" i="19"/>
  <c r="I224" i="19"/>
  <c r="J223" i="19"/>
  <c r="I223" i="19"/>
  <c r="J222" i="19"/>
  <c r="I222" i="19"/>
  <c r="J221" i="19"/>
  <c r="I221" i="19"/>
  <c r="J220" i="19"/>
  <c r="I220" i="19"/>
  <c r="J219" i="19"/>
  <c r="I219" i="19"/>
  <c r="J218" i="19"/>
  <c r="I218" i="19"/>
  <c r="J217" i="19"/>
  <c r="I217" i="19"/>
  <c r="J216" i="19"/>
  <c r="I216" i="19"/>
  <c r="J215" i="19"/>
  <c r="I215" i="19"/>
  <c r="J214" i="19"/>
  <c r="I214" i="19"/>
  <c r="J213" i="19"/>
  <c r="I213" i="19"/>
  <c r="J212" i="19"/>
  <c r="I212" i="19"/>
  <c r="J211" i="19"/>
  <c r="I211" i="19"/>
  <c r="J210" i="19"/>
  <c r="I210" i="19"/>
  <c r="J209" i="19"/>
  <c r="I209" i="19"/>
  <c r="J208" i="19"/>
  <c r="I208" i="19"/>
  <c r="J207" i="19"/>
  <c r="I207" i="19"/>
  <c r="J206" i="19"/>
  <c r="I206" i="19"/>
  <c r="J205" i="19"/>
  <c r="I205" i="19"/>
  <c r="J204" i="19"/>
  <c r="I204" i="19"/>
  <c r="J203" i="19"/>
  <c r="I203" i="19"/>
  <c r="J202" i="19"/>
  <c r="I202" i="19"/>
  <c r="J201" i="19"/>
  <c r="I201" i="19"/>
  <c r="J200" i="19"/>
  <c r="I200" i="19"/>
  <c r="J199" i="19"/>
  <c r="I199" i="19"/>
  <c r="J198" i="19"/>
  <c r="I198" i="19"/>
  <c r="J197" i="19"/>
  <c r="I197" i="19"/>
  <c r="J196" i="19"/>
  <c r="I196" i="19"/>
  <c r="J195" i="19"/>
  <c r="I195" i="19"/>
  <c r="J194" i="19"/>
  <c r="I194" i="19"/>
  <c r="J193" i="19"/>
  <c r="I193" i="19"/>
  <c r="J192" i="19"/>
  <c r="I192" i="19"/>
  <c r="J191" i="19"/>
  <c r="I191" i="19"/>
  <c r="J190" i="19"/>
  <c r="I190" i="19"/>
  <c r="J189" i="19"/>
  <c r="I189" i="19"/>
  <c r="J188" i="19"/>
  <c r="I188" i="19"/>
  <c r="J187" i="19"/>
  <c r="I187" i="19"/>
  <c r="J186" i="19"/>
  <c r="I186" i="19"/>
  <c r="J185" i="19"/>
  <c r="I185" i="19"/>
  <c r="J184" i="19"/>
  <c r="I184" i="19"/>
  <c r="J183" i="19"/>
  <c r="I183" i="19"/>
  <c r="J182" i="19"/>
  <c r="I182" i="19"/>
  <c r="J181" i="19"/>
  <c r="I181" i="19"/>
  <c r="J180" i="19"/>
  <c r="I180" i="19"/>
  <c r="J179" i="19"/>
  <c r="I179" i="19"/>
  <c r="J178" i="19"/>
  <c r="I178" i="19"/>
  <c r="J177" i="19"/>
  <c r="I177" i="19"/>
  <c r="J176" i="19"/>
  <c r="I176" i="19"/>
  <c r="J175" i="19"/>
  <c r="I175" i="19"/>
  <c r="J174" i="19"/>
  <c r="I174" i="19"/>
  <c r="J173" i="19"/>
  <c r="I173" i="19"/>
  <c r="J172" i="19"/>
  <c r="I172" i="19"/>
  <c r="J171" i="19"/>
  <c r="I171" i="19"/>
  <c r="J170" i="19"/>
  <c r="I170" i="19"/>
  <c r="J169" i="19"/>
  <c r="I169" i="19"/>
  <c r="J168" i="19"/>
  <c r="I168" i="19"/>
  <c r="J167" i="19"/>
  <c r="I167" i="19"/>
  <c r="J166" i="19"/>
  <c r="I166" i="19"/>
  <c r="J165" i="19"/>
  <c r="I165" i="19"/>
  <c r="J164" i="19"/>
  <c r="I164" i="19"/>
  <c r="J163" i="19"/>
  <c r="I163" i="19"/>
  <c r="J162" i="19"/>
  <c r="I162" i="19"/>
  <c r="J161" i="19"/>
  <c r="I161" i="19"/>
  <c r="J160" i="19"/>
  <c r="I160" i="19"/>
  <c r="J159" i="19"/>
  <c r="I159" i="19"/>
  <c r="J158" i="19"/>
  <c r="I158" i="19"/>
  <c r="J157" i="19"/>
  <c r="I157" i="19"/>
  <c r="J156" i="19"/>
  <c r="I156" i="19"/>
  <c r="J155" i="19"/>
  <c r="I155" i="19"/>
  <c r="J154" i="19"/>
  <c r="I154" i="19"/>
  <c r="J153" i="19"/>
  <c r="I153" i="19"/>
  <c r="J152" i="19"/>
  <c r="I152" i="19"/>
  <c r="J151" i="19"/>
  <c r="I151" i="19"/>
  <c r="J150" i="19"/>
  <c r="I150" i="19"/>
  <c r="J149" i="19"/>
  <c r="I149" i="19"/>
  <c r="J148" i="19"/>
  <c r="I148" i="19"/>
  <c r="J147" i="19"/>
  <c r="I147" i="19"/>
  <c r="J146" i="19"/>
  <c r="I146" i="19"/>
  <c r="J145" i="19"/>
  <c r="I145" i="19"/>
  <c r="J144" i="19"/>
  <c r="I144" i="19"/>
  <c r="J143" i="19"/>
  <c r="I143" i="19"/>
  <c r="J142" i="19"/>
  <c r="I142" i="19"/>
  <c r="J141" i="19"/>
  <c r="I141" i="19"/>
  <c r="J140" i="19"/>
  <c r="I140" i="19"/>
  <c r="J139" i="19"/>
  <c r="I139" i="19"/>
  <c r="J138" i="19"/>
  <c r="I138" i="19"/>
  <c r="J137" i="19"/>
  <c r="I137" i="19"/>
  <c r="J136" i="19"/>
  <c r="I136" i="19"/>
  <c r="J135" i="19"/>
  <c r="I135" i="19"/>
  <c r="J134" i="19"/>
  <c r="I134" i="19"/>
  <c r="J133" i="19"/>
  <c r="I133" i="19"/>
  <c r="J132" i="19"/>
  <c r="I132" i="19"/>
  <c r="J131" i="19"/>
  <c r="I131" i="19"/>
  <c r="J130" i="19"/>
  <c r="I130" i="19"/>
  <c r="J129" i="19"/>
  <c r="I129" i="19"/>
  <c r="J128" i="19"/>
  <c r="I128" i="19"/>
  <c r="J127" i="19"/>
  <c r="I127" i="19"/>
  <c r="J126" i="19"/>
  <c r="I126" i="19"/>
  <c r="J125" i="19"/>
  <c r="I125" i="19"/>
  <c r="J124" i="19"/>
  <c r="I124" i="19"/>
  <c r="J123" i="19"/>
  <c r="I123" i="19"/>
  <c r="J122" i="19"/>
  <c r="I122" i="19"/>
  <c r="J121" i="19"/>
  <c r="I121" i="19"/>
  <c r="J120" i="19"/>
  <c r="I120" i="19"/>
  <c r="J119" i="19"/>
  <c r="I119" i="19"/>
  <c r="J118" i="19"/>
  <c r="I118" i="19"/>
  <c r="J117" i="19"/>
  <c r="I117" i="19"/>
  <c r="J116" i="19"/>
  <c r="I116" i="19"/>
  <c r="J115" i="19"/>
  <c r="I115" i="19"/>
  <c r="J114" i="19"/>
  <c r="I114" i="19"/>
  <c r="J113" i="19"/>
  <c r="I113" i="19"/>
  <c r="J112" i="19"/>
  <c r="I112" i="19"/>
  <c r="J111" i="19"/>
  <c r="I111" i="19"/>
  <c r="J110" i="19"/>
  <c r="I110" i="19"/>
  <c r="J109" i="19"/>
  <c r="I109" i="19"/>
  <c r="J108" i="19"/>
  <c r="I108" i="19"/>
  <c r="J107" i="19"/>
  <c r="I107" i="19"/>
  <c r="J106" i="19"/>
  <c r="I106" i="19"/>
  <c r="J105" i="19"/>
  <c r="I105" i="19"/>
  <c r="J104" i="19"/>
  <c r="I104" i="19"/>
  <c r="J103" i="19"/>
  <c r="I103" i="19"/>
  <c r="J102" i="19"/>
  <c r="I102" i="19"/>
  <c r="J101" i="19"/>
  <c r="I101" i="19"/>
  <c r="J100" i="19"/>
  <c r="I100" i="19"/>
  <c r="J99" i="19"/>
  <c r="I99" i="19"/>
  <c r="J98" i="19"/>
  <c r="I98" i="19"/>
  <c r="J97" i="19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J90" i="19"/>
  <c r="I90" i="19"/>
  <c r="J89" i="19"/>
  <c r="I89" i="19"/>
  <c r="J88" i="19"/>
  <c r="I88" i="19"/>
  <c r="J87" i="19"/>
  <c r="I87" i="19"/>
  <c r="J86" i="19"/>
  <c r="I86" i="19"/>
  <c r="J85" i="19"/>
  <c r="I85" i="19"/>
  <c r="J84" i="19"/>
  <c r="I84" i="19"/>
  <c r="J83" i="19"/>
  <c r="I83" i="19"/>
  <c r="J82" i="19"/>
  <c r="I82" i="19"/>
  <c r="J81" i="19"/>
  <c r="I81" i="19"/>
  <c r="J80" i="19"/>
  <c r="I80" i="19"/>
  <c r="J79" i="19"/>
  <c r="I79" i="19"/>
  <c r="J78" i="19"/>
  <c r="I78" i="19"/>
  <c r="J77" i="19"/>
  <c r="I77" i="19"/>
  <c r="J76" i="19"/>
  <c r="I76" i="19"/>
  <c r="J75" i="19"/>
  <c r="I75" i="19"/>
  <c r="J74" i="19"/>
  <c r="I74" i="19"/>
  <c r="J73" i="19"/>
  <c r="I73" i="19"/>
  <c r="J72" i="19"/>
  <c r="I72" i="19"/>
  <c r="J71" i="19"/>
  <c r="I71" i="19"/>
  <c r="J70" i="19"/>
  <c r="I70" i="19"/>
  <c r="J69" i="19"/>
  <c r="I69" i="19"/>
  <c r="J68" i="19"/>
  <c r="I68" i="19"/>
  <c r="J67" i="19"/>
  <c r="I67" i="19"/>
  <c r="J66" i="19"/>
  <c r="I66" i="19"/>
  <c r="J65" i="19"/>
  <c r="I65" i="19"/>
  <c r="J64" i="19"/>
  <c r="I64" i="19"/>
  <c r="J63" i="19"/>
  <c r="I63" i="19"/>
  <c r="J62" i="19"/>
  <c r="I62" i="19"/>
  <c r="J61" i="19"/>
  <c r="I61" i="19"/>
  <c r="J60" i="19"/>
  <c r="I60" i="19"/>
  <c r="J59" i="19"/>
  <c r="I59" i="19"/>
  <c r="J58" i="19"/>
  <c r="I58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381" i="19"/>
  <c r="I381" i="19"/>
  <c r="J16" i="19"/>
  <c r="I16" i="19"/>
  <c r="J15" i="19"/>
  <c r="I15" i="19"/>
  <c r="J16" i="10"/>
  <c r="G16" i="10"/>
  <c r="J15" i="10"/>
  <c r="J13" i="10" s="1"/>
  <c r="G15" i="10"/>
  <c r="G13" i="10" s="1"/>
  <c r="J14" i="10"/>
  <c r="G14" i="10"/>
  <c r="J12" i="10"/>
  <c r="G12" i="10"/>
  <c r="J11" i="10"/>
  <c r="G11" i="10"/>
  <c r="J10" i="10"/>
  <c r="G10" i="10"/>
  <c r="J8" i="10"/>
  <c r="G8" i="10"/>
  <c r="AF47" i="19" l="1"/>
  <c r="AG46" i="19" s="1"/>
  <c r="J12" i="19"/>
  <c r="I12" i="19"/>
  <c r="I11" i="19"/>
  <c r="J11" i="19"/>
  <c r="G9" i="16"/>
  <c r="J17" i="16"/>
  <c r="G17" i="16"/>
  <c r="J16" i="16"/>
  <c r="G16" i="16"/>
  <c r="J15" i="16"/>
  <c r="G15" i="16"/>
  <c r="J13" i="16"/>
  <c r="G13" i="16"/>
  <c r="J12" i="16"/>
  <c r="G12" i="16"/>
  <c r="J11" i="16"/>
  <c r="G11" i="16"/>
  <c r="J9" i="16"/>
  <c r="J17" i="13"/>
  <c r="G17" i="13"/>
  <c r="J16" i="13"/>
  <c r="G16" i="13"/>
  <c r="J15" i="13"/>
  <c r="G15" i="13"/>
  <c r="J13" i="13"/>
  <c r="G13" i="13"/>
  <c r="J12" i="13"/>
  <c r="G12" i="13"/>
  <c r="J11" i="13"/>
  <c r="G11" i="13"/>
  <c r="J9" i="13"/>
  <c r="G9" i="1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7" i="12"/>
  <c r="G17" i="12"/>
  <c r="J16" i="12"/>
  <c r="G16" i="12"/>
  <c r="J15" i="12"/>
  <c r="G15" i="12"/>
  <c r="J13" i="12"/>
  <c r="G13" i="12"/>
  <c r="J12" i="12"/>
  <c r="G12" i="12"/>
  <c r="J11" i="12"/>
  <c r="G11" i="12"/>
  <c r="J9" i="12"/>
  <c r="G9" i="12"/>
  <c r="J16" i="14"/>
  <c r="G16" i="14"/>
  <c r="J15" i="14"/>
  <c r="J14" i="14"/>
  <c r="J12" i="14"/>
  <c r="J11" i="14"/>
  <c r="J10" i="14"/>
  <c r="J8" i="14"/>
  <c r="G14" i="14"/>
  <c r="G15" i="14"/>
  <c r="G12" i="14"/>
  <c r="G11" i="14"/>
  <c r="G10" i="14"/>
  <c r="G8" i="14"/>
  <c r="I4" i="2"/>
  <c r="I3" i="2"/>
  <c r="I2" i="2"/>
  <c r="F4" i="2"/>
  <c r="F3" i="2"/>
  <c r="F2" i="2"/>
  <c r="E4" i="2"/>
  <c r="E3" i="2"/>
  <c r="E2" i="2"/>
  <c r="C5" i="2"/>
  <c r="AG45" i="19" l="1"/>
  <c r="G14" i="13"/>
  <c r="J14" i="13"/>
  <c r="G14" i="16"/>
  <c r="J14" i="16"/>
  <c r="G13" i="14"/>
  <c r="J14" i="12"/>
  <c r="G14" i="12"/>
  <c r="J13" i="14"/>
  <c r="G24" i="6"/>
  <c r="G25" i="6"/>
  <c r="G26" i="6"/>
  <c r="G27" i="6"/>
  <c r="G28" i="6"/>
  <c r="G29" i="6"/>
  <c r="G30" i="6"/>
  <c r="G23" i="6"/>
  <c r="H61" i="9" l="1"/>
  <c r="G61" i="9"/>
  <c r="F61" i="9"/>
  <c r="H60" i="9"/>
  <c r="G60" i="9"/>
  <c r="F60" i="9"/>
  <c r="H59" i="9"/>
  <c r="G59" i="9"/>
  <c r="F59" i="9"/>
  <c r="H58" i="9"/>
  <c r="G58" i="9"/>
  <c r="F58" i="9"/>
  <c r="G18" i="9"/>
  <c r="H18" i="9"/>
  <c r="F18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F8" i="9"/>
  <c r="F9" i="9"/>
  <c r="F10" i="9"/>
  <c r="F11" i="9"/>
  <c r="F12" i="9"/>
  <c r="F13" i="9"/>
  <c r="F14" i="9"/>
  <c r="F15" i="9"/>
  <c r="F16" i="9"/>
  <c r="F17" i="9"/>
  <c r="F7" i="9"/>
  <c r="X7" i="2"/>
  <c r="X8" i="2"/>
  <c r="X9" i="2"/>
  <c r="Z9" i="2" s="1"/>
  <c r="AA9" i="2" s="1"/>
  <c r="X10" i="2"/>
  <c r="Z10" i="2" s="1"/>
  <c r="AA10" i="2" s="1"/>
  <c r="X11" i="2"/>
  <c r="Z11" i="2" s="1"/>
  <c r="AA11" i="2" s="1"/>
  <c r="X12" i="2"/>
  <c r="X13" i="2"/>
  <c r="X14" i="2"/>
  <c r="X15" i="2"/>
  <c r="X16" i="2"/>
  <c r="Y16" i="2" s="1"/>
  <c r="X17" i="2"/>
  <c r="Z17" i="2" s="1"/>
  <c r="AA17" i="2" s="1"/>
  <c r="X18" i="2"/>
  <c r="Z18" i="2" s="1"/>
  <c r="AA18" i="2" s="1"/>
  <c r="X19" i="2"/>
  <c r="Z19" i="2" s="1"/>
  <c r="AA19" i="2" s="1"/>
  <c r="X20" i="2"/>
  <c r="X21" i="2"/>
  <c r="X22" i="2"/>
  <c r="Z22" i="2" s="1"/>
  <c r="AA22" i="2" s="1"/>
  <c r="X23" i="2"/>
  <c r="X24" i="2"/>
  <c r="X25" i="2"/>
  <c r="Z25" i="2" s="1"/>
  <c r="AA25" i="2" s="1"/>
  <c r="X26" i="2"/>
  <c r="X27" i="2"/>
  <c r="Z27" i="2" s="1"/>
  <c r="AA27" i="2" s="1"/>
  <c r="X28" i="2"/>
  <c r="X29" i="2"/>
  <c r="Z29" i="2" s="1"/>
  <c r="AA29" i="2" s="1"/>
  <c r="X30" i="2"/>
  <c r="X31" i="2"/>
  <c r="X32" i="2"/>
  <c r="X33" i="2"/>
  <c r="Z33" i="2" s="1"/>
  <c r="AA33" i="2" s="1"/>
  <c r="X34" i="2"/>
  <c r="Z34" i="2" s="1"/>
  <c r="AA34" i="2" s="1"/>
  <c r="X35" i="2"/>
  <c r="Z35" i="2" s="1"/>
  <c r="AA35" i="2" s="1"/>
  <c r="X36" i="2"/>
  <c r="X37" i="2"/>
  <c r="X38" i="2"/>
  <c r="X39" i="2"/>
  <c r="X40" i="2"/>
  <c r="X41" i="2"/>
  <c r="Z41" i="2" s="1"/>
  <c r="AA41" i="2" s="1"/>
  <c r="X42" i="2"/>
  <c r="X43" i="2"/>
  <c r="Z43" i="2" s="1"/>
  <c r="AA43" i="2" s="1"/>
  <c r="X44" i="2"/>
  <c r="Z44" i="2" s="1"/>
  <c r="AA44" i="2" s="1"/>
  <c r="X45" i="2"/>
  <c r="Z45" i="2" s="1"/>
  <c r="AA45" i="2" s="1"/>
  <c r="X46" i="2"/>
  <c r="X47" i="2"/>
  <c r="X48" i="2"/>
  <c r="Z48" i="2" s="1"/>
  <c r="AA48" i="2" s="1"/>
  <c r="X49" i="2"/>
  <c r="Z49" i="2" s="1"/>
  <c r="AA49" i="2" s="1"/>
  <c r="X50" i="2"/>
  <c r="Z50" i="2" s="1"/>
  <c r="AA50" i="2" s="1"/>
  <c r="X51" i="2"/>
  <c r="Y51" i="2" s="1"/>
  <c r="X52" i="2"/>
  <c r="X53" i="2"/>
  <c r="Z53" i="2" s="1"/>
  <c r="AA53" i="2" s="1"/>
  <c r="X54" i="2"/>
  <c r="Z54" i="2" s="1"/>
  <c r="AA54" i="2" s="1"/>
  <c r="X55" i="2"/>
  <c r="Z55" i="2" s="1"/>
  <c r="AA55" i="2" s="1"/>
  <c r="X56" i="2"/>
  <c r="Z56" i="2" s="1"/>
  <c r="AA56" i="2" s="1"/>
  <c r="X57" i="2"/>
  <c r="Z57" i="2" s="1"/>
  <c r="AA57" i="2" s="1"/>
  <c r="X58" i="2"/>
  <c r="Z58" i="2" s="1"/>
  <c r="AA58" i="2" s="1"/>
  <c r="X59" i="2"/>
  <c r="Z59" i="2" s="1"/>
  <c r="AA59" i="2" s="1"/>
  <c r="X60" i="2"/>
  <c r="X61" i="2"/>
  <c r="Z61" i="2" s="1"/>
  <c r="AA61" i="2" s="1"/>
  <c r="X62" i="2"/>
  <c r="X63" i="2"/>
  <c r="Z63" i="2" s="1"/>
  <c r="AA63" i="2" s="1"/>
  <c r="X64" i="2"/>
  <c r="Z64" i="2" s="1"/>
  <c r="AA64" i="2" s="1"/>
  <c r="X65" i="2"/>
  <c r="Z65" i="2" s="1"/>
  <c r="AA65" i="2" s="1"/>
  <c r="X66" i="2"/>
  <c r="Z66" i="2" s="1"/>
  <c r="AA66" i="2" s="1"/>
  <c r="X67" i="2"/>
  <c r="Z67" i="2" s="1"/>
  <c r="AA67" i="2" s="1"/>
  <c r="X68" i="2"/>
  <c r="X69" i="2"/>
  <c r="Z69" i="2" s="1"/>
  <c r="AA69" i="2" s="1"/>
  <c r="X70" i="2"/>
  <c r="X71" i="2"/>
  <c r="Z71" i="2" s="1"/>
  <c r="AA71" i="2" s="1"/>
  <c r="X72" i="2"/>
  <c r="Z72" i="2" s="1"/>
  <c r="AA72" i="2" s="1"/>
  <c r="X73" i="2"/>
  <c r="Z73" i="2" s="1"/>
  <c r="AA73" i="2" s="1"/>
  <c r="X74" i="2"/>
  <c r="Z74" i="2" s="1"/>
  <c r="AA74" i="2" s="1"/>
  <c r="X75" i="2"/>
  <c r="Z75" i="2" s="1"/>
  <c r="AA75" i="2" s="1"/>
  <c r="X76" i="2"/>
  <c r="X77" i="2"/>
  <c r="Z77" i="2" s="1"/>
  <c r="AA77" i="2" s="1"/>
  <c r="X78" i="2"/>
  <c r="X79" i="2"/>
  <c r="Z79" i="2" s="1"/>
  <c r="AA79" i="2" s="1"/>
  <c r="X80" i="2"/>
  <c r="Y80" i="2" s="1"/>
  <c r="X81" i="2"/>
  <c r="Z81" i="2" s="1"/>
  <c r="AA81" i="2" s="1"/>
  <c r="X82" i="2"/>
  <c r="Z82" i="2" s="1"/>
  <c r="AA82" i="2" s="1"/>
  <c r="X83" i="2"/>
  <c r="Y83" i="2" s="1"/>
  <c r="X84" i="2"/>
  <c r="X85" i="2"/>
  <c r="Z85" i="2" s="1"/>
  <c r="AA85" i="2" s="1"/>
  <c r="X86" i="2"/>
  <c r="Z86" i="2" s="1"/>
  <c r="AA86" i="2" s="1"/>
  <c r="X87" i="2"/>
  <c r="Z87" i="2" s="1"/>
  <c r="AA87" i="2" s="1"/>
  <c r="X88" i="2"/>
  <c r="Z88" i="2" s="1"/>
  <c r="AA88" i="2" s="1"/>
  <c r="X89" i="2"/>
  <c r="Z89" i="2" s="1"/>
  <c r="AA89" i="2" s="1"/>
  <c r="X90" i="2"/>
  <c r="Z90" i="2" s="1"/>
  <c r="AA90" i="2" s="1"/>
  <c r="X91" i="2"/>
  <c r="Z91" i="2" s="1"/>
  <c r="AA91" i="2" s="1"/>
  <c r="X92" i="2"/>
  <c r="X93" i="2"/>
  <c r="Z93" i="2" s="1"/>
  <c r="AA93" i="2" s="1"/>
  <c r="X94" i="2"/>
  <c r="Z94" i="2" s="1"/>
  <c r="AA94" i="2" s="1"/>
  <c r="X95" i="2"/>
  <c r="Z95" i="2" s="1"/>
  <c r="AA95" i="2" s="1"/>
  <c r="X96" i="2"/>
  <c r="Y96" i="2" s="1"/>
  <c r="X97" i="2"/>
  <c r="Z97" i="2" s="1"/>
  <c r="AA97" i="2" s="1"/>
  <c r="X98" i="2"/>
  <c r="Z98" i="2" s="1"/>
  <c r="AA98" i="2" s="1"/>
  <c r="X99" i="2"/>
  <c r="Z99" i="2" s="1"/>
  <c r="AA99" i="2" s="1"/>
  <c r="X100" i="2"/>
  <c r="X101" i="2"/>
  <c r="Z101" i="2" s="1"/>
  <c r="AA101" i="2" s="1"/>
  <c r="X102" i="2"/>
  <c r="Z102" i="2" s="1"/>
  <c r="AA102" i="2" s="1"/>
  <c r="X103" i="2"/>
  <c r="Z103" i="2" s="1"/>
  <c r="AA103" i="2" s="1"/>
  <c r="X104" i="2"/>
  <c r="Z104" i="2" s="1"/>
  <c r="AA104" i="2" s="1"/>
  <c r="X105" i="2"/>
  <c r="Z105" i="2" s="1"/>
  <c r="AA105" i="2" s="1"/>
  <c r="X106" i="2"/>
  <c r="Z106" i="2" s="1"/>
  <c r="AA106" i="2" s="1"/>
  <c r="X107" i="2"/>
  <c r="Z107" i="2" s="1"/>
  <c r="AA107" i="2" s="1"/>
  <c r="X108" i="2"/>
  <c r="X109" i="2"/>
  <c r="Z109" i="2" s="1"/>
  <c r="AA109" i="2" s="1"/>
  <c r="X110" i="2"/>
  <c r="X111" i="2"/>
  <c r="Z111" i="2" s="1"/>
  <c r="AA111" i="2" s="1"/>
  <c r="X112" i="2"/>
  <c r="Z112" i="2" s="1"/>
  <c r="AA112" i="2" s="1"/>
  <c r="X113" i="2"/>
  <c r="Z113" i="2" s="1"/>
  <c r="AA113" i="2" s="1"/>
  <c r="X114" i="2"/>
  <c r="Z114" i="2" s="1"/>
  <c r="AA114" i="2" s="1"/>
  <c r="X115" i="2"/>
  <c r="Z115" i="2" s="1"/>
  <c r="AA115" i="2" s="1"/>
  <c r="X116" i="2"/>
  <c r="X117" i="2"/>
  <c r="Z117" i="2" s="1"/>
  <c r="AA117" i="2" s="1"/>
  <c r="X118" i="2"/>
  <c r="Z118" i="2" s="1"/>
  <c r="AA118" i="2" s="1"/>
  <c r="X119" i="2"/>
  <c r="Z119" i="2" s="1"/>
  <c r="AA119" i="2" s="1"/>
  <c r="X120" i="2"/>
  <c r="Z120" i="2" s="1"/>
  <c r="AA120" i="2" s="1"/>
  <c r="X121" i="2"/>
  <c r="Z121" i="2" s="1"/>
  <c r="AA121" i="2" s="1"/>
  <c r="X122" i="2"/>
  <c r="Z122" i="2" s="1"/>
  <c r="AA122" i="2" s="1"/>
  <c r="X123" i="2"/>
  <c r="Z123" i="2" s="1"/>
  <c r="AA123" i="2" s="1"/>
  <c r="X124" i="2"/>
  <c r="X125" i="2"/>
  <c r="Z125" i="2" s="1"/>
  <c r="AA125" i="2" s="1"/>
  <c r="X126" i="2"/>
  <c r="X127" i="2"/>
  <c r="Z127" i="2" s="1"/>
  <c r="AA127" i="2" s="1"/>
  <c r="X128" i="2"/>
  <c r="Y128" i="2" s="1"/>
  <c r="X129" i="2"/>
  <c r="Z129" i="2" s="1"/>
  <c r="AA129" i="2" s="1"/>
  <c r="X130" i="2"/>
  <c r="Z130" i="2" s="1"/>
  <c r="AA130" i="2" s="1"/>
  <c r="X131" i="2"/>
  <c r="Z131" i="2" s="1"/>
  <c r="AA131" i="2" s="1"/>
  <c r="X132" i="2"/>
  <c r="Y132" i="2" s="1"/>
  <c r="X133" i="2"/>
  <c r="Z133" i="2" s="1"/>
  <c r="AA133" i="2" s="1"/>
  <c r="X134" i="2"/>
  <c r="X135" i="2"/>
  <c r="Z135" i="2" s="1"/>
  <c r="AA135" i="2" s="1"/>
  <c r="X136" i="2"/>
  <c r="Z136" i="2" s="1"/>
  <c r="AA136" i="2" s="1"/>
  <c r="X137" i="2"/>
  <c r="Z137" i="2" s="1"/>
  <c r="AA137" i="2" s="1"/>
  <c r="X138" i="2"/>
  <c r="Z138" i="2" s="1"/>
  <c r="AA138" i="2" s="1"/>
  <c r="X139" i="2"/>
  <c r="Z139" i="2" s="1"/>
  <c r="AA139" i="2" s="1"/>
  <c r="X140" i="2"/>
  <c r="X141" i="2"/>
  <c r="Z141" i="2" s="1"/>
  <c r="AA141" i="2" s="1"/>
  <c r="X142" i="2"/>
  <c r="X143" i="2"/>
  <c r="Z143" i="2" s="1"/>
  <c r="AA143" i="2" s="1"/>
  <c r="X144" i="2"/>
  <c r="Z144" i="2" s="1"/>
  <c r="AA144" i="2" s="1"/>
  <c r="X145" i="2"/>
  <c r="Z145" i="2" s="1"/>
  <c r="AA145" i="2" s="1"/>
  <c r="X146" i="2"/>
  <c r="Z146" i="2" s="1"/>
  <c r="AA146" i="2" s="1"/>
  <c r="X147" i="2"/>
  <c r="Z147" i="2" s="1"/>
  <c r="AA147" i="2" s="1"/>
  <c r="X148" i="2"/>
  <c r="X149" i="2"/>
  <c r="Z149" i="2" s="1"/>
  <c r="AA149" i="2" s="1"/>
  <c r="X150" i="2"/>
  <c r="Z150" i="2" s="1"/>
  <c r="AA150" i="2" s="1"/>
  <c r="X151" i="2"/>
  <c r="Z151" i="2" s="1"/>
  <c r="AA151" i="2" s="1"/>
  <c r="X152" i="2"/>
  <c r="Z152" i="2" s="1"/>
  <c r="AA152" i="2" s="1"/>
  <c r="X153" i="2"/>
  <c r="Z153" i="2" s="1"/>
  <c r="AA153" i="2" s="1"/>
  <c r="X154" i="2"/>
  <c r="Z154" i="2" s="1"/>
  <c r="AA154" i="2" s="1"/>
  <c r="X155" i="2"/>
  <c r="Z155" i="2" s="1"/>
  <c r="AA155" i="2" s="1"/>
  <c r="X156" i="2"/>
  <c r="X157" i="2"/>
  <c r="Z157" i="2" s="1"/>
  <c r="AA157" i="2" s="1"/>
  <c r="X158" i="2"/>
  <c r="Z158" i="2" s="1"/>
  <c r="AA158" i="2" s="1"/>
  <c r="X159" i="2"/>
  <c r="Z159" i="2" s="1"/>
  <c r="AA159" i="2" s="1"/>
  <c r="X160" i="2"/>
  <c r="Z160" i="2" s="1"/>
  <c r="AA160" i="2" s="1"/>
  <c r="X161" i="2"/>
  <c r="Z161" i="2" s="1"/>
  <c r="AA161" i="2" s="1"/>
  <c r="X162" i="2"/>
  <c r="Z162" i="2" s="1"/>
  <c r="AA162" i="2" s="1"/>
  <c r="X163" i="2"/>
  <c r="Y163" i="2" s="1"/>
  <c r="X164" i="2"/>
  <c r="Y164" i="2" s="1"/>
  <c r="X165" i="2"/>
  <c r="Z165" i="2" s="1"/>
  <c r="AA165" i="2" s="1"/>
  <c r="X166" i="2"/>
  <c r="Z166" i="2" s="1"/>
  <c r="AA166" i="2" s="1"/>
  <c r="X167" i="2"/>
  <c r="Z167" i="2" s="1"/>
  <c r="AA167" i="2" s="1"/>
  <c r="X168" i="2"/>
  <c r="Z168" i="2" s="1"/>
  <c r="AA168" i="2" s="1"/>
  <c r="X169" i="2"/>
  <c r="Z169" i="2" s="1"/>
  <c r="AA169" i="2" s="1"/>
  <c r="X170" i="2"/>
  <c r="Z170" i="2" s="1"/>
  <c r="AA170" i="2" s="1"/>
  <c r="X171" i="2"/>
  <c r="Z171" i="2" s="1"/>
  <c r="AA171" i="2" s="1"/>
  <c r="X172" i="2"/>
  <c r="X173" i="2"/>
  <c r="Z173" i="2" s="1"/>
  <c r="AA173" i="2" s="1"/>
  <c r="X174" i="2"/>
  <c r="X175" i="2"/>
  <c r="Z175" i="2" s="1"/>
  <c r="AA175" i="2" s="1"/>
  <c r="X176" i="2"/>
  <c r="Z176" i="2" s="1"/>
  <c r="AA176" i="2" s="1"/>
  <c r="X177" i="2"/>
  <c r="Z177" i="2" s="1"/>
  <c r="AA177" i="2" s="1"/>
  <c r="X178" i="2"/>
  <c r="Z178" i="2" s="1"/>
  <c r="AA178" i="2" s="1"/>
  <c r="X179" i="2"/>
  <c r="Y179" i="2" s="1"/>
  <c r="X180" i="2"/>
  <c r="X181" i="2"/>
  <c r="Z181" i="2" s="1"/>
  <c r="AA181" i="2" s="1"/>
  <c r="X182" i="2"/>
  <c r="Z182" i="2" s="1"/>
  <c r="AA182" i="2" s="1"/>
  <c r="X183" i="2"/>
  <c r="Z183" i="2" s="1"/>
  <c r="AA183" i="2" s="1"/>
  <c r="X184" i="2"/>
  <c r="Z184" i="2" s="1"/>
  <c r="AA184" i="2" s="1"/>
  <c r="X185" i="2"/>
  <c r="Z185" i="2" s="1"/>
  <c r="AA185" i="2" s="1"/>
  <c r="X186" i="2"/>
  <c r="Z186" i="2" s="1"/>
  <c r="AA186" i="2" s="1"/>
  <c r="X187" i="2"/>
  <c r="Z187" i="2" s="1"/>
  <c r="AA187" i="2" s="1"/>
  <c r="X188" i="2"/>
  <c r="X189" i="2"/>
  <c r="Z189" i="2" s="1"/>
  <c r="AA189" i="2" s="1"/>
  <c r="X190" i="2"/>
  <c r="X191" i="2"/>
  <c r="Z191" i="2" s="1"/>
  <c r="AA191" i="2" s="1"/>
  <c r="X192" i="2"/>
  <c r="Z192" i="2" s="1"/>
  <c r="AA192" i="2" s="1"/>
  <c r="X193" i="2"/>
  <c r="Z193" i="2" s="1"/>
  <c r="AA193" i="2" s="1"/>
  <c r="X194" i="2"/>
  <c r="Z194" i="2" s="1"/>
  <c r="AA194" i="2" s="1"/>
  <c r="X195" i="2"/>
  <c r="Z195" i="2" s="1"/>
  <c r="AA195" i="2" s="1"/>
  <c r="X196" i="2"/>
  <c r="X197" i="2"/>
  <c r="Z197" i="2" s="1"/>
  <c r="AA197" i="2" s="1"/>
  <c r="X198" i="2"/>
  <c r="X199" i="2"/>
  <c r="Z199" i="2" s="1"/>
  <c r="AA199" i="2" s="1"/>
  <c r="X200" i="2"/>
  <c r="Z200" i="2" s="1"/>
  <c r="AA200" i="2" s="1"/>
  <c r="X201" i="2"/>
  <c r="Z201" i="2" s="1"/>
  <c r="AA201" i="2" s="1"/>
  <c r="X202" i="2"/>
  <c r="Z202" i="2" s="1"/>
  <c r="AA202" i="2" s="1"/>
  <c r="X203" i="2"/>
  <c r="Z203" i="2" s="1"/>
  <c r="AA203" i="2" s="1"/>
  <c r="X204" i="2"/>
  <c r="X205" i="2"/>
  <c r="Z205" i="2" s="1"/>
  <c r="AA205" i="2" s="1"/>
  <c r="X206" i="2"/>
  <c r="X207" i="2"/>
  <c r="Z207" i="2" s="1"/>
  <c r="AA207" i="2" s="1"/>
  <c r="X208" i="2"/>
  <c r="Z208" i="2" s="1"/>
  <c r="AA208" i="2" s="1"/>
  <c r="X209" i="2"/>
  <c r="Z209" i="2" s="1"/>
  <c r="AA209" i="2" s="1"/>
  <c r="X210" i="2"/>
  <c r="Z210" i="2" s="1"/>
  <c r="AA210" i="2" s="1"/>
  <c r="X211" i="2"/>
  <c r="Z211" i="2" s="1"/>
  <c r="AA211" i="2" s="1"/>
  <c r="X212" i="2"/>
  <c r="X213" i="2"/>
  <c r="Z213" i="2" s="1"/>
  <c r="AA213" i="2" s="1"/>
  <c r="X214" i="2"/>
  <c r="Z214" i="2" s="1"/>
  <c r="AA214" i="2" s="1"/>
  <c r="X215" i="2"/>
  <c r="Z215" i="2" s="1"/>
  <c r="AA215" i="2" s="1"/>
  <c r="X216" i="2"/>
  <c r="Z216" i="2" s="1"/>
  <c r="AA216" i="2" s="1"/>
  <c r="X217" i="2"/>
  <c r="Z217" i="2" s="1"/>
  <c r="AA217" i="2" s="1"/>
  <c r="X218" i="2"/>
  <c r="Z218" i="2" s="1"/>
  <c r="AA218" i="2" s="1"/>
  <c r="X219" i="2"/>
  <c r="Z219" i="2" s="1"/>
  <c r="AA219" i="2" s="1"/>
  <c r="X220" i="2"/>
  <c r="X221" i="2"/>
  <c r="Z221" i="2" s="1"/>
  <c r="AA221" i="2" s="1"/>
  <c r="X222" i="2"/>
  <c r="Z222" i="2" s="1"/>
  <c r="AA222" i="2" s="1"/>
  <c r="X223" i="2"/>
  <c r="Z223" i="2" s="1"/>
  <c r="AA223" i="2" s="1"/>
  <c r="X224" i="2"/>
  <c r="Y224" i="2" s="1"/>
  <c r="X225" i="2"/>
  <c r="Z225" i="2" s="1"/>
  <c r="AA225" i="2" s="1"/>
  <c r="X226" i="2"/>
  <c r="Z226" i="2" s="1"/>
  <c r="AA226" i="2" s="1"/>
  <c r="X227" i="2"/>
  <c r="Z227" i="2" s="1"/>
  <c r="AA227" i="2" s="1"/>
  <c r="X228" i="2"/>
  <c r="X229" i="2"/>
  <c r="Z229" i="2" s="1"/>
  <c r="AA229" i="2" s="1"/>
  <c r="X230" i="2"/>
  <c r="Z230" i="2" s="1"/>
  <c r="AA230" i="2" s="1"/>
  <c r="X231" i="2"/>
  <c r="Z231" i="2" s="1"/>
  <c r="AA231" i="2" s="1"/>
  <c r="X232" i="2"/>
  <c r="Z232" i="2" s="1"/>
  <c r="AA232" i="2" s="1"/>
  <c r="X233" i="2"/>
  <c r="Z233" i="2" s="1"/>
  <c r="AA233" i="2" s="1"/>
  <c r="X234" i="2"/>
  <c r="Z234" i="2" s="1"/>
  <c r="AA234" i="2" s="1"/>
  <c r="X235" i="2"/>
  <c r="Z235" i="2" s="1"/>
  <c r="AA235" i="2" s="1"/>
  <c r="X236" i="2"/>
  <c r="X237" i="2"/>
  <c r="Z237" i="2" s="1"/>
  <c r="AA237" i="2" s="1"/>
  <c r="X238" i="2"/>
  <c r="X239" i="2"/>
  <c r="Z239" i="2" s="1"/>
  <c r="AA239" i="2" s="1"/>
  <c r="X240" i="2"/>
  <c r="Y240" i="2" s="1"/>
  <c r="X241" i="2"/>
  <c r="Z241" i="2" s="1"/>
  <c r="AA241" i="2" s="1"/>
  <c r="X242" i="2"/>
  <c r="Z242" i="2" s="1"/>
  <c r="AA242" i="2" s="1"/>
  <c r="X243" i="2"/>
  <c r="Y243" i="2" s="1"/>
  <c r="X244" i="2"/>
  <c r="X245" i="2"/>
  <c r="Z245" i="2" s="1"/>
  <c r="AA245" i="2" s="1"/>
  <c r="X246" i="2"/>
  <c r="Z246" i="2" s="1"/>
  <c r="AA246" i="2" s="1"/>
  <c r="X247" i="2"/>
  <c r="Z247" i="2" s="1"/>
  <c r="AA247" i="2" s="1"/>
  <c r="X248" i="2"/>
  <c r="Z248" i="2" s="1"/>
  <c r="AA248" i="2" s="1"/>
  <c r="X249" i="2"/>
  <c r="Z249" i="2" s="1"/>
  <c r="AA249" i="2" s="1"/>
  <c r="X250" i="2"/>
  <c r="Z250" i="2" s="1"/>
  <c r="AA250" i="2" s="1"/>
  <c r="X251" i="2"/>
  <c r="Y251" i="2" s="1"/>
  <c r="X252" i="2"/>
  <c r="X253" i="2"/>
  <c r="Z253" i="2" s="1"/>
  <c r="AA253" i="2" s="1"/>
  <c r="X254" i="2"/>
  <c r="X255" i="2"/>
  <c r="Z255" i="2" s="1"/>
  <c r="AA255" i="2" s="1"/>
  <c r="X256" i="2"/>
  <c r="Z256" i="2" s="1"/>
  <c r="AA256" i="2" s="1"/>
  <c r="X257" i="2"/>
  <c r="Y257" i="2" s="1"/>
  <c r="X258" i="2"/>
  <c r="Z258" i="2" s="1"/>
  <c r="AA258" i="2" s="1"/>
  <c r="X259" i="2"/>
  <c r="Z259" i="2" s="1"/>
  <c r="AA259" i="2" s="1"/>
  <c r="X260" i="2"/>
  <c r="X261" i="2"/>
  <c r="Z261" i="2" s="1"/>
  <c r="AA261" i="2" s="1"/>
  <c r="X262" i="2"/>
  <c r="X263" i="2"/>
  <c r="Z263" i="2" s="1"/>
  <c r="AA263" i="2" s="1"/>
  <c r="X264" i="2"/>
  <c r="Z264" i="2" s="1"/>
  <c r="AA264" i="2" s="1"/>
  <c r="X265" i="2"/>
  <c r="Z265" i="2" s="1"/>
  <c r="AA265" i="2" s="1"/>
  <c r="X266" i="2"/>
  <c r="Z266" i="2" s="1"/>
  <c r="AA266" i="2" s="1"/>
  <c r="X267" i="2"/>
  <c r="Z267" i="2" s="1"/>
  <c r="AA267" i="2" s="1"/>
  <c r="X268" i="2"/>
  <c r="X269" i="2"/>
  <c r="Z269" i="2" s="1"/>
  <c r="AA269" i="2" s="1"/>
  <c r="X270" i="2"/>
  <c r="X271" i="2"/>
  <c r="Z271" i="2" s="1"/>
  <c r="AA271" i="2" s="1"/>
  <c r="X272" i="2"/>
  <c r="Z272" i="2" s="1"/>
  <c r="AA272" i="2" s="1"/>
  <c r="X273" i="2"/>
  <c r="Z273" i="2" s="1"/>
  <c r="AA273" i="2" s="1"/>
  <c r="X274" i="2"/>
  <c r="Z274" i="2" s="1"/>
  <c r="AA274" i="2" s="1"/>
  <c r="X275" i="2"/>
  <c r="Z275" i="2" s="1"/>
  <c r="AA275" i="2" s="1"/>
  <c r="X276" i="2"/>
  <c r="X277" i="2"/>
  <c r="Z277" i="2" s="1"/>
  <c r="AA277" i="2" s="1"/>
  <c r="X278" i="2"/>
  <c r="Z278" i="2" s="1"/>
  <c r="AA278" i="2" s="1"/>
  <c r="X279" i="2"/>
  <c r="Z279" i="2" s="1"/>
  <c r="AA279" i="2" s="1"/>
  <c r="X280" i="2"/>
  <c r="Z280" i="2" s="1"/>
  <c r="AA280" i="2" s="1"/>
  <c r="X281" i="2"/>
  <c r="Z281" i="2" s="1"/>
  <c r="AA281" i="2" s="1"/>
  <c r="X282" i="2"/>
  <c r="X283" i="2"/>
  <c r="Z283" i="2" s="1"/>
  <c r="AA283" i="2" s="1"/>
  <c r="X284" i="2"/>
  <c r="X285" i="2"/>
  <c r="Z285" i="2" s="1"/>
  <c r="AA285" i="2" s="1"/>
  <c r="X286" i="2"/>
  <c r="Z286" i="2" s="1"/>
  <c r="AA286" i="2" s="1"/>
  <c r="X287" i="2"/>
  <c r="Z287" i="2" s="1"/>
  <c r="AA287" i="2" s="1"/>
  <c r="X288" i="2"/>
  <c r="Z288" i="2" s="1"/>
  <c r="AA288" i="2" s="1"/>
  <c r="X289" i="2"/>
  <c r="Z289" i="2" s="1"/>
  <c r="AA289" i="2" s="1"/>
  <c r="X290" i="2"/>
  <c r="Z290" i="2" s="1"/>
  <c r="AA290" i="2" s="1"/>
  <c r="X291" i="2"/>
  <c r="Z291" i="2" s="1"/>
  <c r="AA291" i="2" s="1"/>
  <c r="X292" i="2"/>
  <c r="Y292" i="2" s="1"/>
  <c r="X293" i="2"/>
  <c r="Z293" i="2" s="1"/>
  <c r="AA293" i="2" s="1"/>
  <c r="X294" i="2"/>
  <c r="Z294" i="2" s="1"/>
  <c r="AA294" i="2" s="1"/>
  <c r="X295" i="2"/>
  <c r="Z295" i="2" s="1"/>
  <c r="AA295" i="2" s="1"/>
  <c r="X296" i="2"/>
  <c r="Z296" i="2" s="1"/>
  <c r="AA296" i="2" s="1"/>
  <c r="X297" i="2"/>
  <c r="Z297" i="2" s="1"/>
  <c r="AA297" i="2" s="1"/>
  <c r="X298" i="2"/>
  <c r="X299" i="2"/>
  <c r="Z299" i="2" s="1"/>
  <c r="AA299" i="2" s="1"/>
  <c r="X300" i="2"/>
  <c r="X301" i="2"/>
  <c r="Z301" i="2" s="1"/>
  <c r="AA301" i="2" s="1"/>
  <c r="X302" i="2"/>
  <c r="X303" i="2"/>
  <c r="Z303" i="2" s="1"/>
  <c r="AA303" i="2" s="1"/>
  <c r="X304" i="2"/>
  <c r="Z304" i="2" s="1"/>
  <c r="AA304" i="2" s="1"/>
  <c r="X305" i="2"/>
  <c r="Z305" i="2" s="1"/>
  <c r="AA305" i="2" s="1"/>
  <c r="X306" i="2"/>
  <c r="X307" i="2"/>
  <c r="Z307" i="2" s="1"/>
  <c r="AA307" i="2" s="1"/>
  <c r="X308" i="2"/>
  <c r="X309" i="2"/>
  <c r="Z309" i="2" s="1"/>
  <c r="AA309" i="2" s="1"/>
  <c r="X310" i="2"/>
  <c r="Z310" i="2" s="1"/>
  <c r="AA310" i="2" s="1"/>
  <c r="X311" i="2"/>
  <c r="Z311" i="2" s="1"/>
  <c r="AA311" i="2" s="1"/>
  <c r="X312" i="2"/>
  <c r="Z312" i="2" s="1"/>
  <c r="AA312" i="2" s="1"/>
  <c r="X313" i="2"/>
  <c r="Z313" i="2" s="1"/>
  <c r="AA313" i="2" s="1"/>
  <c r="X314" i="2"/>
  <c r="X315" i="2"/>
  <c r="Y315" i="2" s="1"/>
  <c r="X316" i="2"/>
  <c r="X317" i="2"/>
  <c r="Z317" i="2" s="1"/>
  <c r="AA317" i="2" s="1"/>
  <c r="X318" i="2"/>
  <c r="X319" i="2"/>
  <c r="Z319" i="2" s="1"/>
  <c r="AA319" i="2" s="1"/>
  <c r="X320" i="2"/>
  <c r="Y320" i="2" s="1"/>
  <c r="X321" i="2"/>
  <c r="Z321" i="2" s="1"/>
  <c r="AA321" i="2" s="1"/>
  <c r="X322" i="2"/>
  <c r="Z322" i="2" s="1"/>
  <c r="AA322" i="2" s="1"/>
  <c r="X323" i="2"/>
  <c r="Y323" i="2" s="1"/>
  <c r="X324" i="2"/>
  <c r="X325" i="2"/>
  <c r="Z325" i="2" s="1"/>
  <c r="AA325" i="2" s="1"/>
  <c r="X326" i="2"/>
  <c r="X327" i="2"/>
  <c r="Z327" i="2" s="1"/>
  <c r="AA327" i="2" s="1"/>
  <c r="X328" i="2"/>
  <c r="Z328" i="2" s="1"/>
  <c r="AA328" i="2" s="1"/>
  <c r="X329" i="2"/>
  <c r="Z329" i="2" s="1"/>
  <c r="AA329" i="2" s="1"/>
  <c r="X330" i="2"/>
  <c r="Z330" i="2" s="1"/>
  <c r="AA330" i="2" s="1"/>
  <c r="X331" i="2"/>
  <c r="Z331" i="2" s="1"/>
  <c r="AA331" i="2" s="1"/>
  <c r="X332" i="2"/>
  <c r="X333" i="2"/>
  <c r="Z333" i="2" s="1"/>
  <c r="AA333" i="2" s="1"/>
  <c r="X334" i="2"/>
  <c r="X335" i="2"/>
  <c r="Z335" i="2" s="1"/>
  <c r="AA335" i="2" s="1"/>
  <c r="X336" i="2"/>
  <c r="Z336" i="2" s="1"/>
  <c r="AA336" i="2" s="1"/>
  <c r="X337" i="2"/>
  <c r="Z337" i="2" s="1"/>
  <c r="AA337" i="2" s="1"/>
  <c r="X338" i="2"/>
  <c r="Z338" i="2" s="1"/>
  <c r="AA338" i="2" s="1"/>
  <c r="X339" i="2"/>
  <c r="Z339" i="2" s="1"/>
  <c r="AA339" i="2" s="1"/>
  <c r="X340" i="2"/>
  <c r="X341" i="2"/>
  <c r="X342" i="2"/>
  <c r="Z342" i="2" s="1"/>
  <c r="AA342" i="2" s="1"/>
  <c r="X343" i="2"/>
  <c r="Z343" i="2" s="1"/>
  <c r="AA343" i="2" s="1"/>
  <c r="X344" i="2"/>
  <c r="Y344" i="2" s="1"/>
  <c r="X345" i="2"/>
  <c r="Z345" i="2" s="1"/>
  <c r="AA345" i="2" s="1"/>
  <c r="X346" i="2"/>
  <c r="X347" i="2"/>
  <c r="Z347" i="2" s="1"/>
  <c r="AA347" i="2" s="1"/>
  <c r="X348" i="2"/>
  <c r="X349" i="2"/>
  <c r="X350" i="2"/>
  <c r="Z350" i="2" s="1"/>
  <c r="AA350" i="2" s="1"/>
  <c r="X351" i="2"/>
  <c r="Z351" i="2" s="1"/>
  <c r="AA351" i="2" s="1"/>
  <c r="X352" i="2"/>
  <c r="Z352" i="2" s="1"/>
  <c r="AA352" i="2" s="1"/>
  <c r="X353" i="2"/>
  <c r="Z353" i="2" s="1"/>
  <c r="AA353" i="2" s="1"/>
  <c r="X354" i="2"/>
  <c r="Z354" i="2" s="1"/>
  <c r="AA354" i="2" s="1"/>
  <c r="X355" i="2"/>
  <c r="Y355" i="2" s="1"/>
  <c r="X356" i="2"/>
  <c r="X357" i="2"/>
  <c r="X358" i="2"/>
  <c r="Z358" i="2" s="1"/>
  <c r="AA358" i="2" s="1"/>
  <c r="X359" i="2"/>
  <c r="Z359" i="2" s="1"/>
  <c r="AA359" i="2" s="1"/>
  <c r="X360" i="2"/>
  <c r="Y360" i="2" s="1"/>
  <c r="X361" i="2"/>
  <c r="Z361" i="2" s="1"/>
  <c r="AA361" i="2" s="1"/>
  <c r="X362" i="2"/>
  <c r="X363" i="2"/>
  <c r="Z363" i="2" s="1"/>
  <c r="AA363" i="2" s="1"/>
  <c r="X364" i="2"/>
  <c r="X365" i="2"/>
  <c r="Z365" i="2" s="1"/>
  <c r="AA365" i="2" s="1"/>
  <c r="X366" i="2"/>
  <c r="X367" i="2"/>
  <c r="Z367" i="2" s="1"/>
  <c r="AA367" i="2" s="1"/>
  <c r="X368" i="2"/>
  <c r="Z368" i="2" s="1"/>
  <c r="AA368" i="2" s="1"/>
  <c r="X369" i="2"/>
  <c r="Z369" i="2" s="1"/>
  <c r="AA369" i="2" s="1"/>
  <c r="X370" i="2"/>
  <c r="X371" i="2"/>
  <c r="Z371" i="2" s="1"/>
  <c r="AA371" i="2" s="1"/>
  <c r="X372" i="2"/>
  <c r="X373" i="2"/>
  <c r="Z373" i="2" s="1"/>
  <c r="AA373" i="2" s="1"/>
  <c r="X374" i="2"/>
  <c r="Z374" i="2" s="1"/>
  <c r="AA374" i="2" s="1"/>
  <c r="X375" i="2"/>
  <c r="Z375" i="2" s="1"/>
  <c r="AA375" i="2" s="1"/>
  <c r="X376" i="2"/>
  <c r="Y376" i="2" s="1"/>
  <c r="X377" i="2"/>
  <c r="Z377" i="2" s="1"/>
  <c r="AA377" i="2" s="1"/>
  <c r="X378" i="2"/>
  <c r="X379" i="2"/>
  <c r="Z379" i="2" s="1"/>
  <c r="AA379" i="2" s="1"/>
  <c r="X380" i="2"/>
  <c r="X381" i="2"/>
  <c r="Z381" i="2" s="1"/>
  <c r="AA381" i="2" s="1"/>
  <c r="X382" i="2"/>
  <c r="X383" i="2"/>
  <c r="Z383" i="2" s="1"/>
  <c r="AA383" i="2" s="1"/>
  <c r="X384" i="2"/>
  <c r="Z384" i="2" s="1"/>
  <c r="AA384" i="2" s="1"/>
  <c r="X385" i="2"/>
  <c r="Z385" i="2" s="1"/>
  <c r="AA385" i="2" s="1"/>
  <c r="X386" i="2"/>
  <c r="Z386" i="2" s="1"/>
  <c r="AA386" i="2" s="1"/>
  <c r="X387" i="2"/>
  <c r="Y387" i="2" s="1"/>
  <c r="X388" i="2"/>
  <c r="X389" i="2"/>
  <c r="Y389" i="2" s="1"/>
  <c r="X390" i="2"/>
  <c r="X391" i="2"/>
  <c r="Z391" i="2" s="1"/>
  <c r="AA391" i="2" s="1"/>
  <c r="X392" i="2"/>
  <c r="Y392" i="2" s="1"/>
  <c r="X393" i="2"/>
  <c r="Z393" i="2" s="1"/>
  <c r="AA393" i="2" s="1"/>
  <c r="X394" i="2"/>
  <c r="Z394" i="2" s="1"/>
  <c r="AA394" i="2" s="1"/>
  <c r="X395" i="2"/>
  <c r="Z395" i="2" s="1"/>
  <c r="AA395" i="2" s="1"/>
  <c r="X396" i="2"/>
  <c r="X397" i="2"/>
  <c r="Z397" i="2" s="1"/>
  <c r="AA397" i="2" s="1"/>
  <c r="X398" i="2"/>
  <c r="X399" i="2"/>
  <c r="Z399" i="2" s="1"/>
  <c r="AA399" i="2" s="1"/>
  <c r="X400" i="2"/>
  <c r="Z400" i="2" s="1"/>
  <c r="AA400" i="2" s="1"/>
  <c r="X401" i="2"/>
  <c r="Z401" i="2" s="1"/>
  <c r="AA401" i="2" s="1"/>
  <c r="X402" i="2"/>
  <c r="Z402" i="2" s="1"/>
  <c r="AA402" i="2" s="1"/>
  <c r="X403" i="2"/>
  <c r="Z403" i="2" s="1"/>
  <c r="AA403" i="2" s="1"/>
  <c r="X404" i="2"/>
  <c r="X405" i="2"/>
  <c r="X406" i="2"/>
  <c r="Z406" i="2" s="1"/>
  <c r="AA406" i="2" s="1"/>
  <c r="X407" i="2"/>
  <c r="Z407" i="2" s="1"/>
  <c r="AA407" i="2" s="1"/>
  <c r="X408" i="2"/>
  <c r="Y408" i="2" s="1"/>
  <c r="X409" i="2"/>
  <c r="Z409" i="2" s="1"/>
  <c r="AA409" i="2" s="1"/>
  <c r="X410" i="2"/>
  <c r="X411" i="2"/>
  <c r="Z411" i="2" s="1"/>
  <c r="AA411" i="2" s="1"/>
  <c r="X412" i="2"/>
  <c r="X413" i="2"/>
  <c r="X414" i="2"/>
  <c r="Z414" i="2" s="1"/>
  <c r="AA414" i="2" s="1"/>
  <c r="X415" i="2"/>
  <c r="Z415" i="2" s="1"/>
  <c r="AA415" i="2" s="1"/>
  <c r="X416" i="2"/>
  <c r="Z416" i="2" s="1"/>
  <c r="AA416" i="2" s="1"/>
  <c r="X417" i="2"/>
  <c r="Z417" i="2" s="1"/>
  <c r="AA417" i="2" s="1"/>
  <c r="X418" i="2"/>
  <c r="Z418" i="2" s="1"/>
  <c r="AA418" i="2" s="1"/>
  <c r="X419" i="2"/>
  <c r="Y419" i="2" s="1"/>
  <c r="X420" i="2"/>
  <c r="X421" i="2"/>
  <c r="X422" i="2"/>
  <c r="Z422" i="2" s="1"/>
  <c r="AA422" i="2" s="1"/>
  <c r="X423" i="2"/>
  <c r="Z423" i="2" s="1"/>
  <c r="AA423" i="2" s="1"/>
  <c r="X424" i="2"/>
  <c r="Y424" i="2" s="1"/>
  <c r="X425" i="2"/>
  <c r="Z425" i="2" s="1"/>
  <c r="AA425" i="2" s="1"/>
  <c r="X426" i="2"/>
  <c r="X427" i="2"/>
  <c r="Z427" i="2" s="1"/>
  <c r="AA427" i="2" s="1"/>
  <c r="X428" i="2"/>
  <c r="X429" i="2"/>
  <c r="Z429" i="2" s="1"/>
  <c r="AA429" i="2" s="1"/>
  <c r="X430" i="2"/>
  <c r="X431" i="2"/>
  <c r="Z431" i="2" s="1"/>
  <c r="AA431" i="2" s="1"/>
  <c r="X432" i="2"/>
  <c r="Z432" i="2" s="1"/>
  <c r="AA432" i="2" s="1"/>
  <c r="X433" i="2"/>
  <c r="Z433" i="2" s="1"/>
  <c r="AA433" i="2" s="1"/>
  <c r="X434" i="2"/>
  <c r="X435" i="2"/>
  <c r="Z435" i="2" s="1"/>
  <c r="AA435" i="2" s="1"/>
  <c r="X436" i="2"/>
  <c r="X437" i="2"/>
  <c r="Z437" i="2" s="1"/>
  <c r="AA437" i="2" s="1"/>
  <c r="X438" i="2"/>
  <c r="Z438" i="2" s="1"/>
  <c r="AA438" i="2" s="1"/>
  <c r="X439" i="2"/>
  <c r="Z439" i="2" s="1"/>
  <c r="AA439" i="2" s="1"/>
  <c r="X440" i="2"/>
  <c r="Y440" i="2" s="1"/>
  <c r="X441" i="2"/>
  <c r="Z441" i="2" s="1"/>
  <c r="AA441" i="2" s="1"/>
  <c r="X442" i="2"/>
  <c r="X443" i="2"/>
  <c r="Z443" i="2" s="1"/>
  <c r="AA443" i="2" s="1"/>
  <c r="X444" i="2"/>
  <c r="X445" i="2"/>
  <c r="Z445" i="2" s="1"/>
  <c r="AA445" i="2" s="1"/>
  <c r="X446" i="2"/>
  <c r="X447" i="2"/>
  <c r="Z447" i="2" s="1"/>
  <c r="AA447" i="2" s="1"/>
  <c r="X448" i="2"/>
  <c r="Z448" i="2" s="1"/>
  <c r="AA448" i="2" s="1"/>
  <c r="X449" i="2"/>
  <c r="Z449" i="2" s="1"/>
  <c r="AA449" i="2" s="1"/>
  <c r="X450" i="2"/>
  <c r="Z450" i="2" s="1"/>
  <c r="AA450" i="2" s="1"/>
  <c r="X451" i="2"/>
  <c r="Y451" i="2" s="1"/>
  <c r="X452" i="2"/>
  <c r="X453" i="2"/>
  <c r="Y453" i="2" s="1"/>
  <c r="X454" i="2"/>
  <c r="X455" i="2"/>
  <c r="Z455" i="2" s="1"/>
  <c r="AA455" i="2" s="1"/>
  <c r="X456" i="2"/>
  <c r="Y456" i="2" s="1"/>
  <c r="X457" i="2"/>
  <c r="Z457" i="2" s="1"/>
  <c r="AA457" i="2" s="1"/>
  <c r="X458" i="2"/>
  <c r="Z458" i="2" s="1"/>
  <c r="AA458" i="2" s="1"/>
  <c r="X459" i="2"/>
  <c r="Z459" i="2" s="1"/>
  <c r="AA459" i="2" s="1"/>
  <c r="X460" i="2"/>
  <c r="X461" i="2"/>
  <c r="Z461" i="2" s="1"/>
  <c r="AA461" i="2" s="1"/>
  <c r="X462" i="2"/>
  <c r="X463" i="2"/>
  <c r="Z463" i="2" s="1"/>
  <c r="AA463" i="2" s="1"/>
  <c r="X464" i="2"/>
  <c r="Z464" i="2" s="1"/>
  <c r="AA464" i="2" s="1"/>
  <c r="X465" i="2"/>
  <c r="Z465" i="2" s="1"/>
  <c r="AA465" i="2" s="1"/>
  <c r="X466" i="2"/>
  <c r="Z466" i="2" s="1"/>
  <c r="AA466" i="2" s="1"/>
  <c r="X467" i="2"/>
  <c r="Z467" i="2" s="1"/>
  <c r="AA467" i="2" s="1"/>
  <c r="X468" i="2"/>
  <c r="X469" i="2"/>
  <c r="X470" i="2"/>
  <c r="Z470" i="2" s="1"/>
  <c r="AA470" i="2" s="1"/>
  <c r="X471" i="2"/>
  <c r="Z471" i="2" s="1"/>
  <c r="AA471" i="2" s="1"/>
  <c r="X472" i="2"/>
  <c r="Y472" i="2" s="1"/>
  <c r="X473" i="2"/>
  <c r="Z473" i="2" s="1"/>
  <c r="AA473" i="2" s="1"/>
  <c r="X474" i="2"/>
  <c r="X475" i="2"/>
  <c r="Z475" i="2" s="1"/>
  <c r="AA475" i="2" s="1"/>
  <c r="X476" i="2"/>
  <c r="X477" i="2"/>
  <c r="X478" i="2"/>
  <c r="Z478" i="2" s="1"/>
  <c r="AA478" i="2" s="1"/>
  <c r="X479" i="2"/>
  <c r="Z479" i="2" s="1"/>
  <c r="AA479" i="2" s="1"/>
  <c r="X480" i="2"/>
  <c r="Z480" i="2" s="1"/>
  <c r="AA480" i="2" s="1"/>
  <c r="X481" i="2"/>
  <c r="Z481" i="2" s="1"/>
  <c r="AA481" i="2" s="1"/>
  <c r="X482" i="2"/>
  <c r="Z482" i="2" s="1"/>
  <c r="AA482" i="2" s="1"/>
  <c r="X483" i="2"/>
  <c r="Y483" i="2" s="1"/>
  <c r="X484" i="2"/>
  <c r="X485" i="2"/>
  <c r="X486" i="2"/>
  <c r="Z486" i="2" s="1"/>
  <c r="AA486" i="2" s="1"/>
  <c r="X487" i="2"/>
  <c r="Z487" i="2" s="1"/>
  <c r="AA487" i="2" s="1"/>
  <c r="X488" i="2"/>
  <c r="Y488" i="2" s="1"/>
  <c r="X489" i="2"/>
  <c r="Z489" i="2" s="1"/>
  <c r="AA489" i="2" s="1"/>
  <c r="X490" i="2"/>
  <c r="X491" i="2"/>
  <c r="Z491" i="2" s="1"/>
  <c r="AA491" i="2" s="1"/>
  <c r="X492" i="2"/>
  <c r="X493" i="2"/>
  <c r="Z493" i="2" s="1"/>
  <c r="AA493" i="2" s="1"/>
  <c r="X494" i="2"/>
  <c r="X495" i="2"/>
  <c r="Z495" i="2" s="1"/>
  <c r="AA495" i="2" s="1"/>
  <c r="X496" i="2"/>
  <c r="Z496" i="2" s="1"/>
  <c r="AA496" i="2" s="1"/>
  <c r="X497" i="2"/>
  <c r="Z497" i="2" s="1"/>
  <c r="AA497" i="2" s="1"/>
  <c r="X498" i="2"/>
  <c r="X499" i="2"/>
  <c r="Z499" i="2" s="1"/>
  <c r="AA499" i="2" s="1"/>
  <c r="X500" i="2"/>
  <c r="X501" i="2"/>
  <c r="Z501" i="2" s="1"/>
  <c r="AA501" i="2" s="1"/>
  <c r="X502" i="2"/>
  <c r="Z502" i="2" s="1"/>
  <c r="AA502" i="2" s="1"/>
  <c r="X503" i="2"/>
  <c r="Z503" i="2" s="1"/>
  <c r="AA503" i="2" s="1"/>
  <c r="X504" i="2"/>
  <c r="Y504" i="2" s="1"/>
  <c r="X505" i="2"/>
  <c r="Z505" i="2" s="1"/>
  <c r="AA505" i="2" s="1"/>
  <c r="X506" i="2"/>
  <c r="X507" i="2"/>
  <c r="Z507" i="2" s="1"/>
  <c r="AA507" i="2" s="1"/>
  <c r="X508" i="2"/>
  <c r="X509" i="2"/>
  <c r="Z509" i="2" s="1"/>
  <c r="AA509" i="2" s="1"/>
  <c r="X510" i="2"/>
  <c r="X511" i="2"/>
  <c r="Z511" i="2" s="1"/>
  <c r="AA511" i="2" s="1"/>
  <c r="X512" i="2"/>
  <c r="Z512" i="2" s="1"/>
  <c r="AA512" i="2" s="1"/>
  <c r="X513" i="2"/>
  <c r="Z513" i="2" s="1"/>
  <c r="AA513" i="2" s="1"/>
  <c r="X514" i="2"/>
  <c r="Z514" i="2" s="1"/>
  <c r="AA514" i="2" s="1"/>
  <c r="X515" i="2"/>
  <c r="Y515" i="2" s="1"/>
  <c r="X516" i="2"/>
  <c r="X517" i="2"/>
  <c r="Y517" i="2" s="1"/>
  <c r="X518" i="2"/>
  <c r="X519" i="2"/>
  <c r="Z519" i="2" s="1"/>
  <c r="AA519" i="2" s="1"/>
  <c r="X520" i="2"/>
  <c r="Y520" i="2" s="1"/>
  <c r="X521" i="2"/>
  <c r="Z521" i="2" s="1"/>
  <c r="AA521" i="2" s="1"/>
  <c r="X522" i="2"/>
  <c r="Z522" i="2" s="1"/>
  <c r="AA522" i="2" s="1"/>
  <c r="X523" i="2"/>
  <c r="Z523" i="2" s="1"/>
  <c r="AA523" i="2" s="1"/>
  <c r="X524" i="2"/>
  <c r="X525" i="2"/>
  <c r="Z525" i="2" s="1"/>
  <c r="AA525" i="2" s="1"/>
  <c r="X526" i="2"/>
  <c r="X527" i="2"/>
  <c r="Z527" i="2" s="1"/>
  <c r="AA527" i="2" s="1"/>
  <c r="X528" i="2"/>
  <c r="Z528" i="2" s="1"/>
  <c r="AA528" i="2" s="1"/>
  <c r="X529" i="2"/>
  <c r="Z529" i="2" s="1"/>
  <c r="AA529" i="2" s="1"/>
  <c r="X530" i="2"/>
  <c r="Z530" i="2" s="1"/>
  <c r="AA530" i="2" s="1"/>
  <c r="X531" i="2"/>
  <c r="Z531" i="2" s="1"/>
  <c r="AA531" i="2" s="1"/>
  <c r="X532" i="2"/>
  <c r="X533" i="2"/>
  <c r="X534" i="2"/>
  <c r="Z534" i="2" s="1"/>
  <c r="AA534" i="2" s="1"/>
  <c r="X535" i="2"/>
  <c r="Z535" i="2" s="1"/>
  <c r="AA535" i="2" s="1"/>
  <c r="X536" i="2"/>
  <c r="Y536" i="2" s="1"/>
  <c r="X537" i="2"/>
  <c r="Z537" i="2" s="1"/>
  <c r="AA537" i="2" s="1"/>
  <c r="X538" i="2"/>
  <c r="X539" i="2"/>
  <c r="Z539" i="2" s="1"/>
  <c r="AA539" i="2" s="1"/>
  <c r="X540" i="2"/>
  <c r="X541" i="2"/>
  <c r="X542" i="2"/>
  <c r="Z542" i="2" s="1"/>
  <c r="AA542" i="2" s="1"/>
  <c r="X543" i="2"/>
  <c r="Z543" i="2" s="1"/>
  <c r="AA543" i="2" s="1"/>
  <c r="X544" i="2"/>
  <c r="Z544" i="2" s="1"/>
  <c r="AA544" i="2" s="1"/>
  <c r="X545" i="2"/>
  <c r="Z545" i="2" s="1"/>
  <c r="AA545" i="2" s="1"/>
  <c r="X546" i="2"/>
  <c r="Z546" i="2" s="1"/>
  <c r="AA546" i="2" s="1"/>
  <c r="X547" i="2"/>
  <c r="Y547" i="2" s="1"/>
  <c r="X548" i="2"/>
  <c r="X549" i="2"/>
  <c r="X550" i="2"/>
  <c r="Z550" i="2" s="1"/>
  <c r="AA550" i="2" s="1"/>
  <c r="X551" i="2"/>
  <c r="Z551" i="2" s="1"/>
  <c r="AA551" i="2" s="1"/>
  <c r="X552" i="2"/>
  <c r="Y552" i="2" s="1"/>
  <c r="X553" i="2"/>
  <c r="Z553" i="2" s="1"/>
  <c r="AA553" i="2" s="1"/>
  <c r="X554" i="2"/>
  <c r="X555" i="2"/>
  <c r="Z555" i="2" s="1"/>
  <c r="AA555" i="2" s="1"/>
  <c r="X556" i="2"/>
  <c r="X557" i="2"/>
  <c r="Z557" i="2" s="1"/>
  <c r="AA557" i="2" s="1"/>
  <c r="X558" i="2"/>
  <c r="X559" i="2"/>
  <c r="Z559" i="2" s="1"/>
  <c r="AA559" i="2" s="1"/>
  <c r="X560" i="2"/>
  <c r="Z560" i="2" s="1"/>
  <c r="AA560" i="2" s="1"/>
  <c r="X561" i="2"/>
  <c r="Z561" i="2" s="1"/>
  <c r="AA561" i="2" s="1"/>
  <c r="X562" i="2"/>
  <c r="X563" i="2"/>
  <c r="Z563" i="2" s="1"/>
  <c r="AA563" i="2" s="1"/>
  <c r="X564" i="2"/>
  <c r="X565" i="2"/>
  <c r="Z565" i="2" s="1"/>
  <c r="AA565" i="2" s="1"/>
  <c r="X566" i="2"/>
  <c r="Z566" i="2" s="1"/>
  <c r="AA566" i="2" s="1"/>
  <c r="X567" i="2"/>
  <c r="Z567" i="2" s="1"/>
  <c r="AA567" i="2" s="1"/>
  <c r="X568" i="2"/>
  <c r="Y568" i="2" s="1"/>
  <c r="X569" i="2"/>
  <c r="Z569" i="2" s="1"/>
  <c r="AA569" i="2" s="1"/>
  <c r="X570" i="2"/>
  <c r="X571" i="2"/>
  <c r="Z571" i="2" s="1"/>
  <c r="AA571" i="2" s="1"/>
  <c r="X572" i="2"/>
  <c r="X573" i="2"/>
  <c r="Z573" i="2" s="1"/>
  <c r="AA573" i="2" s="1"/>
  <c r="X574" i="2"/>
  <c r="X575" i="2"/>
  <c r="Z575" i="2" s="1"/>
  <c r="AA575" i="2" s="1"/>
  <c r="X576" i="2"/>
  <c r="Z576" i="2" s="1"/>
  <c r="AA576" i="2" s="1"/>
  <c r="X577" i="2"/>
  <c r="Z577" i="2" s="1"/>
  <c r="AA577" i="2" s="1"/>
  <c r="X578" i="2"/>
  <c r="Z578" i="2" s="1"/>
  <c r="AA578" i="2" s="1"/>
  <c r="X579" i="2"/>
  <c r="Y579" i="2" s="1"/>
  <c r="X580" i="2"/>
  <c r="X581" i="2"/>
  <c r="Y581" i="2" s="1"/>
  <c r="X582" i="2"/>
  <c r="X583" i="2"/>
  <c r="Z583" i="2" s="1"/>
  <c r="AA583" i="2" s="1"/>
  <c r="X584" i="2"/>
  <c r="Y584" i="2" s="1"/>
  <c r="X585" i="2"/>
  <c r="Z585" i="2" s="1"/>
  <c r="AA585" i="2" s="1"/>
  <c r="X586" i="2"/>
  <c r="Z586" i="2" s="1"/>
  <c r="AA586" i="2" s="1"/>
  <c r="X587" i="2"/>
  <c r="Z587" i="2" s="1"/>
  <c r="AA587" i="2" s="1"/>
  <c r="X588" i="2"/>
  <c r="X589" i="2"/>
  <c r="Z589" i="2" s="1"/>
  <c r="AA589" i="2" s="1"/>
  <c r="X590" i="2"/>
  <c r="X591" i="2"/>
  <c r="Z591" i="2" s="1"/>
  <c r="AA591" i="2" s="1"/>
  <c r="X592" i="2"/>
  <c r="Z592" i="2" s="1"/>
  <c r="AA592" i="2" s="1"/>
  <c r="X593" i="2"/>
  <c r="Z593" i="2" s="1"/>
  <c r="AA593" i="2" s="1"/>
  <c r="X594" i="2"/>
  <c r="Z594" i="2" s="1"/>
  <c r="AA594" i="2" s="1"/>
  <c r="X595" i="2"/>
  <c r="Z595" i="2" s="1"/>
  <c r="AA595" i="2" s="1"/>
  <c r="X596" i="2"/>
  <c r="X597" i="2"/>
  <c r="X598" i="2"/>
  <c r="Z598" i="2" s="1"/>
  <c r="AA598" i="2" s="1"/>
  <c r="X599" i="2"/>
  <c r="Z599" i="2" s="1"/>
  <c r="AA599" i="2" s="1"/>
  <c r="X600" i="2"/>
  <c r="Y600" i="2" s="1"/>
  <c r="X601" i="2"/>
  <c r="Z601" i="2" s="1"/>
  <c r="AA601" i="2" s="1"/>
  <c r="X602" i="2"/>
  <c r="X603" i="2"/>
  <c r="Z603" i="2" s="1"/>
  <c r="AA603" i="2" s="1"/>
  <c r="X604" i="2"/>
  <c r="X605" i="2"/>
  <c r="X606" i="2"/>
  <c r="Z606" i="2" s="1"/>
  <c r="AA606" i="2" s="1"/>
  <c r="X607" i="2"/>
  <c r="Z607" i="2" s="1"/>
  <c r="AA607" i="2" s="1"/>
  <c r="X608" i="2"/>
  <c r="Z608" i="2" s="1"/>
  <c r="AA608" i="2" s="1"/>
  <c r="X609" i="2"/>
  <c r="Z609" i="2" s="1"/>
  <c r="AA609" i="2" s="1"/>
  <c r="X610" i="2"/>
  <c r="Z610" i="2" s="1"/>
  <c r="AA610" i="2" s="1"/>
  <c r="X611" i="2"/>
  <c r="Y611" i="2" s="1"/>
  <c r="X612" i="2"/>
  <c r="X613" i="2"/>
  <c r="X614" i="2"/>
  <c r="Z614" i="2" s="1"/>
  <c r="AA614" i="2" s="1"/>
  <c r="X615" i="2"/>
  <c r="Z615" i="2" s="1"/>
  <c r="AA615" i="2" s="1"/>
  <c r="X616" i="2"/>
  <c r="Y616" i="2" s="1"/>
  <c r="X617" i="2"/>
  <c r="Z617" i="2" s="1"/>
  <c r="AA617" i="2" s="1"/>
  <c r="X618" i="2"/>
  <c r="X619" i="2"/>
  <c r="Z619" i="2" s="1"/>
  <c r="AA619" i="2" s="1"/>
  <c r="X620" i="2"/>
  <c r="X621" i="2"/>
  <c r="Z621" i="2" s="1"/>
  <c r="AA621" i="2" s="1"/>
  <c r="X622" i="2"/>
  <c r="X623" i="2"/>
  <c r="Z623" i="2" s="1"/>
  <c r="AA623" i="2" s="1"/>
  <c r="X624" i="2"/>
  <c r="Z624" i="2" s="1"/>
  <c r="AA624" i="2" s="1"/>
  <c r="X625" i="2"/>
  <c r="Z625" i="2" s="1"/>
  <c r="AA625" i="2" s="1"/>
  <c r="X626" i="2"/>
  <c r="X627" i="2"/>
  <c r="Z627" i="2" s="1"/>
  <c r="AA627" i="2" s="1"/>
  <c r="X628" i="2"/>
  <c r="X629" i="2"/>
  <c r="Z629" i="2" s="1"/>
  <c r="AA629" i="2" s="1"/>
  <c r="X630" i="2"/>
  <c r="Z630" i="2" s="1"/>
  <c r="AA630" i="2" s="1"/>
  <c r="X631" i="2"/>
  <c r="Z631" i="2" s="1"/>
  <c r="AA631" i="2" s="1"/>
  <c r="X632" i="2"/>
  <c r="Y632" i="2" s="1"/>
  <c r="X633" i="2"/>
  <c r="Z633" i="2" s="1"/>
  <c r="AA633" i="2" s="1"/>
  <c r="X634" i="2"/>
  <c r="X635" i="2"/>
  <c r="Z635" i="2" s="1"/>
  <c r="AA635" i="2" s="1"/>
  <c r="X636" i="2"/>
  <c r="X637" i="2"/>
  <c r="Z637" i="2" s="1"/>
  <c r="AA637" i="2" s="1"/>
  <c r="X638" i="2"/>
  <c r="X639" i="2"/>
  <c r="Z639" i="2" s="1"/>
  <c r="AA639" i="2" s="1"/>
  <c r="X640" i="2"/>
  <c r="Z640" i="2" s="1"/>
  <c r="AA640" i="2" s="1"/>
  <c r="X641" i="2"/>
  <c r="Z641" i="2" s="1"/>
  <c r="AA641" i="2" s="1"/>
  <c r="X642" i="2"/>
  <c r="Z642" i="2" s="1"/>
  <c r="AA642" i="2" s="1"/>
  <c r="X643" i="2"/>
  <c r="Y643" i="2" s="1"/>
  <c r="X644" i="2"/>
  <c r="X645" i="2"/>
  <c r="Y645" i="2" s="1"/>
  <c r="X646" i="2"/>
  <c r="X647" i="2"/>
  <c r="Z647" i="2" s="1"/>
  <c r="AA647" i="2" s="1"/>
  <c r="X648" i="2"/>
  <c r="Y648" i="2" s="1"/>
  <c r="X649" i="2"/>
  <c r="Z649" i="2" s="1"/>
  <c r="AA649" i="2" s="1"/>
  <c r="X650" i="2"/>
  <c r="Z650" i="2" s="1"/>
  <c r="AA650" i="2" s="1"/>
  <c r="X651" i="2"/>
  <c r="Z651" i="2" s="1"/>
  <c r="AA651" i="2" s="1"/>
  <c r="X652" i="2"/>
  <c r="X653" i="2"/>
  <c r="Z653" i="2" s="1"/>
  <c r="AA653" i="2" s="1"/>
  <c r="X654" i="2"/>
  <c r="X655" i="2"/>
  <c r="Z655" i="2" s="1"/>
  <c r="AA655" i="2" s="1"/>
  <c r="X656" i="2"/>
  <c r="Z656" i="2" s="1"/>
  <c r="AA656" i="2" s="1"/>
  <c r="X657" i="2"/>
  <c r="Z657" i="2" s="1"/>
  <c r="AA657" i="2" s="1"/>
  <c r="X658" i="2"/>
  <c r="Z658" i="2" s="1"/>
  <c r="AA658" i="2" s="1"/>
  <c r="X659" i="2"/>
  <c r="Z659" i="2" s="1"/>
  <c r="AA659" i="2" s="1"/>
  <c r="X660" i="2"/>
  <c r="X661" i="2"/>
  <c r="X662" i="2"/>
  <c r="Z662" i="2" s="1"/>
  <c r="AA662" i="2" s="1"/>
  <c r="X663" i="2"/>
  <c r="Z663" i="2" s="1"/>
  <c r="AA663" i="2" s="1"/>
  <c r="X664" i="2"/>
  <c r="Z664" i="2" s="1"/>
  <c r="AA664" i="2" s="1"/>
  <c r="X665" i="2"/>
  <c r="Y665" i="2" s="1"/>
  <c r="X666" i="2"/>
  <c r="X667" i="2"/>
  <c r="Y667" i="2" s="1"/>
  <c r="X668" i="2"/>
  <c r="X669" i="2"/>
  <c r="X670" i="2"/>
  <c r="Y670" i="2" s="1"/>
  <c r="X671" i="2"/>
  <c r="Z671" i="2" s="1"/>
  <c r="AA671" i="2" s="1"/>
  <c r="X672" i="2"/>
  <c r="Z672" i="2" s="1"/>
  <c r="AA672" i="2" s="1"/>
  <c r="X673" i="2"/>
  <c r="Z673" i="2" s="1"/>
  <c r="AA673" i="2" s="1"/>
  <c r="X674" i="2"/>
  <c r="Z674" i="2" s="1"/>
  <c r="AA674" i="2" s="1"/>
  <c r="X675" i="2"/>
  <c r="Z675" i="2" s="1"/>
  <c r="AA675" i="2" s="1"/>
  <c r="X676" i="2"/>
  <c r="X677" i="2"/>
  <c r="Z677" i="2" s="1"/>
  <c r="AA677" i="2" s="1"/>
  <c r="X678" i="2"/>
  <c r="X679" i="2"/>
  <c r="Z679" i="2" s="1"/>
  <c r="AA679" i="2" s="1"/>
  <c r="X680" i="2"/>
  <c r="Z680" i="2" s="1"/>
  <c r="AA680" i="2" s="1"/>
  <c r="X681" i="2"/>
  <c r="Y681" i="2" s="1"/>
  <c r="X682" i="2"/>
  <c r="Z682" i="2" s="1"/>
  <c r="AA682" i="2" s="1"/>
  <c r="X683" i="2"/>
  <c r="Y683" i="2" s="1"/>
  <c r="X684" i="2"/>
  <c r="Y684" i="2" s="1"/>
  <c r="X685" i="2"/>
  <c r="X686" i="2"/>
  <c r="Z686" i="2" s="1"/>
  <c r="AA686" i="2" s="1"/>
  <c r="X687" i="2"/>
  <c r="Z687" i="2" s="1"/>
  <c r="AA687" i="2" s="1"/>
  <c r="X688" i="2"/>
  <c r="Z688" i="2" s="1"/>
  <c r="AA688" i="2" s="1"/>
  <c r="X689" i="2"/>
  <c r="Z689" i="2" s="1"/>
  <c r="AA689" i="2" s="1"/>
  <c r="X690" i="2"/>
  <c r="Z690" i="2" s="1"/>
  <c r="AA690" i="2" s="1"/>
  <c r="X691" i="2"/>
  <c r="Z691" i="2" s="1"/>
  <c r="AA691" i="2" s="1"/>
  <c r="X692" i="2"/>
  <c r="X693" i="2"/>
  <c r="Z693" i="2" s="1"/>
  <c r="AA693" i="2" s="1"/>
  <c r="X694" i="2"/>
  <c r="X695" i="2"/>
  <c r="Z695" i="2" s="1"/>
  <c r="AA695" i="2" s="1"/>
  <c r="X696" i="2"/>
  <c r="Z696" i="2" s="1"/>
  <c r="AA696" i="2" s="1"/>
  <c r="X697" i="2"/>
  <c r="Y697" i="2" s="1"/>
  <c r="X698" i="2"/>
  <c r="Z698" i="2" s="1"/>
  <c r="AA698" i="2" s="1"/>
  <c r="X699" i="2"/>
  <c r="Y699" i="2" s="1"/>
  <c r="X700" i="2"/>
  <c r="X701" i="2"/>
  <c r="X702" i="2"/>
  <c r="Y702" i="2" s="1"/>
  <c r="X703" i="2"/>
  <c r="Z703" i="2" s="1"/>
  <c r="AA703" i="2" s="1"/>
  <c r="X704" i="2"/>
  <c r="Z704" i="2" s="1"/>
  <c r="AA704" i="2" s="1"/>
  <c r="X705" i="2"/>
  <c r="Z705" i="2" s="1"/>
  <c r="AA705" i="2" s="1"/>
  <c r="X706" i="2"/>
  <c r="Z706" i="2" s="1"/>
  <c r="AA706" i="2" s="1"/>
  <c r="X707" i="2"/>
  <c r="Z707" i="2" s="1"/>
  <c r="AA707" i="2" s="1"/>
  <c r="X708" i="2"/>
  <c r="X709" i="2"/>
  <c r="Z709" i="2" s="1"/>
  <c r="AA709" i="2" s="1"/>
  <c r="X710" i="2"/>
  <c r="X711" i="2"/>
  <c r="Z711" i="2" s="1"/>
  <c r="AA711" i="2" s="1"/>
  <c r="X712" i="2"/>
  <c r="Z712" i="2" s="1"/>
  <c r="AA712" i="2" s="1"/>
  <c r="X713" i="2"/>
  <c r="Y713" i="2" s="1"/>
  <c r="X714" i="2"/>
  <c r="Z714" i="2" s="1"/>
  <c r="AA714" i="2" s="1"/>
  <c r="X715" i="2"/>
  <c r="Y715" i="2" s="1"/>
  <c r="X716" i="2"/>
  <c r="Y716" i="2" s="1"/>
  <c r="X717" i="2"/>
  <c r="X718" i="2"/>
  <c r="Z718" i="2" s="1"/>
  <c r="AA718" i="2" s="1"/>
  <c r="X719" i="2"/>
  <c r="Z719" i="2" s="1"/>
  <c r="AA719" i="2" s="1"/>
  <c r="X720" i="2"/>
  <c r="Z720" i="2" s="1"/>
  <c r="AA720" i="2" s="1"/>
  <c r="X721" i="2"/>
  <c r="Z721" i="2" s="1"/>
  <c r="AA721" i="2" s="1"/>
  <c r="X722" i="2"/>
  <c r="Z722" i="2" s="1"/>
  <c r="AA722" i="2" s="1"/>
  <c r="X723" i="2"/>
  <c r="Z723" i="2" s="1"/>
  <c r="AA723" i="2" s="1"/>
  <c r="X724" i="2"/>
  <c r="X725" i="2"/>
  <c r="Z725" i="2" s="1"/>
  <c r="AA725" i="2" s="1"/>
  <c r="X726" i="2"/>
  <c r="X727" i="2"/>
  <c r="Z727" i="2" s="1"/>
  <c r="AA727" i="2" s="1"/>
  <c r="X728" i="2"/>
  <c r="Z728" i="2" s="1"/>
  <c r="AA728" i="2" s="1"/>
  <c r="X729" i="2"/>
  <c r="Y729" i="2" s="1"/>
  <c r="X730" i="2"/>
  <c r="Z730" i="2" s="1"/>
  <c r="AA730" i="2" s="1"/>
  <c r="X731" i="2"/>
  <c r="Y731" i="2" s="1"/>
  <c r="X732" i="2"/>
  <c r="X733" i="2"/>
  <c r="X734" i="2"/>
  <c r="Z734" i="2" s="1"/>
  <c r="AA734" i="2" s="1"/>
  <c r="X735" i="2"/>
  <c r="Z735" i="2" s="1"/>
  <c r="AA735" i="2" s="1"/>
  <c r="X736" i="2"/>
  <c r="Z736" i="2" s="1"/>
  <c r="AA736" i="2" s="1"/>
  <c r="X737" i="2"/>
  <c r="Z737" i="2" s="1"/>
  <c r="AA737" i="2" s="1"/>
  <c r="X738" i="2"/>
  <c r="Z738" i="2" s="1"/>
  <c r="AA738" i="2" s="1"/>
  <c r="X739" i="2"/>
  <c r="Z739" i="2" s="1"/>
  <c r="AA739" i="2" s="1"/>
  <c r="X740" i="2"/>
  <c r="X741" i="2"/>
  <c r="Z741" i="2" s="1"/>
  <c r="AA741" i="2" s="1"/>
  <c r="X742" i="2"/>
  <c r="X743" i="2"/>
  <c r="Z743" i="2" s="1"/>
  <c r="AA743" i="2" s="1"/>
  <c r="X744" i="2"/>
  <c r="Z744" i="2" s="1"/>
  <c r="AA744" i="2" s="1"/>
  <c r="X745" i="2"/>
  <c r="Y745" i="2" s="1"/>
  <c r="X746" i="2"/>
  <c r="Z746" i="2" s="1"/>
  <c r="AA746" i="2" s="1"/>
  <c r="X747" i="2"/>
  <c r="Y747" i="2" s="1"/>
  <c r="X748" i="2"/>
  <c r="Y748" i="2" s="1"/>
  <c r="X749" i="2"/>
  <c r="X750" i="2"/>
  <c r="Z750" i="2" s="1"/>
  <c r="AA750" i="2" s="1"/>
  <c r="X751" i="2"/>
  <c r="Z751" i="2" s="1"/>
  <c r="AA751" i="2" s="1"/>
  <c r="X752" i="2"/>
  <c r="Z752" i="2" s="1"/>
  <c r="AA752" i="2" s="1"/>
  <c r="X753" i="2"/>
  <c r="Z753" i="2" s="1"/>
  <c r="AA753" i="2" s="1"/>
  <c r="X754" i="2"/>
  <c r="Z754" i="2" s="1"/>
  <c r="AA754" i="2" s="1"/>
  <c r="X755" i="2"/>
  <c r="Z755" i="2" s="1"/>
  <c r="AA755" i="2" s="1"/>
  <c r="X756" i="2"/>
  <c r="X757" i="2"/>
  <c r="Z757" i="2" s="1"/>
  <c r="AA757" i="2" s="1"/>
  <c r="X758" i="2"/>
  <c r="X759" i="2"/>
  <c r="Z759" i="2" s="1"/>
  <c r="AA759" i="2" s="1"/>
  <c r="X760" i="2"/>
  <c r="Z760" i="2" s="1"/>
  <c r="AA760" i="2" s="1"/>
  <c r="X761" i="2"/>
  <c r="Y761" i="2" s="1"/>
  <c r="X762" i="2"/>
  <c r="Z762" i="2" s="1"/>
  <c r="AA762" i="2" s="1"/>
  <c r="X763" i="2"/>
  <c r="Y763" i="2" s="1"/>
  <c r="X764" i="2"/>
  <c r="X765" i="2"/>
  <c r="X766" i="2"/>
  <c r="Y766" i="2" s="1"/>
  <c r="X767" i="2"/>
  <c r="Z767" i="2" s="1"/>
  <c r="AA767" i="2" s="1"/>
  <c r="X768" i="2"/>
  <c r="Z768" i="2" s="1"/>
  <c r="AA768" i="2" s="1"/>
  <c r="X769" i="2"/>
  <c r="Z769" i="2" s="1"/>
  <c r="AA769" i="2" s="1"/>
  <c r="X770" i="2"/>
  <c r="Z770" i="2" s="1"/>
  <c r="AA770" i="2" s="1"/>
  <c r="X771" i="2"/>
  <c r="Z771" i="2" s="1"/>
  <c r="AA771" i="2" s="1"/>
  <c r="X772" i="2"/>
  <c r="X773" i="2"/>
  <c r="Z773" i="2" s="1"/>
  <c r="AA773" i="2" s="1"/>
  <c r="X774" i="2"/>
  <c r="X775" i="2"/>
  <c r="Z775" i="2" s="1"/>
  <c r="AA775" i="2" s="1"/>
  <c r="X776" i="2"/>
  <c r="Z776" i="2" s="1"/>
  <c r="AA776" i="2" s="1"/>
  <c r="X777" i="2"/>
  <c r="Y777" i="2" s="1"/>
  <c r="X778" i="2"/>
  <c r="Z778" i="2" s="1"/>
  <c r="AA778" i="2" s="1"/>
  <c r="X779" i="2"/>
  <c r="Y779" i="2" s="1"/>
  <c r="X780" i="2"/>
  <c r="Y780" i="2" s="1"/>
  <c r="X781" i="2"/>
  <c r="X782" i="2"/>
  <c r="Z782" i="2" s="1"/>
  <c r="AA782" i="2" s="1"/>
  <c r="X783" i="2"/>
  <c r="Z783" i="2" s="1"/>
  <c r="AA783" i="2" s="1"/>
  <c r="X784" i="2"/>
  <c r="Z784" i="2" s="1"/>
  <c r="AA784" i="2" s="1"/>
  <c r="X785" i="2"/>
  <c r="Z785" i="2" s="1"/>
  <c r="AA785" i="2" s="1"/>
  <c r="X786" i="2"/>
  <c r="Z786" i="2" s="1"/>
  <c r="AA786" i="2" s="1"/>
  <c r="X787" i="2"/>
  <c r="Z787" i="2" s="1"/>
  <c r="AA787" i="2" s="1"/>
  <c r="X788" i="2"/>
  <c r="X789" i="2"/>
  <c r="Z789" i="2" s="1"/>
  <c r="AA789" i="2" s="1"/>
  <c r="X790" i="2"/>
  <c r="X791" i="2"/>
  <c r="Z791" i="2" s="1"/>
  <c r="AA791" i="2" s="1"/>
  <c r="X792" i="2"/>
  <c r="Z792" i="2" s="1"/>
  <c r="AA792" i="2" s="1"/>
  <c r="X793" i="2"/>
  <c r="Y793" i="2" s="1"/>
  <c r="X794" i="2"/>
  <c r="Z794" i="2" s="1"/>
  <c r="AA794" i="2" s="1"/>
  <c r="X795" i="2"/>
  <c r="Y795" i="2" s="1"/>
  <c r="X796" i="2"/>
  <c r="X797" i="2"/>
  <c r="X798" i="2"/>
  <c r="Z798" i="2" s="1"/>
  <c r="AA798" i="2" s="1"/>
  <c r="X799" i="2"/>
  <c r="Z799" i="2" s="1"/>
  <c r="AA799" i="2" s="1"/>
  <c r="X800" i="2"/>
  <c r="Z800" i="2" s="1"/>
  <c r="AA800" i="2" s="1"/>
  <c r="X801" i="2"/>
  <c r="Z801" i="2" s="1"/>
  <c r="AA801" i="2" s="1"/>
  <c r="X802" i="2"/>
  <c r="Z802" i="2" s="1"/>
  <c r="AA802" i="2" s="1"/>
  <c r="X803" i="2"/>
  <c r="Z803" i="2" s="1"/>
  <c r="AA803" i="2" s="1"/>
  <c r="X804" i="2"/>
  <c r="X805" i="2"/>
  <c r="Z805" i="2" s="1"/>
  <c r="AA805" i="2" s="1"/>
  <c r="X806" i="2"/>
  <c r="X807" i="2"/>
  <c r="Z807" i="2" s="1"/>
  <c r="AA807" i="2" s="1"/>
  <c r="X808" i="2"/>
  <c r="Z808" i="2" s="1"/>
  <c r="AA808" i="2" s="1"/>
  <c r="X809" i="2"/>
  <c r="Y809" i="2" s="1"/>
  <c r="X810" i="2"/>
  <c r="Z810" i="2" s="1"/>
  <c r="AA810" i="2" s="1"/>
  <c r="X811" i="2"/>
  <c r="Y811" i="2" s="1"/>
  <c r="X812" i="2"/>
  <c r="Y812" i="2" s="1"/>
  <c r="X813" i="2"/>
  <c r="X814" i="2"/>
  <c r="Z814" i="2" s="1"/>
  <c r="AA814" i="2" s="1"/>
  <c r="X815" i="2"/>
  <c r="Z815" i="2" s="1"/>
  <c r="AA815" i="2" s="1"/>
  <c r="X816" i="2"/>
  <c r="Z816" i="2" s="1"/>
  <c r="AA816" i="2" s="1"/>
  <c r="X817" i="2"/>
  <c r="Z817" i="2" s="1"/>
  <c r="AA817" i="2" s="1"/>
  <c r="X818" i="2"/>
  <c r="Z818" i="2" s="1"/>
  <c r="AA818" i="2" s="1"/>
  <c r="X819" i="2"/>
  <c r="Z819" i="2" s="1"/>
  <c r="AA819" i="2" s="1"/>
  <c r="X820" i="2"/>
  <c r="X821" i="2"/>
  <c r="Z821" i="2" s="1"/>
  <c r="AA821" i="2" s="1"/>
  <c r="X822" i="2"/>
  <c r="X823" i="2"/>
  <c r="Z823" i="2" s="1"/>
  <c r="AA823" i="2" s="1"/>
  <c r="X824" i="2"/>
  <c r="Z824" i="2" s="1"/>
  <c r="AA824" i="2" s="1"/>
  <c r="X825" i="2"/>
  <c r="Y825" i="2" s="1"/>
  <c r="X826" i="2"/>
  <c r="Z826" i="2" s="1"/>
  <c r="AA826" i="2" s="1"/>
  <c r="X827" i="2"/>
  <c r="Y827" i="2" s="1"/>
  <c r="X828" i="2"/>
  <c r="X829" i="2"/>
  <c r="X830" i="2"/>
  <c r="Y830" i="2" s="1"/>
  <c r="X831" i="2"/>
  <c r="Z831" i="2" s="1"/>
  <c r="AA831" i="2" s="1"/>
  <c r="X832" i="2"/>
  <c r="Z832" i="2" s="1"/>
  <c r="AA832" i="2" s="1"/>
  <c r="X833" i="2"/>
  <c r="Z833" i="2" s="1"/>
  <c r="AA833" i="2" s="1"/>
  <c r="X834" i="2"/>
  <c r="Z834" i="2" s="1"/>
  <c r="AA834" i="2" s="1"/>
  <c r="X835" i="2"/>
  <c r="Z835" i="2" s="1"/>
  <c r="AA835" i="2" s="1"/>
  <c r="X836" i="2"/>
  <c r="X837" i="2"/>
  <c r="Z837" i="2" s="1"/>
  <c r="AA837" i="2" s="1"/>
  <c r="X838" i="2"/>
  <c r="X839" i="2"/>
  <c r="Z839" i="2" s="1"/>
  <c r="AA839" i="2" s="1"/>
  <c r="X840" i="2"/>
  <c r="Z840" i="2" s="1"/>
  <c r="AA840" i="2" s="1"/>
  <c r="X841" i="2"/>
  <c r="Y841" i="2" s="1"/>
  <c r="X842" i="2"/>
  <c r="Z842" i="2" s="1"/>
  <c r="AA842" i="2" s="1"/>
  <c r="X843" i="2"/>
  <c r="Y843" i="2" s="1"/>
  <c r="X844" i="2"/>
  <c r="Y844" i="2" s="1"/>
  <c r="X845" i="2"/>
  <c r="X846" i="2"/>
  <c r="Z846" i="2" s="1"/>
  <c r="AA846" i="2" s="1"/>
  <c r="X847" i="2"/>
  <c r="Z847" i="2" s="1"/>
  <c r="AA847" i="2" s="1"/>
  <c r="X848" i="2"/>
  <c r="Z848" i="2" s="1"/>
  <c r="AA848" i="2" s="1"/>
  <c r="X849" i="2"/>
  <c r="Z849" i="2" s="1"/>
  <c r="AA849" i="2" s="1"/>
  <c r="X850" i="2"/>
  <c r="Z850" i="2" s="1"/>
  <c r="AA850" i="2" s="1"/>
  <c r="X851" i="2"/>
  <c r="Z851" i="2" s="1"/>
  <c r="AA851" i="2" s="1"/>
  <c r="X852" i="2"/>
  <c r="X853" i="2"/>
  <c r="Z853" i="2" s="1"/>
  <c r="AA853" i="2" s="1"/>
  <c r="X854" i="2"/>
  <c r="X855" i="2"/>
  <c r="Z855" i="2" s="1"/>
  <c r="AA855" i="2" s="1"/>
  <c r="X856" i="2"/>
  <c r="Z856" i="2" s="1"/>
  <c r="AA856" i="2" s="1"/>
  <c r="X857" i="2"/>
  <c r="Y857" i="2" s="1"/>
  <c r="X858" i="2"/>
  <c r="Z858" i="2" s="1"/>
  <c r="AA858" i="2" s="1"/>
  <c r="X859" i="2"/>
  <c r="Y859" i="2" s="1"/>
  <c r="X860" i="2"/>
  <c r="X861" i="2"/>
  <c r="X862" i="2"/>
  <c r="Y862" i="2" s="1"/>
  <c r="X863" i="2"/>
  <c r="Z863" i="2" s="1"/>
  <c r="AA863" i="2" s="1"/>
  <c r="X864" i="2"/>
  <c r="Z864" i="2" s="1"/>
  <c r="AA864" i="2" s="1"/>
  <c r="X865" i="2"/>
  <c r="Z865" i="2" s="1"/>
  <c r="AA865" i="2" s="1"/>
  <c r="X866" i="2"/>
  <c r="Z866" i="2" s="1"/>
  <c r="AA866" i="2" s="1"/>
  <c r="X867" i="2"/>
  <c r="Z867" i="2" s="1"/>
  <c r="AA867" i="2" s="1"/>
  <c r="X868" i="2"/>
  <c r="X869" i="2"/>
  <c r="Z869" i="2" s="1"/>
  <c r="AA869" i="2" s="1"/>
  <c r="X870" i="2"/>
  <c r="X871" i="2"/>
  <c r="Z871" i="2" s="1"/>
  <c r="AA871" i="2" s="1"/>
  <c r="X872" i="2"/>
  <c r="Z872" i="2" s="1"/>
  <c r="AA872" i="2" s="1"/>
  <c r="X873" i="2"/>
  <c r="Y873" i="2" s="1"/>
  <c r="X874" i="2"/>
  <c r="Z874" i="2" s="1"/>
  <c r="AA874" i="2" s="1"/>
  <c r="X875" i="2"/>
  <c r="Y875" i="2" s="1"/>
  <c r="X876" i="2"/>
  <c r="Y876" i="2" s="1"/>
  <c r="X877" i="2"/>
  <c r="X878" i="2"/>
  <c r="Y878" i="2" s="1"/>
  <c r="X879" i="2"/>
  <c r="Z879" i="2" s="1"/>
  <c r="AA879" i="2" s="1"/>
  <c r="X880" i="2"/>
  <c r="Z880" i="2" s="1"/>
  <c r="AA880" i="2" s="1"/>
  <c r="X881" i="2"/>
  <c r="Z881" i="2" s="1"/>
  <c r="AA881" i="2" s="1"/>
  <c r="X882" i="2"/>
  <c r="Z882" i="2" s="1"/>
  <c r="AA882" i="2" s="1"/>
  <c r="X883" i="2"/>
  <c r="Z883" i="2" s="1"/>
  <c r="AA883" i="2" s="1"/>
  <c r="X884" i="2"/>
  <c r="X885" i="2"/>
  <c r="Z885" i="2" s="1"/>
  <c r="AA885" i="2" s="1"/>
  <c r="X886" i="2"/>
  <c r="X887" i="2"/>
  <c r="Z887" i="2" s="1"/>
  <c r="AA887" i="2" s="1"/>
  <c r="X888" i="2"/>
  <c r="Z888" i="2" s="1"/>
  <c r="AA888" i="2" s="1"/>
  <c r="X889" i="2"/>
  <c r="Y889" i="2" s="1"/>
  <c r="X890" i="2"/>
  <c r="Z890" i="2" s="1"/>
  <c r="AA890" i="2" s="1"/>
  <c r="X891" i="2"/>
  <c r="Y891" i="2" s="1"/>
  <c r="X892" i="2"/>
  <c r="X893" i="2"/>
  <c r="X894" i="2"/>
  <c r="Z894" i="2" s="1"/>
  <c r="AA894" i="2" s="1"/>
  <c r="X895" i="2"/>
  <c r="Z895" i="2" s="1"/>
  <c r="AA895" i="2" s="1"/>
  <c r="X896" i="2"/>
  <c r="Z896" i="2" s="1"/>
  <c r="AA896" i="2" s="1"/>
  <c r="X897" i="2"/>
  <c r="Z897" i="2" s="1"/>
  <c r="AA897" i="2" s="1"/>
  <c r="X898" i="2"/>
  <c r="Z898" i="2" s="1"/>
  <c r="AA898" i="2" s="1"/>
  <c r="X899" i="2"/>
  <c r="Z899" i="2" s="1"/>
  <c r="AA899" i="2" s="1"/>
  <c r="X900" i="2"/>
  <c r="X901" i="2"/>
  <c r="Z901" i="2" s="1"/>
  <c r="AA901" i="2" s="1"/>
  <c r="X902" i="2"/>
  <c r="X903" i="2"/>
  <c r="Z903" i="2" s="1"/>
  <c r="AA903" i="2" s="1"/>
  <c r="X904" i="2"/>
  <c r="Z904" i="2" s="1"/>
  <c r="AA904" i="2" s="1"/>
  <c r="X905" i="2"/>
  <c r="Y905" i="2" s="1"/>
  <c r="X906" i="2"/>
  <c r="Z906" i="2" s="1"/>
  <c r="AA906" i="2" s="1"/>
  <c r="X907" i="2"/>
  <c r="Y907" i="2" s="1"/>
  <c r="X908" i="2"/>
  <c r="Y908" i="2" s="1"/>
  <c r="X909" i="2"/>
  <c r="X910" i="2"/>
  <c r="Z910" i="2" s="1"/>
  <c r="AA910" i="2" s="1"/>
  <c r="X911" i="2"/>
  <c r="Z911" i="2" s="1"/>
  <c r="AA911" i="2" s="1"/>
  <c r="X912" i="2"/>
  <c r="Z912" i="2" s="1"/>
  <c r="AA912" i="2" s="1"/>
  <c r="X913" i="2"/>
  <c r="Z913" i="2" s="1"/>
  <c r="AA913" i="2" s="1"/>
  <c r="X914" i="2"/>
  <c r="Z914" i="2" s="1"/>
  <c r="AA914" i="2" s="1"/>
  <c r="X915" i="2"/>
  <c r="Z915" i="2" s="1"/>
  <c r="AA915" i="2" s="1"/>
  <c r="X916" i="2"/>
  <c r="X917" i="2"/>
  <c r="Z917" i="2" s="1"/>
  <c r="AA917" i="2" s="1"/>
  <c r="X918" i="2"/>
  <c r="X919" i="2"/>
  <c r="Z919" i="2" s="1"/>
  <c r="AA919" i="2" s="1"/>
  <c r="X920" i="2"/>
  <c r="Z920" i="2" s="1"/>
  <c r="AA920" i="2" s="1"/>
  <c r="X921" i="2"/>
  <c r="Y921" i="2" s="1"/>
  <c r="X922" i="2"/>
  <c r="Z922" i="2" s="1"/>
  <c r="AA922" i="2" s="1"/>
  <c r="X923" i="2"/>
  <c r="Y923" i="2" s="1"/>
  <c r="X924" i="2"/>
  <c r="X925" i="2"/>
  <c r="X926" i="2"/>
  <c r="Y926" i="2" s="1"/>
  <c r="X927" i="2"/>
  <c r="Z927" i="2" s="1"/>
  <c r="AA927" i="2" s="1"/>
  <c r="X928" i="2"/>
  <c r="Z928" i="2" s="1"/>
  <c r="AA928" i="2" s="1"/>
  <c r="X929" i="2"/>
  <c r="Z929" i="2" s="1"/>
  <c r="AA929" i="2" s="1"/>
  <c r="X930" i="2"/>
  <c r="Z930" i="2" s="1"/>
  <c r="AA930" i="2" s="1"/>
  <c r="X931" i="2"/>
  <c r="Z931" i="2" s="1"/>
  <c r="AA931" i="2" s="1"/>
  <c r="X932" i="2"/>
  <c r="X933" i="2"/>
  <c r="Z933" i="2" s="1"/>
  <c r="AA933" i="2" s="1"/>
  <c r="X934" i="2"/>
  <c r="X935" i="2"/>
  <c r="Z935" i="2" s="1"/>
  <c r="AA935" i="2" s="1"/>
  <c r="X936" i="2"/>
  <c r="Z936" i="2" s="1"/>
  <c r="AA936" i="2" s="1"/>
  <c r="X937" i="2"/>
  <c r="Y937" i="2" s="1"/>
  <c r="X938" i="2"/>
  <c r="Z938" i="2" s="1"/>
  <c r="AA938" i="2" s="1"/>
  <c r="X939" i="2"/>
  <c r="Y939" i="2" s="1"/>
  <c r="X940" i="2"/>
  <c r="Y940" i="2" s="1"/>
  <c r="X941" i="2"/>
  <c r="X942" i="2"/>
  <c r="Z942" i="2" s="1"/>
  <c r="AA942" i="2" s="1"/>
  <c r="X943" i="2"/>
  <c r="Z943" i="2" s="1"/>
  <c r="AA943" i="2" s="1"/>
  <c r="X944" i="2"/>
  <c r="Z944" i="2" s="1"/>
  <c r="AA944" i="2" s="1"/>
  <c r="X945" i="2"/>
  <c r="Z945" i="2" s="1"/>
  <c r="AA945" i="2" s="1"/>
  <c r="X946" i="2"/>
  <c r="Z946" i="2" s="1"/>
  <c r="AA946" i="2" s="1"/>
  <c r="X947" i="2"/>
  <c r="Z947" i="2" s="1"/>
  <c r="AA947" i="2" s="1"/>
  <c r="X948" i="2"/>
  <c r="X949" i="2"/>
  <c r="Z949" i="2" s="1"/>
  <c r="AA949" i="2" s="1"/>
  <c r="X950" i="2"/>
  <c r="X951" i="2"/>
  <c r="Z951" i="2" s="1"/>
  <c r="AA951" i="2" s="1"/>
  <c r="X952" i="2"/>
  <c r="Z952" i="2" s="1"/>
  <c r="AA952" i="2" s="1"/>
  <c r="X953" i="2"/>
  <c r="Y953" i="2" s="1"/>
  <c r="X954" i="2"/>
  <c r="Z954" i="2" s="1"/>
  <c r="AA954" i="2" s="1"/>
  <c r="X955" i="2"/>
  <c r="Y955" i="2" s="1"/>
  <c r="X956" i="2"/>
  <c r="X957" i="2"/>
  <c r="X958" i="2"/>
  <c r="Y958" i="2" s="1"/>
  <c r="X959" i="2"/>
  <c r="Z959" i="2" s="1"/>
  <c r="AA959" i="2" s="1"/>
  <c r="X960" i="2"/>
  <c r="Z960" i="2" s="1"/>
  <c r="AA960" i="2" s="1"/>
  <c r="X961" i="2"/>
  <c r="Z961" i="2" s="1"/>
  <c r="AA961" i="2" s="1"/>
  <c r="X962" i="2"/>
  <c r="Z962" i="2" s="1"/>
  <c r="AA962" i="2" s="1"/>
  <c r="X963" i="2"/>
  <c r="Z963" i="2" s="1"/>
  <c r="AA963" i="2" s="1"/>
  <c r="X964" i="2"/>
  <c r="X965" i="2"/>
  <c r="Z965" i="2" s="1"/>
  <c r="AA965" i="2" s="1"/>
  <c r="X966" i="2"/>
  <c r="X967" i="2"/>
  <c r="Z967" i="2" s="1"/>
  <c r="AA967" i="2" s="1"/>
  <c r="X968" i="2"/>
  <c r="Z968" i="2" s="1"/>
  <c r="AA968" i="2" s="1"/>
  <c r="X969" i="2"/>
  <c r="Y969" i="2" s="1"/>
  <c r="X970" i="2"/>
  <c r="Z970" i="2" s="1"/>
  <c r="AA970" i="2" s="1"/>
  <c r="X971" i="2"/>
  <c r="Y971" i="2" s="1"/>
  <c r="X972" i="2"/>
  <c r="Y972" i="2" s="1"/>
  <c r="X973" i="2"/>
  <c r="X974" i="2"/>
  <c r="Z974" i="2" s="1"/>
  <c r="AA974" i="2" s="1"/>
  <c r="X975" i="2"/>
  <c r="Z975" i="2" s="1"/>
  <c r="AA975" i="2" s="1"/>
  <c r="X976" i="2"/>
  <c r="Z976" i="2" s="1"/>
  <c r="AA976" i="2" s="1"/>
  <c r="X977" i="2"/>
  <c r="Z977" i="2" s="1"/>
  <c r="AA977" i="2" s="1"/>
  <c r="X978" i="2"/>
  <c r="Z978" i="2" s="1"/>
  <c r="AA978" i="2" s="1"/>
  <c r="X979" i="2"/>
  <c r="Y979" i="2" s="1"/>
  <c r="X980" i="2"/>
  <c r="X981" i="2"/>
  <c r="Z981" i="2" s="1"/>
  <c r="AA981" i="2" s="1"/>
  <c r="X982" i="2"/>
  <c r="X983" i="2"/>
  <c r="Z983" i="2" s="1"/>
  <c r="AA983" i="2" s="1"/>
  <c r="X984" i="2"/>
  <c r="Z984" i="2" s="1"/>
  <c r="AA984" i="2" s="1"/>
  <c r="X985" i="2"/>
  <c r="Y985" i="2" s="1"/>
  <c r="X986" i="2"/>
  <c r="Z986" i="2" s="1"/>
  <c r="AA986" i="2" s="1"/>
  <c r="X987" i="2"/>
  <c r="Z987" i="2" s="1"/>
  <c r="AA987" i="2" s="1"/>
  <c r="X988" i="2"/>
  <c r="X989" i="2"/>
  <c r="X990" i="2"/>
  <c r="Z990" i="2" s="1"/>
  <c r="AA990" i="2" s="1"/>
  <c r="X991" i="2"/>
  <c r="Z991" i="2" s="1"/>
  <c r="AA991" i="2" s="1"/>
  <c r="X992" i="2"/>
  <c r="Z992" i="2" s="1"/>
  <c r="AA992" i="2" s="1"/>
  <c r="X993" i="2"/>
  <c r="Y993" i="2" s="1"/>
  <c r="X994" i="2"/>
  <c r="Z994" i="2" s="1"/>
  <c r="AA994" i="2" s="1"/>
  <c r="X995" i="2"/>
  <c r="Y995" i="2" s="1"/>
  <c r="X996" i="2"/>
  <c r="X997" i="2"/>
  <c r="Z997" i="2" s="1"/>
  <c r="AA997" i="2" s="1"/>
  <c r="X998" i="2"/>
  <c r="X999" i="2"/>
  <c r="Z999" i="2" s="1"/>
  <c r="AA999" i="2" s="1"/>
  <c r="X1000" i="2"/>
  <c r="Z1000" i="2" s="1"/>
  <c r="AA1000" i="2" s="1"/>
  <c r="X1001" i="2"/>
  <c r="Z1001" i="2" s="1"/>
  <c r="AA1001" i="2" s="1"/>
  <c r="X1002" i="2"/>
  <c r="Z1002" i="2" s="1"/>
  <c r="AA1002" i="2" s="1"/>
  <c r="X1003" i="2"/>
  <c r="Z1003" i="2" s="1"/>
  <c r="AA1003" i="2" s="1"/>
  <c r="X1004" i="2"/>
  <c r="Y1004" i="2" s="1"/>
  <c r="X1005" i="2"/>
  <c r="X1006" i="2"/>
  <c r="Z1006" i="2" s="1"/>
  <c r="AA1006" i="2" s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U7" i="2"/>
  <c r="U8" i="2"/>
  <c r="U9" i="2"/>
  <c r="W9" i="2" s="1"/>
  <c r="U10" i="2"/>
  <c r="U11" i="2"/>
  <c r="U12" i="2"/>
  <c r="U13" i="2"/>
  <c r="U14" i="2"/>
  <c r="U15" i="2"/>
  <c r="U16" i="2"/>
  <c r="U17" i="2"/>
  <c r="W17" i="2" s="1"/>
  <c r="U18" i="2"/>
  <c r="U19" i="2"/>
  <c r="U20" i="2"/>
  <c r="U21" i="2"/>
  <c r="U22" i="2"/>
  <c r="U23" i="2"/>
  <c r="U24" i="2"/>
  <c r="U25" i="2"/>
  <c r="W25" i="2" s="1"/>
  <c r="U26" i="2"/>
  <c r="U27" i="2"/>
  <c r="U28" i="2"/>
  <c r="U29" i="2"/>
  <c r="U30" i="2"/>
  <c r="U31" i="2"/>
  <c r="U32" i="2"/>
  <c r="U33" i="2"/>
  <c r="W33" i="2" s="1"/>
  <c r="U34" i="2"/>
  <c r="U35" i="2"/>
  <c r="U36" i="2"/>
  <c r="U37" i="2"/>
  <c r="U38" i="2"/>
  <c r="U39" i="2"/>
  <c r="U40" i="2"/>
  <c r="U41" i="2"/>
  <c r="W41" i="2" s="1"/>
  <c r="U42" i="2"/>
  <c r="U43" i="2"/>
  <c r="U44" i="2"/>
  <c r="U45" i="2"/>
  <c r="U46" i="2"/>
  <c r="U47" i="2"/>
  <c r="U48" i="2"/>
  <c r="U49" i="2"/>
  <c r="W49" i="2" s="1"/>
  <c r="U50" i="2"/>
  <c r="U51" i="2"/>
  <c r="U52" i="2"/>
  <c r="U53" i="2"/>
  <c r="U54" i="2"/>
  <c r="U55" i="2"/>
  <c r="U56" i="2"/>
  <c r="U57" i="2"/>
  <c r="W57" i="2" s="1"/>
  <c r="U58" i="2"/>
  <c r="U59" i="2"/>
  <c r="U60" i="2"/>
  <c r="U61" i="2"/>
  <c r="U62" i="2"/>
  <c r="U63" i="2"/>
  <c r="U64" i="2"/>
  <c r="U65" i="2"/>
  <c r="W65" i="2" s="1"/>
  <c r="U66" i="2"/>
  <c r="U67" i="2"/>
  <c r="U68" i="2"/>
  <c r="U69" i="2"/>
  <c r="U70" i="2"/>
  <c r="U71" i="2"/>
  <c r="U72" i="2"/>
  <c r="U73" i="2"/>
  <c r="W73" i="2" s="1"/>
  <c r="U74" i="2"/>
  <c r="U75" i="2"/>
  <c r="U76" i="2"/>
  <c r="U77" i="2"/>
  <c r="U78" i="2"/>
  <c r="U79" i="2"/>
  <c r="U80" i="2"/>
  <c r="U81" i="2"/>
  <c r="W81" i="2" s="1"/>
  <c r="U82" i="2"/>
  <c r="U83" i="2"/>
  <c r="U84" i="2"/>
  <c r="U85" i="2"/>
  <c r="U86" i="2"/>
  <c r="U87" i="2"/>
  <c r="U88" i="2"/>
  <c r="U89" i="2"/>
  <c r="W89" i="2" s="1"/>
  <c r="U90" i="2"/>
  <c r="U91" i="2"/>
  <c r="U92" i="2"/>
  <c r="U93" i="2"/>
  <c r="U94" i="2"/>
  <c r="U95" i="2"/>
  <c r="U96" i="2"/>
  <c r="U97" i="2"/>
  <c r="W97" i="2" s="1"/>
  <c r="U98" i="2"/>
  <c r="U99" i="2"/>
  <c r="U100" i="2"/>
  <c r="U101" i="2"/>
  <c r="U102" i="2"/>
  <c r="U103" i="2"/>
  <c r="U104" i="2"/>
  <c r="U105" i="2"/>
  <c r="W105" i="2" s="1"/>
  <c r="U106" i="2"/>
  <c r="U107" i="2"/>
  <c r="U108" i="2"/>
  <c r="U109" i="2"/>
  <c r="U110" i="2"/>
  <c r="U111" i="2"/>
  <c r="U112" i="2"/>
  <c r="U113" i="2"/>
  <c r="W113" i="2" s="1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J3" i="2" l="1"/>
  <c r="J2" i="2"/>
  <c r="J4" i="2"/>
  <c r="U3" i="2"/>
  <c r="U4" i="2"/>
  <c r="S5" i="2"/>
  <c r="T5" i="2"/>
  <c r="H19" i="9"/>
  <c r="F19" i="9"/>
  <c r="G19" i="9"/>
  <c r="F62" i="9"/>
  <c r="G62" i="9"/>
  <c r="H62" i="9"/>
  <c r="I58" i="9"/>
  <c r="I59" i="9"/>
  <c r="K59" i="9" s="1"/>
  <c r="I60" i="9"/>
  <c r="J60" i="9" s="1"/>
  <c r="I61" i="9"/>
  <c r="L61" i="9" s="1"/>
  <c r="I7" i="9"/>
  <c r="I14" i="9"/>
  <c r="K14" i="9" s="1"/>
  <c r="I11" i="9"/>
  <c r="L11" i="9" s="1"/>
  <c r="I17" i="9"/>
  <c r="L17" i="9" s="1"/>
  <c r="I9" i="9"/>
  <c r="L9" i="9" s="1"/>
  <c r="I15" i="9"/>
  <c r="J15" i="9" s="1"/>
  <c r="I13" i="9"/>
  <c r="L13" i="9" s="1"/>
  <c r="I12" i="9"/>
  <c r="K12" i="9" s="1"/>
  <c r="I10" i="9"/>
  <c r="K10" i="9" s="1"/>
  <c r="Z483" i="2"/>
  <c r="AA483" i="2" s="1"/>
  <c r="I16" i="9"/>
  <c r="K16" i="9" s="1"/>
  <c r="I8" i="9"/>
  <c r="K8" i="9" s="1"/>
  <c r="I18" i="9"/>
  <c r="J18" i="9" s="1"/>
  <c r="Y610" i="2"/>
  <c r="Y181" i="2"/>
  <c r="Z859" i="2"/>
  <c r="AA859" i="2" s="1"/>
  <c r="Y565" i="2"/>
  <c r="Y162" i="2"/>
  <c r="Z830" i="2"/>
  <c r="AA830" i="2" s="1"/>
  <c r="Z456" i="2"/>
  <c r="AA456" i="2" s="1"/>
  <c r="Y437" i="2"/>
  <c r="Y117" i="2"/>
  <c r="Z763" i="2"/>
  <c r="AA763" i="2" s="1"/>
  <c r="Z408" i="2"/>
  <c r="AA408" i="2" s="1"/>
  <c r="Y394" i="2"/>
  <c r="Y98" i="2"/>
  <c r="Z747" i="2"/>
  <c r="AA747" i="2" s="1"/>
  <c r="Z389" i="2"/>
  <c r="AA389" i="2" s="1"/>
  <c r="Y309" i="2"/>
  <c r="Y54" i="2"/>
  <c r="Z648" i="2"/>
  <c r="AA648" i="2" s="1"/>
  <c r="Z323" i="2"/>
  <c r="AA323" i="2" s="1"/>
  <c r="Y274" i="2"/>
  <c r="Y44" i="2"/>
  <c r="Z632" i="2"/>
  <c r="AA632" i="2" s="1"/>
  <c r="Z315" i="2"/>
  <c r="AA315" i="2" s="1"/>
  <c r="Y818" i="2"/>
  <c r="Y237" i="2"/>
  <c r="Z955" i="2"/>
  <c r="AA955" i="2" s="1"/>
  <c r="Z568" i="2"/>
  <c r="AA568" i="2" s="1"/>
  <c r="Z164" i="2"/>
  <c r="AA164" i="2" s="1"/>
  <c r="Y754" i="2"/>
  <c r="Y210" i="2"/>
  <c r="Z923" i="2"/>
  <c r="AA923" i="2" s="1"/>
  <c r="Z547" i="2"/>
  <c r="AA547" i="2" s="1"/>
  <c r="Z96" i="2"/>
  <c r="AA96" i="2" s="1"/>
  <c r="Y786" i="2"/>
  <c r="Y566" i="2"/>
  <c r="Y397" i="2"/>
  <c r="Y301" i="2"/>
  <c r="Y226" i="2"/>
  <c r="Y173" i="2"/>
  <c r="Y109" i="2"/>
  <c r="Y53" i="2"/>
  <c r="Y11" i="2"/>
  <c r="Z939" i="2"/>
  <c r="AA939" i="2" s="1"/>
  <c r="Z843" i="2"/>
  <c r="AA843" i="2" s="1"/>
  <c r="Z748" i="2"/>
  <c r="AA748" i="2" s="1"/>
  <c r="Z643" i="2"/>
  <c r="AA643" i="2" s="1"/>
  <c r="Z552" i="2"/>
  <c r="AA552" i="2" s="1"/>
  <c r="Z472" i="2"/>
  <c r="AA472" i="2" s="1"/>
  <c r="Z392" i="2"/>
  <c r="AA392" i="2" s="1"/>
  <c r="Z320" i="2"/>
  <c r="AA320" i="2" s="1"/>
  <c r="Z163" i="2"/>
  <c r="AA163" i="2" s="1"/>
  <c r="Y25" i="2"/>
  <c r="Y978" i="2"/>
  <c r="Y722" i="2"/>
  <c r="Y525" i="2"/>
  <c r="Y373" i="2"/>
  <c r="Y269" i="2"/>
  <c r="Y205" i="2"/>
  <c r="Y146" i="2"/>
  <c r="Y82" i="2"/>
  <c r="Y43" i="2"/>
  <c r="Z995" i="2"/>
  <c r="AA995" i="2" s="1"/>
  <c r="Z907" i="2"/>
  <c r="AA907" i="2" s="1"/>
  <c r="Z827" i="2"/>
  <c r="AA827" i="2" s="1"/>
  <c r="Z731" i="2"/>
  <c r="AA731" i="2" s="1"/>
  <c r="Z616" i="2"/>
  <c r="AA616" i="2" s="1"/>
  <c r="Z536" i="2"/>
  <c r="AA536" i="2" s="1"/>
  <c r="Z453" i="2"/>
  <c r="AA453" i="2" s="1"/>
  <c r="Z387" i="2"/>
  <c r="AA387" i="2" s="1"/>
  <c r="Z257" i="2"/>
  <c r="AA257" i="2" s="1"/>
  <c r="Z83" i="2"/>
  <c r="AA83" i="2" s="1"/>
  <c r="Y946" i="2"/>
  <c r="Y690" i="2"/>
  <c r="Y522" i="2"/>
  <c r="Y354" i="2"/>
  <c r="Y266" i="2"/>
  <c r="Y202" i="2"/>
  <c r="Y141" i="2"/>
  <c r="Y77" i="2"/>
  <c r="Y41" i="2"/>
  <c r="Z993" i="2"/>
  <c r="AA993" i="2" s="1"/>
  <c r="Z891" i="2"/>
  <c r="AA891" i="2" s="1"/>
  <c r="Z811" i="2"/>
  <c r="AA811" i="2" s="1"/>
  <c r="Z715" i="2"/>
  <c r="AA715" i="2" s="1"/>
  <c r="Z611" i="2"/>
  <c r="AA611" i="2" s="1"/>
  <c r="Z520" i="2"/>
  <c r="AA520" i="2" s="1"/>
  <c r="Z451" i="2"/>
  <c r="AA451" i="2" s="1"/>
  <c r="Z376" i="2"/>
  <c r="AA376" i="2" s="1"/>
  <c r="Z251" i="2"/>
  <c r="AA251" i="2" s="1"/>
  <c r="Z80" i="2"/>
  <c r="AA80" i="2" s="1"/>
  <c r="Y914" i="2"/>
  <c r="Y653" i="2"/>
  <c r="Y501" i="2"/>
  <c r="Y333" i="2"/>
  <c r="Y258" i="2"/>
  <c r="Y194" i="2"/>
  <c r="Y138" i="2"/>
  <c r="Y74" i="2"/>
  <c r="Y35" i="2"/>
  <c r="Z985" i="2"/>
  <c r="AA985" i="2" s="1"/>
  <c r="Z878" i="2"/>
  <c r="AA878" i="2" s="1"/>
  <c r="Z795" i="2"/>
  <c r="AA795" i="2" s="1"/>
  <c r="Z699" i="2"/>
  <c r="AA699" i="2" s="1"/>
  <c r="Z600" i="2"/>
  <c r="AA600" i="2" s="1"/>
  <c r="Z515" i="2"/>
  <c r="AA515" i="2" s="1"/>
  <c r="Z440" i="2"/>
  <c r="AA440" i="2" s="1"/>
  <c r="Z360" i="2"/>
  <c r="AA360" i="2" s="1"/>
  <c r="Z243" i="2"/>
  <c r="AA243" i="2" s="1"/>
  <c r="Z51" i="2"/>
  <c r="AA51" i="2" s="1"/>
  <c r="Y9" i="2"/>
  <c r="Y882" i="2"/>
  <c r="Y650" i="2"/>
  <c r="Y482" i="2"/>
  <c r="Y317" i="2"/>
  <c r="Y253" i="2"/>
  <c r="Y189" i="2"/>
  <c r="Y130" i="2"/>
  <c r="Y66" i="2"/>
  <c r="Y34" i="2"/>
  <c r="Z979" i="2"/>
  <c r="AA979" i="2" s="1"/>
  <c r="Z876" i="2"/>
  <c r="AA876" i="2" s="1"/>
  <c r="Z780" i="2"/>
  <c r="AA780" i="2" s="1"/>
  <c r="Z683" i="2"/>
  <c r="AA683" i="2" s="1"/>
  <c r="Z584" i="2"/>
  <c r="AA584" i="2" s="1"/>
  <c r="Z504" i="2"/>
  <c r="AA504" i="2" s="1"/>
  <c r="Z424" i="2"/>
  <c r="AA424" i="2" s="1"/>
  <c r="Z355" i="2"/>
  <c r="AA355" i="2" s="1"/>
  <c r="Z224" i="2"/>
  <c r="AA224" i="2" s="1"/>
  <c r="Y850" i="2"/>
  <c r="Y629" i="2"/>
  <c r="Y438" i="2"/>
  <c r="Y310" i="2"/>
  <c r="Y245" i="2"/>
  <c r="Y182" i="2"/>
  <c r="Y125" i="2"/>
  <c r="Y61" i="2"/>
  <c r="Y33" i="2"/>
  <c r="Z971" i="2"/>
  <c r="AA971" i="2" s="1"/>
  <c r="Z875" i="2"/>
  <c r="AA875" i="2" s="1"/>
  <c r="Z779" i="2"/>
  <c r="AA779" i="2" s="1"/>
  <c r="Z667" i="2"/>
  <c r="AA667" i="2" s="1"/>
  <c r="Z579" i="2"/>
  <c r="AA579" i="2" s="1"/>
  <c r="Z488" i="2"/>
  <c r="AA488" i="2" s="1"/>
  <c r="Z419" i="2"/>
  <c r="AA419" i="2" s="1"/>
  <c r="Z344" i="2"/>
  <c r="AA344" i="2" s="1"/>
  <c r="Z179" i="2"/>
  <c r="AA179" i="2" s="1"/>
  <c r="Y998" i="2"/>
  <c r="Z998" i="2"/>
  <c r="AA998" i="2" s="1"/>
  <c r="Z982" i="2"/>
  <c r="AA982" i="2" s="1"/>
  <c r="Y982" i="2"/>
  <c r="Y966" i="2"/>
  <c r="Z966" i="2"/>
  <c r="AA966" i="2" s="1"/>
  <c r="Z950" i="2"/>
  <c r="AA950" i="2" s="1"/>
  <c r="Y950" i="2"/>
  <c r="Y934" i="2"/>
  <c r="Z934" i="2"/>
  <c r="AA934" i="2" s="1"/>
  <c r="Z918" i="2"/>
  <c r="AA918" i="2" s="1"/>
  <c r="Y918" i="2"/>
  <c r="Y902" i="2"/>
  <c r="Z902" i="2"/>
  <c r="AA902" i="2" s="1"/>
  <c r="Z886" i="2"/>
  <c r="AA886" i="2" s="1"/>
  <c r="Y886" i="2"/>
  <c r="Y870" i="2"/>
  <c r="Z870" i="2"/>
  <c r="AA870" i="2" s="1"/>
  <c r="Z854" i="2"/>
  <c r="AA854" i="2" s="1"/>
  <c r="Y854" i="2"/>
  <c r="Y838" i="2"/>
  <c r="Z838" i="2"/>
  <c r="AA838" i="2" s="1"/>
  <c r="Z822" i="2"/>
  <c r="AA822" i="2" s="1"/>
  <c r="Y822" i="2"/>
  <c r="Y806" i="2"/>
  <c r="Z806" i="2"/>
  <c r="AA806" i="2" s="1"/>
  <c r="Z790" i="2"/>
  <c r="AA790" i="2" s="1"/>
  <c r="Y790" i="2"/>
  <c r="Y774" i="2"/>
  <c r="Z774" i="2"/>
  <c r="AA774" i="2" s="1"/>
  <c r="Z758" i="2"/>
  <c r="AA758" i="2" s="1"/>
  <c r="Y758" i="2"/>
  <c r="Y742" i="2"/>
  <c r="Z742" i="2"/>
  <c r="AA742" i="2" s="1"/>
  <c r="Z726" i="2"/>
  <c r="AA726" i="2" s="1"/>
  <c r="Y726" i="2"/>
  <c r="Y710" i="2"/>
  <c r="Z710" i="2"/>
  <c r="AA710" i="2" s="1"/>
  <c r="Z694" i="2"/>
  <c r="AA694" i="2" s="1"/>
  <c r="Y694" i="2"/>
  <c r="Y678" i="2"/>
  <c r="Z678" i="2"/>
  <c r="AA678" i="2" s="1"/>
  <c r="Z654" i="2"/>
  <c r="AA654" i="2" s="1"/>
  <c r="Y654" i="2"/>
  <c r="Z646" i="2"/>
  <c r="AA646" i="2" s="1"/>
  <c r="Y646" i="2"/>
  <c r="Z638" i="2"/>
  <c r="AA638" i="2" s="1"/>
  <c r="Y638" i="2"/>
  <c r="Z622" i="2"/>
  <c r="AA622" i="2" s="1"/>
  <c r="Y622" i="2"/>
  <c r="Z590" i="2"/>
  <c r="AA590" i="2" s="1"/>
  <c r="Y590" i="2"/>
  <c r="Z582" i="2"/>
  <c r="AA582" i="2" s="1"/>
  <c r="Y582" i="2"/>
  <c r="Z574" i="2"/>
  <c r="AA574" i="2" s="1"/>
  <c r="Y574" i="2"/>
  <c r="Z558" i="2"/>
  <c r="AA558" i="2" s="1"/>
  <c r="Y558" i="2"/>
  <c r="Z526" i="2"/>
  <c r="AA526" i="2" s="1"/>
  <c r="Y526" i="2"/>
  <c r="Z518" i="2"/>
  <c r="AA518" i="2" s="1"/>
  <c r="Y518" i="2"/>
  <c r="Z510" i="2"/>
  <c r="AA510" i="2" s="1"/>
  <c r="Y510" i="2"/>
  <c r="Z494" i="2"/>
  <c r="AA494" i="2" s="1"/>
  <c r="Y494" i="2"/>
  <c r="Z462" i="2"/>
  <c r="AA462" i="2" s="1"/>
  <c r="Y462" i="2"/>
  <c r="Z454" i="2"/>
  <c r="AA454" i="2" s="1"/>
  <c r="Y454" i="2"/>
  <c r="Z446" i="2"/>
  <c r="AA446" i="2" s="1"/>
  <c r="Y446" i="2"/>
  <c r="Z430" i="2"/>
  <c r="AA430" i="2" s="1"/>
  <c r="Y430" i="2"/>
  <c r="Z398" i="2"/>
  <c r="AA398" i="2" s="1"/>
  <c r="Y398" i="2"/>
  <c r="Z390" i="2"/>
  <c r="AA390" i="2" s="1"/>
  <c r="Y390" i="2"/>
  <c r="Z382" i="2"/>
  <c r="AA382" i="2" s="1"/>
  <c r="Y382" i="2"/>
  <c r="Z366" i="2"/>
  <c r="AA366" i="2" s="1"/>
  <c r="Y366" i="2"/>
  <c r="Z334" i="2"/>
  <c r="AA334" i="2" s="1"/>
  <c r="Y334" i="2"/>
  <c r="Z326" i="2"/>
  <c r="AA326" i="2" s="1"/>
  <c r="Y326" i="2"/>
  <c r="Z318" i="2"/>
  <c r="AA318" i="2" s="1"/>
  <c r="Y318" i="2"/>
  <c r="Z302" i="2"/>
  <c r="AA302" i="2" s="1"/>
  <c r="Y302" i="2"/>
  <c r="Z270" i="2"/>
  <c r="AA270" i="2" s="1"/>
  <c r="Y270" i="2"/>
  <c r="Z262" i="2"/>
  <c r="AA262" i="2" s="1"/>
  <c r="Y262" i="2"/>
  <c r="Z254" i="2"/>
  <c r="AA254" i="2" s="1"/>
  <c r="Y254" i="2"/>
  <c r="Z238" i="2"/>
  <c r="AA238" i="2" s="1"/>
  <c r="Y238" i="2"/>
  <c r="Z206" i="2"/>
  <c r="AA206" i="2" s="1"/>
  <c r="Y206" i="2"/>
  <c r="Z198" i="2"/>
  <c r="AA198" i="2" s="1"/>
  <c r="Y198" i="2"/>
  <c r="Z190" i="2"/>
  <c r="AA190" i="2" s="1"/>
  <c r="Y190" i="2"/>
  <c r="Z174" i="2"/>
  <c r="AA174" i="2" s="1"/>
  <c r="Y174" i="2"/>
  <c r="Z142" i="2"/>
  <c r="AA142" i="2" s="1"/>
  <c r="Y142" i="2"/>
  <c r="Z134" i="2"/>
  <c r="AA134" i="2" s="1"/>
  <c r="Y134" i="2"/>
  <c r="Z126" i="2"/>
  <c r="AA126" i="2" s="1"/>
  <c r="Y126" i="2"/>
  <c r="Z110" i="2"/>
  <c r="AA110" i="2" s="1"/>
  <c r="Y110" i="2"/>
  <c r="Z78" i="2"/>
  <c r="AA78" i="2" s="1"/>
  <c r="Y78" i="2"/>
  <c r="Z70" i="2"/>
  <c r="AA70" i="2" s="1"/>
  <c r="Y70" i="2"/>
  <c r="Z62" i="2"/>
  <c r="AA62" i="2" s="1"/>
  <c r="Y62" i="2"/>
  <c r="Z46" i="2"/>
  <c r="AA46" i="2" s="1"/>
  <c r="Y46" i="2"/>
  <c r="Z38" i="2"/>
  <c r="AA38" i="2" s="1"/>
  <c r="Y38" i="2"/>
  <c r="Z30" i="2"/>
  <c r="AA30" i="2" s="1"/>
  <c r="Y30" i="2"/>
  <c r="Z14" i="2"/>
  <c r="AA14" i="2" s="1"/>
  <c r="Y14" i="2"/>
  <c r="Y1006" i="2"/>
  <c r="Y974" i="2"/>
  <c r="Y942" i="2"/>
  <c r="Y910" i="2"/>
  <c r="Y846" i="2"/>
  <c r="Y814" i="2"/>
  <c r="Y782" i="2"/>
  <c r="Y750" i="2"/>
  <c r="Y718" i="2"/>
  <c r="Y686" i="2"/>
  <c r="Y606" i="2"/>
  <c r="Y478" i="2"/>
  <c r="Y350" i="2"/>
  <c r="Y222" i="2"/>
  <c r="Y94" i="2"/>
  <c r="Y22" i="2"/>
  <c r="Z926" i="2"/>
  <c r="AA926" i="2" s="1"/>
  <c r="Z670" i="2"/>
  <c r="AA670" i="2" s="1"/>
  <c r="Z1005" i="2"/>
  <c r="AA1005" i="2" s="1"/>
  <c r="Y1005" i="2"/>
  <c r="Z989" i="2"/>
  <c r="AA989" i="2" s="1"/>
  <c r="Y989" i="2"/>
  <c r="Z973" i="2"/>
  <c r="AA973" i="2" s="1"/>
  <c r="Y973" i="2"/>
  <c r="Z957" i="2"/>
  <c r="AA957" i="2" s="1"/>
  <c r="Y957" i="2"/>
  <c r="Z941" i="2"/>
  <c r="AA941" i="2" s="1"/>
  <c r="Y941" i="2"/>
  <c r="Z925" i="2"/>
  <c r="AA925" i="2" s="1"/>
  <c r="Y925" i="2"/>
  <c r="Z909" i="2"/>
  <c r="AA909" i="2" s="1"/>
  <c r="Y909" i="2"/>
  <c r="Z893" i="2"/>
  <c r="AA893" i="2" s="1"/>
  <c r="Y893" i="2"/>
  <c r="Z877" i="2"/>
  <c r="AA877" i="2" s="1"/>
  <c r="Y877" i="2"/>
  <c r="Z861" i="2"/>
  <c r="AA861" i="2" s="1"/>
  <c r="Y861" i="2"/>
  <c r="Z845" i="2"/>
  <c r="AA845" i="2" s="1"/>
  <c r="Y845" i="2"/>
  <c r="Z829" i="2"/>
  <c r="AA829" i="2" s="1"/>
  <c r="Y829" i="2"/>
  <c r="Z813" i="2"/>
  <c r="AA813" i="2" s="1"/>
  <c r="Y813" i="2"/>
  <c r="Z797" i="2"/>
  <c r="AA797" i="2" s="1"/>
  <c r="Y797" i="2"/>
  <c r="Z781" i="2"/>
  <c r="AA781" i="2" s="1"/>
  <c r="Y781" i="2"/>
  <c r="Z765" i="2"/>
  <c r="AA765" i="2" s="1"/>
  <c r="Y765" i="2"/>
  <c r="Z749" i="2"/>
  <c r="AA749" i="2" s="1"/>
  <c r="Y749" i="2"/>
  <c r="Z733" i="2"/>
  <c r="AA733" i="2" s="1"/>
  <c r="Y733" i="2"/>
  <c r="Z717" i="2"/>
  <c r="AA717" i="2" s="1"/>
  <c r="Y717" i="2"/>
  <c r="Z701" i="2"/>
  <c r="AA701" i="2" s="1"/>
  <c r="Y701" i="2"/>
  <c r="Z685" i="2"/>
  <c r="AA685" i="2" s="1"/>
  <c r="Y685" i="2"/>
  <c r="Z669" i="2"/>
  <c r="AA669" i="2" s="1"/>
  <c r="Y669" i="2"/>
  <c r="Z661" i="2"/>
  <c r="AA661" i="2" s="1"/>
  <c r="Y661" i="2"/>
  <c r="Y613" i="2"/>
  <c r="Z613" i="2"/>
  <c r="AA613" i="2" s="1"/>
  <c r="Z605" i="2"/>
  <c r="AA605" i="2" s="1"/>
  <c r="Y605" i="2"/>
  <c r="Z597" i="2"/>
  <c r="AA597" i="2" s="1"/>
  <c r="Y597" i="2"/>
  <c r="Y549" i="2"/>
  <c r="Z549" i="2"/>
  <c r="AA549" i="2" s="1"/>
  <c r="Z541" i="2"/>
  <c r="AA541" i="2" s="1"/>
  <c r="Y541" i="2"/>
  <c r="Z533" i="2"/>
  <c r="AA533" i="2" s="1"/>
  <c r="Y533" i="2"/>
  <c r="Y485" i="2"/>
  <c r="Z485" i="2"/>
  <c r="AA485" i="2" s="1"/>
  <c r="Z477" i="2"/>
  <c r="AA477" i="2" s="1"/>
  <c r="Y477" i="2"/>
  <c r="Z469" i="2"/>
  <c r="AA469" i="2" s="1"/>
  <c r="Y469" i="2"/>
  <c r="Y421" i="2"/>
  <c r="Z421" i="2"/>
  <c r="AA421" i="2" s="1"/>
  <c r="Z413" i="2"/>
  <c r="AA413" i="2" s="1"/>
  <c r="Y413" i="2"/>
  <c r="Z405" i="2"/>
  <c r="AA405" i="2" s="1"/>
  <c r="Y405" i="2"/>
  <c r="Y357" i="2"/>
  <c r="Z357" i="2"/>
  <c r="AA357" i="2" s="1"/>
  <c r="Z349" i="2"/>
  <c r="AA349" i="2" s="1"/>
  <c r="Y349" i="2"/>
  <c r="Z341" i="2"/>
  <c r="AA341" i="2" s="1"/>
  <c r="Y341" i="2"/>
  <c r="Y1002" i="2"/>
  <c r="Y970" i="2"/>
  <c r="Y938" i="2"/>
  <c r="Y906" i="2"/>
  <c r="Y874" i="2"/>
  <c r="Y842" i="2"/>
  <c r="Y810" i="2"/>
  <c r="Y778" i="2"/>
  <c r="Y746" i="2"/>
  <c r="Y714" i="2"/>
  <c r="Y682" i="2"/>
  <c r="Y642" i="2"/>
  <c r="Y598" i="2"/>
  <c r="Y557" i="2"/>
  <c r="Y514" i="2"/>
  <c r="Y470" i="2"/>
  <c r="Y429" i="2"/>
  <c r="Y386" i="2"/>
  <c r="Y342" i="2"/>
  <c r="Y214" i="2"/>
  <c r="Y86" i="2"/>
  <c r="Z972" i="2"/>
  <c r="AA972" i="2" s="1"/>
  <c r="Z766" i="2"/>
  <c r="AA766" i="2" s="1"/>
  <c r="Z716" i="2"/>
  <c r="AA716" i="2" s="1"/>
  <c r="Z517" i="2"/>
  <c r="AA517" i="2" s="1"/>
  <c r="Y996" i="2"/>
  <c r="Z996" i="2"/>
  <c r="AA996" i="2" s="1"/>
  <c r="Z988" i="2"/>
  <c r="AA988" i="2" s="1"/>
  <c r="Y988" i="2"/>
  <c r="Z980" i="2"/>
  <c r="AA980" i="2" s="1"/>
  <c r="Y980" i="2"/>
  <c r="Z964" i="2"/>
  <c r="AA964" i="2" s="1"/>
  <c r="Y964" i="2"/>
  <c r="Z956" i="2"/>
  <c r="AA956" i="2" s="1"/>
  <c r="Y956" i="2"/>
  <c r="Z948" i="2"/>
  <c r="AA948" i="2" s="1"/>
  <c r="Y948" i="2"/>
  <c r="Z932" i="2"/>
  <c r="AA932" i="2" s="1"/>
  <c r="Y932" i="2"/>
  <c r="Z924" i="2"/>
  <c r="AA924" i="2" s="1"/>
  <c r="Y924" i="2"/>
  <c r="Z916" i="2"/>
  <c r="AA916" i="2" s="1"/>
  <c r="Y916" i="2"/>
  <c r="Z900" i="2"/>
  <c r="AA900" i="2" s="1"/>
  <c r="Y900" i="2"/>
  <c r="Z892" i="2"/>
  <c r="AA892" i="2" s="1"/>
  <c r="Y892" i="2"/>
  <c r="Z884" i="2"/>
  <c r="AA884" i="2" s="1"/>
  <c r="Y884" i="2"/>
  <c r="Z868" i="2"/>
  <c r="AA868" i="2" s="1"/>
  <c r="Y868" i="2"/>
  <c r="Z860" i="2"/>
  <c r="AA860" i="2" s="1"/>
  <c r="Y860" i="2"/>
  <c r="Z852" i="2"/>
  <c r="AA852" i="2" s="1"/>
  <c r="Y852" i="2"/>
  <c r="Z836" i="2"/>
  <c r="AA836" i="2" s="1"/>
  <c r="Y836" i="2"/>
  <c r="Z828" i="2"/>
  <c r="AA828" i="2" s="1"/>
  <c r="Y828" i="2"/>
  <c r="Z820" i="2"/>
  <c r="AA820" i="2" s="1"/>
  <c r="Y820" i="2"/>
  <c r="Z804" i="2"/>
  <c r="AA804" i="2" s="1"/>
  <c r="Y804" i="2"/>
  <c r="Z796" i="2"/>
  <c r="AA796" i="2" s="1"/>
  <c r="Y796" i="2"/>
  <c r="Z788" i="2"/>
  <c r="AA788" i="2" s="1"/>
  <c r="Y788" i="2"/>
  <c r="Z772" i="2"/>
  <c r="AA772" i="2" s="1"/>
  <c r="Y772" i="2"/>
  <c r="Z764" i="2"/>
  <c r="AA764" i="2" s="1"/>
  <c r="Y764" i="2"/>
  <c r="Z756" i="2"/>
  <c r="AA756" i="2" s="1"/>
  <c r="Y756" i="2"/>
  <c r="Z740" i="2"/>
  <c r="AA740" i="2" s="1"/>
  <c r="Y740" i="2"/>
  <c r="Z732" i="2"/>
  <c r="AA732" i="2" s="1"/>
  <c r="Y732" i="2"/>
  <c r="Z724" i="2"/>
  <c r="AA724" i="2" s="1"/>
  <c r="Y724" i="2"/>
  <c r="Z708" i="2"/>
  <c r="AA708" i="2" s="1"/>
  <c r="Y708" i="2"/>
  <c r="Z700" i="2"/>
  <c r="AA700" i="2" s="1"/>
  <c r="Y700" i="2"/>
  <c r="Z692" i="2"/>
  <c r="AA692" i="2" s="1"/>
  <c r="Y692" i="2"/>
  <c r="Z676" i="2"/>
  <c r="AA676" i="2" s="1"/>
  <c r="Y676" i="2"/>
  <c r="Y668" i="2"/>
  <c r="Z668" i="2"/>
  <c r="AA668" i="2" s="1"/>
  <c r="Z660" i="2"/>
  <c r="AA660" i="2" s="1"/>
  <c r="Y660" i="2"/>
  <c r="Z652" i="2"/>
  <c r="AA652" i="2" s="1"/>
  <c r="Y652" i="2"/>
  <c r="Z644" i="2"/>
  <c r="AA644" i="2" s="1"/>
  <c r="Y644" i="2"/>
  <c r="Z636" i="2"/>
  <c r="AA636" i="2" s="1"/>
  <c r="Y636" i="2"/>
  <c r="Z628" i="2"/>
  <c r="AA628" i="2" s="1"/>
  <c r="Y628" i="2"/>
  <c r="Z620" i="2"/>
  <c r="AA620" i="2" s="1"/>
  <c r="Y620" i="2"/>
  <c r="Z612" i="2"/>
  <c r="AA612" i="2" s="1"/>
  <c r="Y612" i="2"/>
  <c r="Z604" i="2"/>
  <c r="AA604" i="2" s="1"/>
  <c r="Y604" i="2"/>
  <c r="Z596" i="2"/>
  <c r="AA596" i="2" s="1"/>
  <c r="Y596" i="2"/>
  <c r="Z588" i="2"/>
  <c r="AA588" i="2" s="1"/>
  <c r="Y588" i="2"/>
  <c r="Z580" i="2"/>
  <c r="AA580" i="2" s="1"/>
  <c r="Y580" i="2"/>
  <c r="Z572" i="2"/>
  <c r="AA572" i="2" s="1"/>
  <c r="Y572" i="2"/>
  <c r="Z564" i="2"/>
  <c r="AA564" i="2" s="1"/>
  <c r="Y564" i="2"/>
  <c r="Z556" i="2"/>
  <c r="AA556" i="2" s="1"/>
  <c r="Y556" i="2"/>
  <c r="Z548" i="2"/>
  <c r="AA548" i="2" s="1"/>
  <c r="Y548" i="2"/>
  <c r="Z540" i="2"/>
  <c r="AA540" i="2" s="1"/>
  <c r="Y540" i="2"/>
  <c r="Z532" i="2"/>
  <c r="AA532" i="2" s="1"/>
  <c r="Y532" i="2"/>
  <c r="Z524" i="2"/>
  <c r="AA524" i="2" s="1"/>
  <c r="Y524" i="2"/>
  <c r="Z516" i="2"/>
  <c r="AA516" i="2" s="1"/>
  <c r="Y516" i="2"/>
  <c r="Y997" i="2"/>
  <c r="Y965" i="2"/>
  <c r="Y933" i="2"/>
  <c r="Y901" i="2"/>
  <c r="Y869" i="2"/>
  <c r="Y837" i="2"/>
  <c r="Y805" i="2"/>
  <c r="Y773" i="2"/>
  <c r="Y741" i="2"/>
  <c r="Y709" i="2"/>
  <c r="Y677" i="2"/>
  <c r="Y637" i="2"/>
  <c r="Y594" i="2"/>
  <c r="Y550" i="2"/>
  <c r="Y509" i="2"/>
  <c r="Y466" i="2"/>
  <c r="Y422" i="2"/>
  <c r="Y381" i="2"/>
  <c r="Y338" i="2"/>
  <c r="Y294" i="2"/>
  <c r="Y166" i="2"/>
  <c r="Z862" i="2"/>
  <c r="AA862" i="2" s="1"/>
  <c r="Z812" i="2"/>
  <c r="AA812" i="2" s="1"/>
  <c r="Z581" i="2"/>
  <c r="AA581" i="2" s="1"/>
  <c r="Y994" i="2"/>
  <c r="Y962" i="2"/>
  <c r="Y930" i="2"/>
  <c r="Y898" i="2"/>
  <c r="Y866" i="2"/>
  <c r="Y834" i="2"/>
  <c r="Y802" i="2"/>
  <c r="Y770" i="2"/>
  <c r="Y738" i="2"/>
  <c r="Y706" i="2"/>
  <c r="Y674" i="2"/>
  <c r="Y630" i="2"/>
  <c r="Y589" i="2"/>
  <c r="Y546" i="2"/>
  <c r="Y502" i="2"/>
  <c r="Y461" i="2"/>
  <c r="Y418" i="2"/>
  <c r="Y374" i="2"/>
  <c r="Y290" i="2"/>
  <c r="Y246" i="2"/>
  <c r="Y118" i="2"/>
  <c r="Z1004" i="2"/>
  <c r="AA1004" i="2" s="1"/>
  <c r="Z958" i="2"/>
  <c r="AA958" i="2" s="1"/>
  <c r="Z908" i="2"/>
  <c r="AA908" i="2" s="1"/>
  <c r="Z702" i="2"/>
  <c r="AA702" i="2" s="1"/>
  <c r="Z645" i="2"/>
  <c r="AA645" i="2" s="1"/>
  <c r="Z666" i="2"/>
  <c r="AA666" i="2" s="1"/>
  <c r="Y666" i="2"/>
  <c r="Z626" i="2"/>
  <c r="AA626" i="2" s="1"/>
  <c r="Y626" i="2"/>
  <c r="Z618" i="2"/>
  <c r="AA618" i="2" s="1"/>
  <c r="Y618" i="2"/>
  <c r="Z602" i="2"/>
  <c r="AA602" i="2" s="1"/>
  <c r="Y602" i="2"/>
  <c r="Z570" i="2"/>
  <c r="AA570" i="2" s="1"/>
  <c r="Y570" i="2"/>
  <c r="Z562" i="2"/>
  <c r="AA562" i="2" s="1"/>
  <c r="Y562" i="2"/>
  <c r="Z554" i="2"/>
  <c r="AA554" i="2" s="1"/>
  <c r="Y554" i="2"/>
  <c r="Z538" i="2"/>
  <c r="AA538" i="2" s="1"/>
  <c r="Y538" i="2"/>
  <c r="Z506" i="2"/>
  <c r="AA506" i="2" s="1"/>
  <c r="Y506" i="2"/>
  <c r="Z498" i="2"/>
  <c r="AA498" i="2" s="1"/>
  <c r="Y498" i="2"/>
  <c r="Z490" i="2"/>
  <c r="AA490" i="2" s="1"/>
  <c r="Y490" i="2"/>
  <c r="Z474" i="2"/>
  <c r="AA474" i="2" s="1"/>
  <c r="Y474" i="2"/>
  <c r="Z442" i="2"/>
  <c r="AA442" i="2" s="1"/>
  <c r="Y442" i="2"/>
  <c r="Z434" i="2"/>
  <c r="AA434" i="2" s="1"/>
  <c r="Y434" i="2"/>
  <c r="Z426" i="2"/>
  <c r="AA426" i="2" s="1"/>
  <c r="Y426" i="2"/>
  <c r="Z410" i="2"/>
  <c r="AA410" i="2" s="1"/>
  <c r="Y410" i="2"/>
  <c r="Z378" i="2"/>
  <c r="AA378" i="2" s="1"/>
  <c r="Y378" i="2"/>
  <c r="Z370" i="2"/>
  <c r="AA370" i="2" s="1"/>
  <c r="Y370" i="2"/>
  <c r="Z362" i="2"/>
  <c r="AA362" i="2" s="1"/>
  <c r="Y362" i="2"/>
  <c r="Z346" i="2"/>
  <c r="AA346" i="2" s="1"/>
  <c r="Y346" i="2"/>
  <c r="Z314" i="2"/>
  <c r="AA314" i="2" s="1"/>
  <c r="Y314" i="2"/>
  <c r="Z306" i="2"/>
  <c r="AA306" i="2" s="1"/>
  <c r="Y306" i="2"/>
  <c r="Z298" i="2"/>
  <c r="AA298" i="2" s="1"/>
  <c r="Y298" i="2"/>
  <c r="Z282" i="2"/>
  <c r="AA282" i="2" s="1"/>
  <c r="Y282" i="2"/>
  <c r="Y990" i="2"/>
  <c r="Y894" i="2"/>
  <c r="Y798" i="2"/>
  <c r="Y734" i="2"/>
  <c r="Y586" i="2"/>
  <c r="Y542" i="2"/>
  <c r="Y458" i="2"/>
  <c r="Y414" i="2"/>
  <c r="Y330" i="2"/>
  <c r="Y286" i="2"/>
  <c r="Y158" i="2"/>
  <c r="Z634" i="2"/>
  <c r="AA634" i="2" s="1"/>
  <c r="Y634" i="2"/>
  <c r="Y986" i="2"/>
  <c r="Y954" i="2"/>
  <c r="Y922" i="2"/>
  <c r="Y890" i="2"/>
  <c r="Y858" i="2"/>
  <c r="Y826" i="2"/>
  <c r="Y794" i="2"/>
  <c r="Y762" i="2"/>
  <c r="Y730" i="2"/>
  <c r="Y698" i="2"/>
  <c r="Y662" i="2"/>
  <c r="Y621" i="2"/>
  <c r="Y578" i="2"/>
  <c r="Y534" i="2"/>
  <c r="Y493" i="2"/>
  <c r="Y450" i="2"/>
  <c r="Y406" i="2"/>
  <c r="Y365" i="2"/>
  <c r="Y322" i="2"/>
  <c r="Y278" i="2"/>
  <c r="Y150" i="2"/>
  <c r="Z844" i="2"/>
  <c r="AA844" i="2" s="1"/>
  <c r="Y981" i="2"/>
  <c r="Y949" i="2"/>
  <c r="Y917" i="2"/>
  <c r="Y885" i="2"/>
  <c r="Y853" i="2"/>
  <c r="Y821" i="2"/>
  <c r="Y789" i="2"/>
  <c r="Y757" i="2"/>
  <c r="Y725" i="2"/>
  <c r="Y693" i="2"/>
  <c r="Y658" i="2"/>
  <c r="Y614" i="2"/>
  <c r="Y573" i="2"/>
  <c r="Y530" i="2"/>
  <c r="Y486" i="2"/>
  <c r="Y445" i="2"/>
  <c r="Y402" i="2"/>
  <c r="Y358" i="2"/>
  <c r="Y230" i="2"/>
  <c r="Y102" i="2"/>
  <c r="Z940" i="2"/>
  <c r="AA940" i="2" s="1"/>
  <c r="Z684" i="2"/>
  <c r="AA684" i="2" s="1"/>
  <c r="Z37" i="2"/>
  <c r="AA37" i="2" s="1"/>
  <c r="Y37" i="2"/>
  <c r="Z21" i="2"/>
  <c r="AA21" i="2" s="1"/>
  <c r="Y21" i="2"/>
  <c r="Z13" i="2"/>
  <c r="AA13" i="2" s="1"/>
  <c r="Y13" i="2"/>
  <c r="Y285" i="2"/>
  <c r="Y242" i="2"/>
  <c r="Y221" i="2"/>
  <c r="Y178" i="2"/>
  <c r="Y157" i="2"/>
  <c r="Y114" i="2"/>
  <c r="Y93" i="2"/>
  <c r="Y50" i="2"/>
  <c r="Y29" i="2"/>
  <c r="Z508" i="2"/>
  <c r="AA508" i="2" s="1"/>
  <c r="Y508" i="2"/>
  <c r="Z500" i="2"/>
  <c r="AA500" i="2" s="1"/>
  <c r="Y500" i="2"/>
  <c r="Z492" i="2"/>
  <c r="AA492" i="2" s="1"/>
  <c r="Y492" i="2"/>
  <c r="Z484" i="2"/>
  <c r="AA484" i="2" s="1"/>
  <c r="Y484" i="2"/>
  <c r="Z476" i="2"/>
  <c r="AA476" i="2" s="1"/>
  <c r="Y476" i="2"/>
  <c r="Z468" i="2"/>
  <c r="AA468" i="2" s="1"/>
  <c r="Y468" i="2"/>
  <c r="Z460" i="2"/>
  <c r="AA460" i="2" s="1"/>
  <c r="Y460" i="2"/>
  <c r="Z452" i="2"/>
  <c r="AA452" i="2" s="1"/>
  <c r="Y452" i="2"/>
  <c r="Z444" i="2"/>
  <c r="AA444" i="2" s="1"/>
  <c r="Y444" i="2"/>
  <c r="Z436" i="2"/>
  <c r="AA436" i="2" s="1"/>
  <c r="Y436" i="2"/>
  <c r="Z428" i="2"/>
  <c r="AA428" i="2" s="1"/>
  <c r="Y428" i="2"/>
  <c r="Z420" i="2"/>
  <c r="AA420" i="2" s="1"/>
  <c r="Y420" i="2"/>
  <c r="Z412" i="2"/>
  <c r="AA412" i="2" s="1"/>
  <c r="Y412" i="2"/>
  <c r="Z404" i="2"/>
  <c r="AA404" i="2" s="1"/>
  <c r="Y404" i="2"/>
  <c r="Z396" i="2"/>
  <c r="AA396" i="2" s="1"/>
  <c r="Y396" i="2"/>
  <c r="Z388" i="2"/>
  <c r="AA388" i="2" s="1"/>
  <c r="Y388" i="2"/>
  <c r="Z380" i="2"/>
  <c r="AA380" i="2" s="1"/>
  <c r="Y380" i="2"/>
  <c r="Z372" i="2"/>
  <c r="AA372" i="2" s="1"/>
  <c r="Y372" i="2"/>
  <c r="Z364" i="2"/>
  <c r="AA364" i="2" s="1"/>
  <c r="Y364" i="2"/>
  <c r="Z356" i="2"/>
  <c r="AA356" i="2" s="1"/>
  <c r="Y356" i="2"/>
  <c r="Z348" i="2"/>
  <c r="AA348" i="2" s="1"/>
  <c r="Y348" i="2"/>
  <c r="Z340" i="2"/>
  <c r="AA340" i="2" s="1"/>
  <c r="Y340" i="2"/>
  <c r="Z332" i="2"/>
  <c r="AA332" i="2" s="1"/>
  <c r="Y332" i="2"/>
  <c r="Z324" i="2"/>
  <c r="AA324" i="2" s="1"/>
  <c r="Y324" i="2"/>
  <c r="Z316" i="2"/>
  <c r="AA316" i="2" s="1"/>
  <c r="Y316" i="2"/>
  <c r="Z308" i="2"/>
  <c r="AA308" i="2" s="1"/>
  <c r="Y308" i="2"/>
  <c r="Z300" i="2"/>
  <c r="AA300" i="2" s="1"/>
  <c r="Y300" i="2"/>
  <c r="Z284" i="2"/>
  <c r="AA284" i="2" s="1"/>
  <c r="Y284" i="2"/>
  <c r="Z276" i="2"/>
  <c r="AA276" i="2" s="1"/>
  <c r="Y276" i="2"/>
  <c r="Z268" i="2"/>
  <c r="AA268" i="2" s="1"/>
  <c r="Y268" i="2"/>
  <c r="Z260" i="2"/>
  <c r="AA260" i="2" s="1"/>
  <c r="Y260" i="2"/>
  <c r="Z252" i="2"/>
  <c r="AA252" i="2" s="1"/>
  <c r="Y252" i="2"/>
  <c r="Z244" i="2"/>
  <c r="AA244" i="2" s="1"/>
  <c r="Y244" i="2"/>
  <c r="Z236" i="2"/>
  <c r="AA236" i="2" s="1"/>
  <c r="Y236" i="2"/>
  <c r="Z228" i="2"/>
  <c r="AA228" i="2" s="1"/>
  <c r="Y228" i="2"/>
  <c r="Z220" i="2"/>
  <c r="AA220" i="2" s="1"/>
  <c r="Y220" i="2"/>
  <c r="Z212" i="2"/>
  <c r="AA212" i="2" s="1"/>
  <c r="Y212" i="2"/>
  <c r="Z204" i="2"/>
  <c r="AA204" i="2" s="1"/>
  <c r="Y204" i="2"/>
  <c r="Z196" i="2"/>
  <c r="AA196" i="2" s="1"/>
  <c r="Y196" i="2"/>
  <c r="Z188" i="2"/>
  <c r="AA188" i="2" s="1"/>
  <c r="Y188" i="2"/>
  <c r="Z180" i="2"/>
  <c r="AA180" i="2" s="1"/>
  <c r="Y180" i="2"/>
  <c r="Z172" i="2"/>
  <c r="AA172" i="2" s="1"/>
  <c r="Y172" i="2"/>
  <c r="Z156" i="2"/>
  <c r="AA156" i="2" s="1"/>
  <c r="Y156" i="2"/>
  <c r="Z148" i="2"/>
  <c r="AA148" i="2" s="1"/>
  <c r="Y148" i="2"/>
  <c r="Z140" i="2"/>
  <c r="AA140" i="2" s="1"/>
  <c r="Y140" i="2"/>
  <c r="Z124" i="2"/>
  <c r="AA124" i="2" s="1"/>
  <c r="Y124" i="2"/>
  <c r="Z116" i="2"/>
  <c r="AA116" i="2" s="1"/>
  <c r="Y116" i="2"/>
  <c r="Z108" i="2"/>
  <c r="AA108" i="2" s="1"/>
  <c r="Y108" i="2"/>
  <c r="Z100" i="2"/>
  <c r="AA100" i="2" s="1"/>
  <c r="Y100" i="2"/>
  <c r="Z92" i="2"/>
  <c r="AA92" i="2" s="1"/>
  <c r="Y92" i="2"/>
  <c r="Z84" i="2"/>
  <c r="AA84" i="2" s="1"/>
  <c r="Y84" i="2"/>
  <c r="Z76" i="2"/>
  <c r="AA76" i="2" s="1"/>
  <c r="Y76" i="2"/>
  <c r="Z68" i="2"/>
  <c r="Y68" i="2"/>
  <c r="Z60" i="2"/>
  <c r="AA60" i="2" s="1"/>
  <c r="Y60" i="2"/>
  <c r="Z52" i="2"/>
  <c r="AA52" i="2" s="1"/>
  <c r="Y52" i="2"/>
  <c r="Y36" i="2"/>
  <c r="Z36" i="2"/>
  <c r="AA36" i="2" s="1"/>
  <c r="Z28" i="2"/>
  <c r="AA28" i="2" s="1"/>
  <c r="Y28" i="2"/>
  <c r="Z20" i="2"/>
  <c r="AA20" i="2" s="1"/>
  <c r="Y20" i="2"/>
  <c r="Z12" i="2"/>
  <c r="AA12" i="2" s="1"/>
  <c r="Y12" i="2"/>
  <c r="Y325" i="2"/>
  <c r="Y261" i="2"/>
  <c r="Y218" i="2"/>
  <c r="Y197" i="2"/>
  <c r="Y154" i="2"/>
  <c r="Y133" i="2"/>
  <c r="Y90" i="2"/>
  <c r="Y69" i="2"/>
  <c r="Y45" i="2"/>
  <c r="Z292" i="2"/>
  <c r="AA292" i="2" s="1"/>
  <c r="Z132" i="2"/>
  <c r="AA132" i="2" s="1"/>
  <c r="Z42" i="2"/>
  <c r="AA42" i="2" s="1"/>
  <c r="Y42" i="2"/>
  <c r="Z26" i="2"/>
  <c r="AA26" i="2" s="1"/>
  <c r="Y26" i="2"/>
  <c r="Y277" i="2"/>
  <c r="Y234" i="2"/>
  <c r="Y213" i="2"/>
  <c r="Y170" i="2"/>
  <c r="Y149" i="2"/>
  <c r="Y106" i="2"/>
  <c r="Y85" i="2"/>
  <c r="Y18" i="2"/>
  <c r="Y293" i="2"/>
  <c r="Y250" i="2"/>
  <c r="Y229" i="2"/>
  <c r="Y186" i="2"/>
  <c r="Y165" i="2"/>
  <c r="Y122" i="2"/>
  <c r="Y101" i="2"/>
  <c r="Y58" i="2"/>
  <c r="Y10" i="2"/>
  <c r="Y1003" i="2"/>
  <c r="Y987" i="2"/>
  <c r="Y963" i="2"/>
  <c r="Y947" i="2"/>
  <c r="Y931" i="2"/>
  <c r="Y915" i="2"/>
  <c r="Y899" i="2"/>
  <c r="Y883" i="2"/>
  <c r="Y867" i="2"/>
  <c r="Y851" i="2"/>
  <c r="Y835" i="2"/>
  <c r="Y819" i="2"/>
  <c r="Y803" i="2"/>
  <c r="Y787" i="2"/>
  <c r="Y771" i="2"/>
  <c r="Y755" i="2"/>
  <c r="Y739" i="2"/>
  <c r="Y723" i="2"/>
  <c r="Y707" i="2"/>
  <c r="Y691" i="2"/>
  <c r="Y675" i="2"/>
  <c r="Y659" i="2"/>
  <c r="Y651" i="2"/>
  <c r="Y635" i="2"/>
  <c r="Y627" i="2"/>
  <c r="Y619" i="2"/>
  <c r="Y603" i="2"/>
  <c r="Y595" i="2"/>
  <c r="Y587" i="2"/>
  <c r="Y571" i="2"/>
  <c r="Y563" i="2"/>
  <c r="Y555" i="2"/>
  <c r="Y539" i="2"/>
  <c r="Y531" i="2"/>
  <c r="Y523" i="2"/>
  <c r="Y507" i="2"/>
  <c r="Y499" i="2"/>
  <c r="Y491" i="2"/>
  <c r="Y475" i="2"/>
  <c r="Y467" i="2"/>
  <c r="Y459" i="2"/>
  <c r="Y443" i="2"/>
  <c r="Y435" i="2"/>
  <c r="Y427" i="2"/>
  <c r="Y411" i="2"/>
  <c r="Y403" i="2"/>
  <c r="Y395" i="2"/>
  <c r="Y379" i="2"/>
  <c r="Y371" i="2"/>
  <c r="Y363" i="2"/>
  <c r="Y347" i="2"/>
  <c r="Y339" i="2"/>
  <c r="Y331" i="2"/>
  <c r="Y307" i="2"/>
  <c r="Y299" i="2"/>
  <c r="Y291" i="2"/>
  <c r="Y283" i="2"/>
  <c r="Y275" i="2"/>
  <c r="Y267" i="2"/>
  <c r="Y259" i="2"/>
  <c r="Y235" i="2"/>
  <c r="Y227" i="2"/>
  <c r="Y219" i="2"/>
  <c r="Y211" i="2"/>
  <c r="Y203" i="2"/>
  <c r="Y195" i="2"/>
  <c r="Y187" i="2"/>
  <c r="Y171" i="2"/>
  <c r="Y155" i="2"/>
  <c r="Y147" i="2"/>
  <c r="Y139" i="2"/>
  <c r="Y131" i="2"/>
  <c r="Y123" i="2"/>
  <c r="Y115" i="2"/>
  <c r="Y107" i="2"/>
  <c r="Y99" i="2"/>
  <c r="Y91" i="2"/>
  <c r="Y75" i="2"/>
  <c r="Y67" i="2"/>
  <c r="Y59" i="2"/>
  <c r="Y19" i="2"/>
  <c r="Z969" i="2"/>
  <c r="AA969" i="2" s="1"/>
  <c r="Z953" i="2"/>
  <c r="AA953" i="2" s="1"/>
  <c r="Z937" i="2"/>
  <c r="AA937" i="2" s="1"/>
  <c r="Z921" i="2"/>
  <c r="AA921" i="2" s="1"/>
  <c r="Z905" i="2"/>
  <c r="AA905" i="2" s="1"/>
  <c r="Z889" i="2"/>
  <c r="AA889" i="2" s="1"/>
  <c r="Z873" i="2"/>
  <c r="AA873" i="2" s="1"/>
  <c r="Z857" i="2"/>
  <c r="AA857" i="2" s="1"/>
  <c r="Z841" i="2"/>
  <c r="AA841" i="2" s="1"/>
  <c r="Z825" i="2"/>
  <c r="AA825" i="2" s="1"/>
  <c r="Z809" i="2"/>
  <c r="AA809" i="2" s="1"/>
  <c r="Z793" i="2"/>
  <c r="AA793" i="2" s="1"/>
  <c r="Z777" i="2"/>
  <c r="AA777" i="2" s="1"/>
  <c r="Z761" i="2"/>
  <c r="AA761" i="2" s="1"/>
  <c r="Z745" i="2"/>
  <c r="AA745" i="2" s="1"/>
  <c r="Z729" i="2"/>
  <c r="AA729" i="2" s="1"/>
  <c r="Z713" i="2"/>
  <c r="AA713" i="2" s="1"/>
  <c r="Z697" i="2"/>
  <c r="AA697" i="2" s="1"/>
  <c r="Z681" i="2"/>
  <c r="AA681" i="2" s="1"/>
  <c r="Z665" i="2"/>
  <c r="AA665" i="2" s="1"/>
  <c r="Z240" i="2"/>
  <c r="AA240" i="2" s="1"/>
  <c r="Y1001" i="2"/>
  <c r="Y977" i="2"/>
  <c r="Y961" i="2"/>
  <c r="Y945" i="2"/>
  <c r="Y929" i="2"/>
  <c r="Y913" i="2"/>
  <c r="Y897" i="2"/>
  <c r="Y881" i="2"/>
  <c r="Y865" i="2"/>
  <c r="Y849" i="2"/>
  <c r="Y833" i="2"/>
  <c r="Y817" i="2"/>
  <c r="Y801" i="2"/>
  <c r="Y785" i="2"/>
  <c r="Y769" i="2"/>
  <c r="Y753" i="2"/>
  <c r="Y737" i="2"/>
  <c r="Y721" i="2"/>
  <c r="Y705" i="2"/>
  <c r="Y689" i="2"/>
  <c r="Y673" i="2"/>
  <c r="Y657" i="2"/>
  <c r="Y649" i="2"/>
  <c r="Y641" i="2"/>
  <c r="Y633" i="2"/>
  <c r="Y625" i="2"/>
  <c r="Y617" i="2"/>
  <c r="Y609" i="2"/>
  <c r="Y601" i="2"/>
  <c r="Y593" i="2"/>
  <c r="Y585" i="2"/>
  <c r="Y577" i="2"/>
  <c r="Y569" i="2"/>
  <c r="Y561" i="2"/>
  <c r="Y553" i="2"/>
  <c r="Y545" i="2"/>
  <c r="Y537" i="2"/>
  <c r="Y529" i="2"/>
  <c r="Y521" i="2"/>
  <c r="Y513" i="2"/>
  <c r="Y505" i="2"/>
  <c r="Y497" i="2"/>
  <c r="Y489" i="2"/>
  <c r="Y481" i="2"/>
  <c r="Y473" i="2"/>
  <c r="Y465" i="2"/>
  <c r="Y457" i="2"/>
  <c r="Y449" i="2"/>
  <c r="Y441" i="2"/>
  <c r="Y433" i="2"/>
  <c r="Y425" i="2"/>
  <c r="Y417" i="2"/>
  <c r="Y409" i="2"/>
  <c r="Y401" i="2"/>
  <c r="Y393" i="2"/>
  <c r="Y385" i="2"/>
  <c r="Y377" i="2"/>
  <c r="Y369" i="2"/>
  <c r="Y361" i="2"/>
  <c r="Y353" i="2"/>
  <c r="Y345" i="2"/>
  <c r="Y337" i="2"/>
  <c r="Y329" i="2"/>
  <c r="Y321" i="2"/>
  <c r="Y313" i="2"/>
  <c r="Y305" i="2"/>
  <c r="Y297" i="2"/>
  <c r="Y289" i="2"/>
  <c r="Y281" i="2"/>
  <c r="Y273" i="2"/>
  <c r="Y265" i="2"/>
  <c r="Y249" i="2"/>
  <c r="Y241" i="2"/>
  <c r="Y233" i="2"/>
  <c r="Y225" i="2"/>
  <c r="Y217" i="2"/>
  <c r="Y209" i="2"/>
  <c r="Y201" i="2"/>
  <c r="Y193" i="2"/>
  <c r="Y185" i="2"/>
  <c r="Y177" i="2"/>
  <c r="Y169" i="2"/>
  <c r="Y161" i="2"/>
  <c r="Y153" i="2"/>
  <c r="Y145" i="2"/>
  <c r="Y137" i="2"/>
  <c r="Y129" i="2"/>
  <c r="Y121" i="2"/>
  <c r="Y113" i="2"/>
  <c r="Y105" i="2"/>
  <c r="Y97" i="2"/>
  <c r="Y89" i="2"/>
  <c r="Y81" i="2"/>
  <c r="Y73" i="2"/>
  <c r="Y65" i="2"/>
  <c r="Y57" i="2"/>
  <c r="Y49" i="2"/>
  <c r="Y17" i="2"/>
  <c r="Z128" i="2"/>
  <c r="AA128" i="2" s="1"/>
  <c r="Z40" i="2"/>
  <c r="AA40" i="2" s="1"/>
  <c r="Y40" i="2"/>
  <c r="Y32" i="2"/>
  <c r="Z32" i="2"/>
  <c r="AA32" i="2" s="1"/>
  <c r="Z24" i="2"/>
  <c r="AA24" i="2" s="1"/>
  <c r="Y24" i="2"/>
  <c r="Z8" i="2"/>
  <c r="AA8" i="2" s="1"/>
  <c r="Y8" i="2"/>
  <c r="Y1000" i="2"/>
  <c r="Y992" i="2"/>
  <c r="Y984" i="2"/>
  <c r="Y976" i="2"/>
  <c r="Y968" i="2"/>
  <c r="Y960" i="2"/>
  <c r="Y952" i="2"/>
  <c r="Y944" i="2"/>
  <c r="Y936" i="2"/>
  <c r="Y928" i="2"/>
  <c r="Y920" i="2"/>
  <c r="Y912" i="2"/>
  <c r="Y904" i="2"/>
  <c r="Y896" i="2"/>
  <c r="Y888" i="2"/>
  <c r="Y880" i="2"/>
  <c r="Y872" i="2"/>
  <c r="Y864" i="2"/>
  <c r="Y856" i="2"/>
  <c r="Y848" i="2"/>
  <c r="Y840" i="2"/>
  <c r="Y832" i="2"/>
  <c r="Y824" i="2"/>
  <c r="Y816" i="2"/>
  <c r="Y808" i="2"/>
  <c r="Y800" i="2"/>
  <c r="Y792" i="2"/>
  <c r="Y784" i="2"/>
  <c r="Y776" i="2"/>
  <c r="Y768" i="2"/>
  <c r="Y760" i="2"/>
  <c r="Y752" i="2"/>
  <c r="Y744" i="2"/>
  <c r="Y736" i="2"/>
  <c r="Y728" i="2"/>
  <c r="Y720" i="2"/>
  <c r="Y712" i="2"/>
  <c r="Y704" i="2"/>
  <c r="Y696" i="2"/>
  <c r="Y688" i="2"/>
  <c r="Y680" i="2"/>
  <c r="Y672" i="2"/>
  <c r="Y664" i="2"/>
  <c r="Y656" i="2"/>
  <c r="Y640" i="2"/>
  <c r="Y624" i="2"/>
  <c r="Y608" i="2"/>
  <c r="Y592" i="2"/>
  <c r="Y576" i="2"/>
  <c r="Y560" i="2"/>
  <c r="Y544" i="2"/>
  <c r="Y528" i="2"/>
  <c r="Y512" i="2"/>
  <c r="Y496" i="2"/>
  <c r="Y480" i="2"/>
  <c r="Y464" i="2"/>
  <c r="Y448" i="2"/>
  <c r="Y432" i="2"/>
  <c r="Y416" i="2"/>
  <c r="Y400" i="2"/>
  <c r="Y384" i="2"/>
  <c r="Y368" i="2"/>
  <c r="Y352" i="2"/>
  <c r="Y336" i="2"/>
  <c r="Y328" i="2"/>
  <c r="Y312" i="2"/>
  <c r="Y304" i="2"/>
  <c r="Y296" i="2"/>
  <c r="Y288" i="2"/>
  <c r="Y280" i="2"/>
  <c r="Y272" i="2"/>
  <c r="Y264" i="2"/>
  <c r="Y256" i="2"/>
  <c r="Y248" i="2"/>
  <c r="Y232" i="2"/>
  <c r="Y216" i="2"/>
  <c r="Y208" i="2"/>
  <c r="Y200" i="2"/>
  <c r="Y192" i="2"/>
  <c r="Y184" i="2"/>
  <c r="Y176" i="2"/>
  <c r="Y168" i="2"/>
  <c r="Y160" i="2"/>
  <c r="Y152" i="2"/>
  <c r="Y144" i="2"/>
  <c r="Y136" i="2"/>
  <c r="Y120" i="2"/>
  <c r="Y112" i="2"/>
  <c r="Y104" i="2"/>
  <c r="Y88" i="2"/>
  <c r="Y72" i="2"/>
  <c r="Y64" i="2"/>
  <c r="Y56" i="2"/>
  <c r="Y48" i="2"/>
  <c r="Y27" i="2"/>
  <c r="Z47" i="2"/>
  <c r="AA47" i="2" s="1"/>
  <c r="Y47" i="2"/>
  <c r="Z39" i="2"/>
  <c r="AA39" i="2" s="1"/>
  <c r="Y39" i="2"/>
  <c r="Z31" i="2"/>
  <c r="AA31" i="2" s="1"/>
  <c r="Y31" i="2"/>
  <c r="Z23" i="2"/>
  <c r="AA23" i="2" s="1"/>
  <c r="Y23" i="2"/>
  <c r="Z15" i="2"/>
  <c r="AA15" i="2" s="1"/>
  <c r="Y15" i="2"/>
  <c r="Z7" i="2"/>
  <c r="Y7" i="2"/>
  <c r="Y999" i="2"/>
  <c r="Y991" i="2"/>
  <c r="Y983" i="2"/>
  <c r="Y975" i="2"/>
  <c r="Y967" i="2"/>
  <c r="Y959" i="2"/>
  <c r="Y951" i="2"/>
  <c r="Y943" i="2"/>
  <c r="Y935" i="2"/>
  <c r="Y927" i="2"/>
  <c r="Y919" i="2"/>
  <c r="Y911" i="2"/>
  <c r="Y903" i="2"/>
  <c r="Y895" i="2"/>
  <c r="Y887" i="2"/>
  <c r="Y879" i="2"/>
  <c r="Y871" i="2"/>
  <c r="Y863" i="2"/>
  <c r="Y855" i="2"/>
  <c r="Y847" i="2"/>
  <c r="Y839" i="2"/>
  <c r="Y831" i="2"/>
  <c r="Y823" i="2"/>
  <c r="Y815" i="2"/>
  <c r="Y807" i="2"/>
  <c r="Y799" i="2"/>
  <c r="Y791" i="2"/>
  <c r="Y783" i="2"/>
  <c r="Y775" i="2"/>
  <c r="Y767" i="2"/>
  <c r="Y759" i="2"/>
  <c r="Y751" i="2"/>
  <c r="Y743" i="2"/>
  <c r="Y735" i="2"/>
  <c r="Y727" i="2"/>
  <c r="Y719" i="2"/>
  <c r="Y711" i="2"/>
  <c r="Y703" i="2"/>
  <c r="Y695" i="2"/>
  <c r="Y687" i="2"/>
  <c r="Y679" i="2"/>
  <c r="Y671" i="2"/>
  <c r="Y663" i="2"/>
  <c r="Y655" i="2"/>
  <c r="Y647" i="2"/>
  <c r="Y639" i="2"/>
  <c r="Y631" i="2"/>
  <c r="Y623" i="2"/>
  <c r="Y615" i="2"/>
  <c r="Y607" i="2"/>
  <c r="Y599" i="2"/>
  <c r="Y591" i="2"/>
  <c r="Y583" i="2"/>
  <c r="Y575" i="2"/>
  <c r="Y567" i="2"/>
  <c r="Y559" i="2"/>
  <c r="Y551" i="2"/>
  <c r="Y543" i="2"/>
  <c r="Y535" i="2"/>
  <c r="Y527" i="2"/>
  <c r="Y519" i="2"/>
  <c r="Y511" i="2"/>
  <c r="Y503" i="2"/>
  <c r="Y495" i="2"/>
  <c r="Y487" i="2"/>
  <c r="Y479" i="2"/>
  <c r="Y471" i="2"/>
  <c r="Y463" i="2"/>
  <c r="Y455" i="2"/>
  <c r="Y447" i="2"/>
  <c r="Y439" i="2"/>
  <c r="Y431" i="2"/>
  <c r="Y423" i="2"/>
  <c r="Y415" i="2"/>
  <c r="Y407" i="2"/>
  <c r="Y399" i="2"/>
  <c r="Y391" i="2"/>
  <c r="Y383" i="2"/>
  <c r="Y375" i="2"/>
  <c r="Y367" i="2"/>
  <c r="Y359" i="2"/>
  <c r="Y351" i="2"/>
  <c r="Y343" i="2"/>
  <c r="Y335" i="2"/>
  <c r="Y327" i="2"/>
  <c r="Y319" i="2"/>
  <c r="Y311" i="2"/>
  <c r="Y303" i="2"/>
  <c r="Y295" i="2"/>
  <c r="Y287" i="2"/>
  <c r="Y279" i="2"/>
  <c r="Y271" i="2"/>
  <c r="Y263" i="2"/>
  <c r="Y255" i="2"/>
  <c r="Y247" i="2"/>
  <c r="Y239" i="2"/>
  <c r="Y231" i="2"/>
  <c r="Y223" i="2"/>
  <c r="Y215" i="2"/>
  <c r="Y207" i="2"/>
  <c r="Y199" i="2"/>
  <c r="Y191" i="2"/>
  <c r="Y183" i="2"/>
  <c r="Y175" i="2"/>
  <c r="Y167" i="2"/>
  <c r="Y159" i="2"/>
  <c r="Y151" i="2"/>
  <c r="Y143" i="2"/>
  <c r="Y135" i="2"/>
  <c r="Y127" i="2"/>
  <c r="Y119" i="2"/>
  <c r="Y111" i="2"/>
  <c r="Y103" i="2"/>
  <c r="Y95" i="2"/>
  <c r="Y87" i="2"/>
  <c r="Y79" i="2"/>
  <c r="Y71" i="2"/>
  <c r="Y63" i="2"/>
  <c r="Y55" i="2"/>
  <c r="Z16" i="2"/>
  <c r="AA16" i="2" s="1"/>
  <c r="W1006" i="2"/>
  <c r="W998" i="2"/>
  <c r="W990" i="2"/>
  <c r="W982" i="2"/>
  <c r="W974" i="2"/>
  <c r="W966" i="2"/>
  <c r="W958" i="2"/>
  <c r="W950" i="2"/>
  <c r="W942" i="2"/>
  <c r="W934" i="2"/>
  <c r="W926" i="2"/>
  <c r="W918" i="2"/>
  <c r="W910" i="2"/>
  <c r="W902" i="2"/>
  <c r="W894" i="2"/>
  <c r="W886" i="2"/>
  <c r="W878" i="2"/>
  <c r="W870" i="2"/>
  <c r="W862" i="2"/>
  <c r="W854" i="2"/>
  <c r="W846" i="2"/>
  <c r="W838" i="2"/>
  <c r="W830" i="2"/>
  <c r="W822" i="2"/>
  <c r="W814" i="2"/>
  <c r="W806" i="2"/>
  <c r="W798" i="2"/>
  <c r="W790" i="2"/>
  <c r="W782" i="2"/>
  <c r="W774" i="2"/>
  <c r="W766" i="2"/>
  <c r="W758" i="2"/>
  <c r="W750" i="2"/>
  <c r="W742" i="2"/>
  <c r="W734" i="2"/>
  <c r="W726" i="2"/>
  <c r="W718" i="2"/>
  <c r="W710" i="2"/>
  <c r="W702" i="2"/>
  <c r="W694" i="2"/>
  <c r="W686" i="2"/>
  <c r="W678" i="2"/>
  <c r="W670" i="2"/>
  <c r="W662" i="2"/>
  <c r="W654" i="2"/>
  <c r="W646" i="2"/>
  <c r="W638" i="2"/>
  <c r="W630" i="2"/>
  <c r="W622" i="2"/>
  <c r="W614" i="2"/>
  <c r="W606" i="2"/>
  <c r="W598" i="2"/>
  <c r="W590" i="2"/>
  <c r="W582" i="2"/>
  <c r="W574" i="2"/>
  <c r="W566" i="2"/>
  <c r="W558" i="2"/>
  <c r="W550" i="2"/>
  <c r="W542" i="2"/>
  <c r="W534" i="2"/>
  <c r="W526" i="2"/>
  <c r="W518" i="2"/>
  <c r="W510" i="2"/>
  <c r="W502" i="2"/>
  <c r="W494" i="2"/>
  <c r="W486" i="2"/>
  <c r="W478" i="2"/>
  <c r="W470" i="2"/>
  <c r="W462" i="2"/>
  <c r="W454" i="2"/>
  <c r="W446" i="2"/>
  <c r="W438" i="2"/>
  <c r="W430" i="2"/>
  <c r="W422" i="2"/>
  <c r="W41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14" i="2"/>
  <c r="W206" i="2"/>
  <c r="W198" i="2"/>
  <c r="W190" i="2"/>
  <c r="W182" i="2"/>
  <c r="W174" i="2"/>
  <c r="W166" i="2"/>
  <c r="W158" i="2"/>
  <c r="W150" i="2"/>
  <c r="W142" i="2"/>
  <c r="W134" i="2"/>
  <c r="W126" i="2"/>
  <c r="W118" i="2"/>
  <c r="W110" i="2"/>
  <c r="W102" i="2"/>
  <c r="W94" i="2"/>
  <c r="W86" i="2"/>
  <c r="W78" i="2"/>
  <c r="W70" i="2"/>
  <c r="W62" i="2"/>
  <c r="W54" i="2"/>
  <c r="W46" i="2"/>
  <c r="W38" i="2"/>
  <c r="W30" i="2"/>
  <c r="W22" i="2"/>
  <c r="W14" i="2"/>
  <c r="W1005" i="2"/>
  <c r="W997" i="2"/>
  <c r="W989" i="2"/>
  <c r="W981" i="2"/>
  <c r="W973" i="2"/>
  <c r="W965" i="2"/>
  <c r="W957" i="2"/>
  <c r="W949" i="2"/>
  <c r="W941" i="2"/>
  <c r="W933" i="2"/>
  <c r="W925" i="2"/>
  <c r="W917" i="2"/>
  <c r="W909" i="2"/>
  <c r="W901" i="2"/>
  <c r="W893" i="2"/>
  <c r="W885" i="2"/>
  <c r="W877" i="2"/>
  <c r="W869" i="2"/>
  <c r="W861" i="2"/>
  <c r="W853" i="2"/>
  <c r="W845" i="2"/>
  <c r="W837" i="2"/>
  <c r="W829" i="2"/>
  <c r="W821" i="2"/>
  <c r="W813" i="2"/>
  <c r="W805" i="2"/>
  <c r="W797" i="2"/>
  <c r="W789" i="2"/>
  <c r="W781" i="2"/>
  <c r="W773" i="2"/>
  <c r="W765" i="2"/>
  <c r="W757" i="2"/>
  <c r="W749" i="2"/>
  <c r="W741" i="2"/>
  <c r="W733" i="2"/>
  <c r="W725" i="2"/>
  <c r="W717" i="2"/>
  <c r="W709" i="2"/>
  <c r="W701" i="2"/>
  <c r="W693" i="2"/>
  <c r="W685" i="2"/>
  <c r="W677" i="2"/>
  <c r="W669" i="2"/>
  <c r="W1004" i="2"/>
  <c r="W996" i="2"/>
  <c r="W988" i="2"/>
  <c r="W980" i="2"/>
  <c r="W972" i="2"/>
  <c r="W964" i="2"/>
  <c r="W956" i="2"/>
  <c r="W948" i="2"/>
  <c r="W940" i="2"/>
  <c r="W932" i="2"/>
  <c r="W924" i="2"/>
  <c r="W916" i="2"/>
  <c r="W908" i="2"/>
  <c r="W900" i="2"/>
  <c r="W892" i="2"/>
  <c r="W884" i="2"/>
  <c r="W876" i="2"/>
  <c r="W868" i="2"/>
  <c r="W860" i="2"/>
  <c r="W852" i="2"/>
  <c r="W844" i="2"/>
  <c r="W836" i="2"/>
  <c r="W828" i="2"/>
  <c r="W820" i="2"/>
  <c r="W812" i="2"/>
  <c r="W804" i="2"/>
  <c r="W796" i="2"/>
  <c r="W788" i="2"/>
  <c r="W780" i="2"/>
  <c r="W772" i="2"/>
  <c r="W764" i="2"/>
  <c r="W756" i="2"/>
  <c r="W748" i="2"/>
  <c r="W740" i="2"/>
  <c r="W732" i="2"/>
  <c r="W724" i="2"/>
  <c r="W716" i="2"/>
  <c r="W708" i="2"/>
  <c r="W700" i="2"/>
  <c r="W692" i="2"/>
  <c r="W684" i="2"/>
  <c r="W676" i="2"/>
  <c r="W668" i="2"/>
  <c r="W660" i="2"/>
  <c r="W652" i="2"/>
  <c r="W644" i="2"/>
  <c r="W636" i="2"/>
  <c r="W628" i="2"/>
  <c r="W620" i="2"/>
  <c r="W612" i="2"/>
  <c r="W604" i="2"/>
  <c r="W596" i="2"/>
  <c r="W1003" i="2"/>
  <c r="W995" i="2"/>
  <c r="W987" i="2"/>
  <c r="W979" i="2"/>
  <c r="W971" i="2"/>
  <c r="W963" i="2"/>
  <c r="W955" i="2"/>
  <c r="W947" i="2"/>
  <c r="W939" i="2"/>
  <c r="W931" i="2"/>
  <c r="W923" i="2"/>
  <c r="W915" i="2"/>
  <c r="W907" i="2"/>
  <c r="W899" i="2"/>
  <c r="W891" i="2"/>
  <c r="W883" i="2"/>
  <c r="W875" i="2"/>
  <c r="W867" i="2"/>
  <c r="W859" i="2"/>
  <c r="W851" i="2"/>
  <c r="W843" i="2"/>
  <c r="W835" i="2"/>
  <c r="W827" i="2"/>
  <c r="W819" i="2"/>
  <c r="W811" i="2"/>
  <c r="W803" i="2"/>
  <c r="W795" i="2"/>
  <c r="W787" i="2"/>
  <c r="W779" i="2"/>
  <c r="W771" i="2"/>
  <c r="W763" i="2"/>
  <c r="W755" i="2"/>
  <c r="W747" i="2"/>
  <c r="W739" i="2"/>
  <c r="W731" i="2"/>
  <c r="W723" i="2"/>
  <c r="W715" i="2"/>
  <c r="W707" i="2"/>
  <c r="W699" i="2"/>
  <c r="W691" i="2"/>
  <c r="W683" i="2"/>
  <c r="W675" i="2"/>
  <c r="W667" i="2"/>
  <c r="W659" i="2"/>
  <c r="W651" i="2"/>
  <c r="W643" i="2"/>
  <c r="W635" i="2"/>
  <c r="W627" i="2"/>
  <c r="W619" i="2"/>
  <c r="W611" i="2"/>
  <c r="W603" i="2"/>
  <c r="W595" i="2"/>
  <c r="W587" i="2"/>
  <c r="W579" i="2"/>
  <c r="W571" i="2"/>
  <c r="W563" i="2"/>
  <c r="W555" i="2"/>
  <c r="W547" i="2"/>
  <c r="W539" i="2"/>
  <c r="W531" i="2"/>
  <c r="W523" i="2"/>
  <c r="W515" i="2"/>
  <c r="W507" i="2"/>
  <c r="W499" i="2"/>
  <c r="W491" i="2"/>
  <c r="W483" i="2"/>
  <c r="W475" i="2"/>
  <c r="W467" i="2"/>
  <c r="W459" i="2"/>
  <c r="W451" i="2"/>
  <c r="W443" i="2"/>
  <c r="W1002" i="2"/>
  <c r="W994" i="2"/>
  <c r="W986" i="2"/>
  <c r="W978" i="2"/>
  <c r="W970" i="2"/>
  <c r="W962" i="2"/>
  <c r="W954" i="2"/>
  <c r="W946" i="2"/>
  <c r="W938" i="2"/>
  <c r="W930" i="2"/>
  <c r="W922" i="2"/>
  <c r="W914" i="2"/>
  <c r="W906" i="2"/>
  <c r="W898" i="2"/>
  <c r="W890" i="2"/>
  <c r="W882" i="2"/>
  <c r="W874" i="2"/>
  <c r="W866" i="2"/>
  <c r="W858" i="2"/>
  <c r="W850" i="2"/>
  <c r="W842" i="2"/>
  <c r="W834" i="2"/>
  <c r="W826" i="2"/>
  <c r="W818" i="2"/>
  <c r="W810" i="2"/>
  <c r="W802" i="2"/>
  <c r="W794" i="2"/>
  <c r="W786" i="2"/>
  <c r="W778" i="2"/>
  <c r="W770" i="2"/>
  <c r="W762" i="2"/>
  <c r="W754" i="2"/>
  <c r="W746" i="2"/>
  <c r="W738" i="2"/>
  <c r="W730" i="2"/>
  <c r="W722" i="2"/>
  <c r="W714" i="2"/>
  <c r="W706" i="2"/>
  <c r="W698" i="2"/>
  <c r="W690" i="2"/>
  <c r="W682" i="2"/>
  <c r="W674" i="2"/>
  <c r="W666" i="2"/>
  <c r="W658" i="2"/>
  <c r="W650" i="2"/>
  <c r="W642" i="2"/>
  <c r="W634" i="2"/>
  <c r="W626" i="2"/>
  <c r="W618" i="2"/>
  <c r="W610" i="2"/>
  <c r="W602" i="2"/>
  <c r="W594" i="2"/>
  <c r="W586" i="2"/>
  <c r="W578" i="2"/>
  <c r="W570" i="2"/>
  <c r="W562" i="2"/>
  <c r="W554" i="2"/>
  <c r="W546" i="2"/>
  <c r="W538" i="2"/>
  <c r="W530" i="2"/>
  <c r="W522" i="2"/>
  <c r="W514" i="2"/>
  <c r="W506" i="2"/>
  <c r="W498" i="2"/>
  <c r="W490" i="2"/>
  <c r="W482" i="2"/>
  <c r="W474" i="2"/>
  <c r="W466" i="2"/>
  <c r="W458" i="2"/>
  <c r="W450" i="2"/>
  <c r="W442" i="2"/>
  <c r="W434" i="2"/>
  <c r="W426" i="2"/>
  <c r="W418" i="2"/>
  <c r="W410" i="2"/>
  <c r="W402" i="2"/>
  <c r="W1001" i="2"/>
  <c r="W993" i="2"/>
  <c r="W985" i="2"/>
  <c r="W977" i="2"/>
  <c r="W969" i="2"/>
  <c r="W961" i="2"/>
  <c r="W953" i="2"/>
  <c r="W945" i="2"/>
  <c r="W937" i="2"/>
  <c r="W929" i="2"/>
  <c r="W921" i="2"/>
  <c r="W913" i="2"/>
  <c r="W905" i="2"/>
  <c r="W897" i="2"/>
  <c r="W889" i="2"/>
  <c r="W881" i="2"/>
  <c r="W873" i="2"/>
  <c r="W865" i="2"/>
  <c r="W857" i="2"/>
  <c r="W849" i="2"/>
  <c r="W841" i="2"/>
  <c r="W833" i="2"/>
  <c r="W825" i="2"/>
  <c r="W817" i="2"/>
  <c r="W809" i="2"/>
  <c r="W801" i="2"/>
  <c r="W793" i="2"/>
  <c r="W785" i="2"/>
  <c r="W777" i="2"/>
  <c r="W769" i="2"/>
  <c r="W761" i="2"/>
  <c r="W753" i="2"/>
  <c r="W745" i="2"/>
  <c r="W737" i="2"/>
  <c r="W729" i="2"/>
  <c r="W721" i="2"/>
  <c r="W713" i="2"/>
  <c r="W705" i="2"/>
  <c r="W697" i="2"/>
  <c r="W1000" i="2"/>
  <c r="W992" i="2"/>
  <c r="W984" i="2"/>
  <c r="W976" i="2"/>
  <c r="W968" i="2"/>
  <c r="W960" i="2"/>
  <c r="W952" i="2"/>
  <c r="W944" i="2"/>
  <c r="W936" i="2"/>
  <c r="W928" i="2"/>
  <c r="W920" i="2"/>
  <c r="W912" i="2"/>
  <c r="W904" i="2"/>
  <c r="W896" i="2"/>
  <c r="W888" i="2"/>
  <c r="W880" i="2"/>
  <c r="W872" i="2"/>
  <c r="W864" i="2"/>
  <c r="W856" i="2"/>
  <c r="W848" i="2"/>
  <c r="W840" i="2"/>
  <c r="W832" i="2"/>
  <c r="W824" i="2"/>
  <c r="W816" i="2"/>
  <c r="W808" i="2"/>
  <c r="W800" i="2"/>
  <c r="W792" i="2"/>
  <c r="W784" i="2"/>
  <c r="W776" i="2"/>
  <c r="W768" i="2"/>
  <c r="W760" i="2"/>
  <c r="W752" i="2"/>
  <c r="W744" i="2"/>
  <c r="W736" i="2"/>
  <c r="W728" i="2"/>
  <c r="W720" i="2"/>
  <c r="W712" i="2"/>
  <c r="W704" i="2"/>
  <c r="W696" i="2"/>
  <c r="W688" i="2"/>
  <c r="W999" i="2"/>
  <c r="W991" i="2"/>
  <c r="W983" i="2"/>
  <c r="W975" i="2"/>
  <c r="W967" i="2"/>
  <c r="W959" i="2"/>
  <c r="W951" i="2"/>
  <c r="W943" i="2"/>
  <c r="W935" i="2"/>
  <c r="W927" i="2"/>
  <c r="W919" i="2"/>
  <c r="W911" i="2"/>
  <c r="W903" i="2"/>
  <c r="W895" i="2"/>
  <c r="W887" i="2"/>
  <c r="W879" i="2"/>
  <c r="W871" i="2"/>
  <c r="W863" i="2"/>
  <c r="W855" i="2"/>
  <c r="W847" i="2"/>
  <c r="W839" i="2"/>
  <c r="W831" i="2"/>
  <c r="W823" i="2"/>
  <c r="W815" i="2"/>
  <c r="W807" i="2"/>
  <c r="W799" i="2"/>
  <c r="W791" i="2"/>
  <c r="W783" i="2"/>
  <c r="W775" i="2"/>
  <c r="W767" i="2"/>
  <c r="W759" i="2"/>
  <c r="W751" i="2"/>
  <c r="W743" i="2"/>
  <c r="W735" i="2"/>
  <c r="W727" i="2"/>
  <c r="W719" i="2"/>
  <c r="W711" i="2"/>
  <c r="W661" i="2"/>
  <c r="W653" i="2"/>
  <c r="W645" i="2"/>
  <c r="W637" i="2"/>
  <c r="W629" i="2"/>
  <c r="W621" i="2"/>
  <c r="W613" i="2"/>
  <c r="W605" i="2"/>
  <c r="W597" i="2"/>
  <c r="W589" i="2"/>
  <c r="W581" i="2"/>
  <c r="W573" i="2"/>
  <c r="W565" i="2"/>
  <c r="W557" i="2"/>
  <c r="W549" i="2"/>
  <c r="W541" i="2"/>
  <c r="W533" i="2"/>
  <c r="W525" i="2"/>
  <c r="W517" i="2"/>
  <c r="W509" i="2"/>
  <c r="W501" i="2"/>
  <c r="W493" i="2"/>
  <c r="W485" i="2"/>
  <c r="W477" i="2"/>
  <c r="W469" i="2"/>
  <c r="W461" i="2"/>
  <c r="W453" i="2"/>
  <c r="W445" i="2"/>
  <c r="W437" i="2"/>
  <c r="W325" i="2"/>
  <c r="W317" i="2"/>
  <c r="W309" i="2"/>
  <c r="W301" i="2"/>
  <c r="W293" i="2"/>
  <c r="W285" i="2"/>
  <c r="W277" i="2"/>
  <c r="W269" i="2"/>
  <c r="W261" i="2"/>
  <c r="W253" i="2"/>
  <c r="W245" i="2"/>
  <c r="W237" i="2"/>
  <c r="W229" i="2"/>
  <c r="W221" i="2"/>
  <c r="W213" i="2"/>
  <c r="W205" i="2"/>
  <c r="W197" i="2"/>
  <c r="W189" i="2"/>
  <c r="W181" i="2"/>
  <c r="W173" i="2"/>
  <c r="W165" i="2"/>
  <c r="W157" i="2"/>
  <c r="W149" i="2"/>
  <c r="W141" i="2"/>
  <c r="W133" i="2"/>
  <c r="W125" i="2"/>
  <c r="W117" i="2"/>
  <c r="W109" i="2"/>
  <c r="W101" i="2"/>
  <c r="W93" i="2"/>
  <c r="W85" i="2"/>
  <c r="W77" i="2"/>
  <c r="W69" i="2"/>
  <c r="W61" i="2"/>
  <c r="W53" i="2"/>
  <c r="W45" i="2"/>
  <c r="W37" i="2"/>
  <c r="W29" i="2"/>
  <c r="W21" i="2"/>
  <c r="W13" i="2"/>
  <c r="W588" i="2"/>
  <c r="W580" i="2"/>
  <c r="W572" i="2"/>
  <c r="W564" i="2"/>
  <c r="W556" i="2"/>
  <c r="W548" i="2"/>
  <c r="W540" i="2"/>
  <c r="W532" i="2"/>
  <c r="W524" i="2"/>
  <c r="W516" i="2"/>
  <c r="W508" i="2"/>
  <c r="W500" i="2"/>
  <c r="W492" i="2"/>
  <c r="W484" i="2"/>
  <c r="W476" i="2"/>
  <c r="W468" i="2"/>
  <c r="W460" i="2"/>
  <c r="W452" i="2"/>
  <c r="W444" i="2"/>
  <c r="W436" i="2"/>
  <c r="W428" i="2"/>
  <c r="W420" i="2"/>
  <c r="W412" i="2"/>
  <c r="W404" i="2"/>
  <c r="W396" i="2"/>
  <c r="W388" i="2"/>
  <c r="W380" i="2"/>
  <c r="W372" i="2"/>
  <c r="W364" i="2"/>
  <c r="W356" i="2"/>
  <c r="W324" i="2"/>
  <c r="W316" i="2"/>
  <c r="W308" i="2"/>
  <c r="W300" i="2"/>
  <c r="W292" i="2"/>
  <c r="W284" i="2"/>
  <c r="W276" i="2"/>
  <c r="W268" i="2"/>
  <c r="W260" i="2"/>
  <c r="W252" i="2"/>
  <c r="W244" i="2"/>
  <c r="W236" i="2"/>
  <c r="W228" i="2"/>
  <c r="W220" i="2"/>
  <c r="W212" i="2"/>
  <c r="W204" i="2"/>
  <c r="W196" i="2"/>
  <c r="W188" i="2"/>
  <c r="W180" i="2"/>
  <c r="W172" i="2"/>
  <c r="W164" i="2"/>
  <c r="W156" i="2"/>
  <c r="W148" i="2"/>
  <c r="W140" i="2"/>
  <c r="W132" i="2"/>
  <c r="W124" i="2"/>
  <c r="W116" i="2"/>
  <c r="W108" i="2"/>
  <c r="W100" i="2"/>
  <c r="W92" i="2"/>
  <c r="W84" i="2"/>
  <c r="W76" i="2"/>
  <c r="W68" i="2"/>
  <c r="W60" i="2"/>
  <c r="W52" i="2"/>
  <c r="W44" i="2"/>
  <c r="W36" i="2"/>
  <c r="W28" i="2"/>
  <c r="W20" i="2"/>
  <c r="W12" i="2"/>
  <c r="W435" i="2"/>
  <c r="W331" i="2"/>
  <c r="W323" i="2"/>
  <c r="W315" i="2"/>
  <c r="W307" i="2"/>
  <c r="W299" i="2"/>
  <c r="W291" i="2"/>
  <c r="W283" i="2"/>
  <c r="W275" i="2"/>
  <c r="W267" i="2"/>
  <c r="W259" i="2"/>
  <c r="W251" i="2"/>
  <c r="W243" i="2"/>
  <c r="W235" i="2"/>
  <c r="W227" i="2"/>
  <c r="W219" i="2"/>
  <c r="W211" i="2"/>
  <c r="W203" i="2"/>
  <c r="W195" i="2"/>
  <c r="W187" i="2"/>
  <c r="W179" i="2"/>
  <c r="W171" i="2"/>
  <c r="W163" i="2"/>
  <c r="W155" i="2"/>
  <c r="W147" i="2"/>
  <c r="W139" i="2"/>
  <c r="W131" i="2"/>
  <c r="W123" i="2"/>
  <c r="W115" i="2"/>
  <c r="W107" i="2"/>
  <c r="W99" i="2"/>
  <c r="W91" i="2"/>
  <c r="W83" i="2"/>
  <c r="W75" i="2"/>
  <c r="W67" i="2"/>
  <c r="W59" i="2"/>
  <c r="W51" i="2"/>
  <c r="W43" i="2"/>
  <c r="W35" i="2"/>
  <c r="W27" i="2"/>
  <c r="W19" i="2"/>
  <c r="W11" i="2"/>
  <c r="W394" i="2"/>
  <c r="W386" i="2"/>
  <c r="W378" i="2"/>
  <c r="W370" i="2"/>
  <c r="W362" i="2"/>
  <c r="W354" i="2"/>
  <c r="W346" i="2"/>
  <c r="W338" i="2"/>
  <c r="W330" i="2"/>
  <c r="W322" i="2"/>
  <c r="W314" i="2"/>
  <c r="W306" i="2"/>
  <c r="W298" i="2"/>
  <c r="W290" i="2"/>
  <c r="W282" i="2"/>
  <c r="W274" i="2"/>
  <c r="W266" i="2"/>
  <c r="W258" i="2"/>
  <c r="W250" i="2"/>
  <c r="W242" i="2"/>
  <c r="W234" i="2"/>
  <c r="W226" i="2"/>
  <c r="W218" i="2"/>
  <c r="W210" i="2"/>
  <c r="W202" i="2"/>
  <c r="W194" i="2"/>
  <c r="W186" i="2"/>
  <c r="W178" i="2"/>
  <c r="W170" i="2"/>
  <c r="W162" i="2"/>
  <c r="W154" i="2"/>
  <c r="W146" i="2"/>
  <c r="W138" i="2"/>
  <c r="W130" i="2"/>
  <c r="W122" i="2"/>
  <c r="W114" i="2"/>
  <c r="W106" i="2"/>
  <c r="W98" i="2"/>
  <c r="W90" i="2"/>
  <c r="W82" i="2"/>
  <c r="W74" i="2"/>
  <c r="W66" i="2"/>
  <c r="W58" i="2"/>
  <c r="W50" i="2"/>
  <c r="W42" i="2"/>
  <c r="W34" i="2"/>
  <c r="W26" i="2"/>
  <c r="W18" i="2"/>
  <c r="W10" i="2"/>
  <c r="W689" i="2"/>
  <c r="W681" i="2"/>
  <c r="W673" i="2"/>
  <c r="W665" i="2"/>
  <c r="W657" i="2"/>
  <c r="W649" i="2"/>
  <c r="W641" i="2"/>
  <c r="W633" i="2"/>
  <c r="W625" i="2"/>
  <c r="W617" i="2"/>
  <c r="W609" i="2"/>
  <c r="W601" i="2"/>
  <c r="W593" i="2"/>
  <c r="W585" i="2"/>
  <c r="W577" i="2"/>
  <c r="W569" i="2"/>
  <c r="W561" i="2"/>
  <c r="W553" i="2"/>
  <c r="W545" i="2"/>
  <c r="W537" i="2"/>
  <c r="W529" i="2"/>
  <c r="W521" i="2"/>
  <c r="W513" i="2"/>
  <c r="W505" i="2"/>
  <c r="W497" i="2"/>
  <c r="W489" i="2"/>
  <c r="W481" i="2"/>
  <c r="W473" i="2"/>
  <c r="W465" i="2"/>
  <c r="W457" i="2"/>
  <c r="W449" i="2"/>
  <c r="W441" i="2"/>
  <c r="W329" i="2"/>
  <c r="W321" i="2"/>
  <c r="W313" i="2"/>
  <c r="W305" i="2"/>
  <c r="W297" i="2"/>
  <c r="W289" i="2"/>
  <c r="W281" i="2"/>
  <c r="W273" i="2"/>
  <c r="W265" i="2"/>
  <c r="W257" i="2"/>
  <c r="W249" i="2"/>
  <c r="W241" i="2"/>
  <c r="W233" i="2"/>
  <c r="W225" i="2"/>
  <c r="W217" i="2"/>
  <c r="W209" i="2"/>
  <c r="W201" i="2"/>
  <c r="W193" i="2"/>
  <c r="W185" i="2"/>
  <c r="W177" i="2"/>
  <c r="W169" i="2"/>
  <c r="W161" i="2"/>
  <c r="W153" i="2"/>
  <c r="W145" i="2"/>
  <c r="W137" i="2"/>
  <c r="W129" i="2"/>
  <c r="W121" i="2"/>
  <c r="W680" i="2"/>
  <c r="W672" i="2"/>
  <c r="W664" i="2"/>
  <c r="W656" i="2"/>
  <c r="W648" i="2"/>
  <c r="W640" i="2"/>
  <c r="W632" i="2"/>
  <c r="W624" i="2"/>
  <c r="W616" i="2"/>
  <c r="W608" i="2"/>
  <c r="W600" i="2"/>
  <c r="W592" i="2"/>
  <c r="W584" i="2"/>
  <c r="W576" i="2"/>
  <c r="W568" i="2"/>
  <c r="W560" i="2"/>
  <c r="W552" i="2"/>
  <c r="W544" i="2"/>
  <c r="W536" i="2"/>
  <c r="W528" i="2"/>
  <c r="W520" i="2"/>
  <c r="W512" i="2"/>
  <c r="W504" i="2"/>
  <c r="W496" i="2"/>
  <c r="W488" i="2"/>
  <c r="W480" i="2"/>
  <c r="W472" i="2"/>
  <c r="W464" i="2"/>
  <c r="W456" i="2"/>
  <c r="W448" i="2"/>
  <c r="W440" i="2"/>
  <c r="W432" i="2"/>
  <c r="W424" i="2"/>
  <c r="W416" i="2"/>
  <c r="W408" i="2"/>
  <c r="W400" i="2"/>
  <c r="W392" i="2"/>
  <c r="W384" i="2"/>
  <c r="W376" i="2"/>
  <c r="W368" i="2"/>
  <c r="W360" i="2"/>
  <c r="W352" i="2"/>
  <c r="W344" i="2"/>
  <c r="W336" i="2"/>
  <c r="W328" i="2"/>
  <c r="W320" i="2"/>
  <c r="W312" i="2"/>
  <c r="W304" i="2"/>
  <c r="W296" i="2"/>
  <c r="W288" i="2"/>
  <c r="W280" i="2"/>
  <c r="W272" i="2"/>
  <c r="W264" i="2"/>
  <c r="W256" i="2"/>
  <c r="W248" i="2"/>
  <c r="W240" i="2"/>
  <c r="W232" i="2"/>
  <c r="W224" i="2"/>
  <c r="W216" i="2"/>
  <c r="W208" i="2"/>
  <c r="W200" i="2"/>
  <c r="W192" i="2"/>
  <c r="W184" i="2"/>
  <c r="W176" i="2"/>
  <c r="W168" i="2"/>
  <c r="W160" i="2"/>
  <c r="W152" i="2"/>
  <c r="W144" i="2"/>
  <c r="W136" i="2"/>
  <c r="W128" i="2"/>
  <c r="W120" i="2"/>
  <c r="W112" i="2"/>
  <c r="W104" i="2"/>
  <c r="W96" i="2"/>
  <c r="W88" i="2"/>
  <c r="W80" i="2"/>
  <c r="W72" i="2"/>
  <c r="W64" i="2"/>
  <c r="W56" i="2"/>
  <c r="W48" i="2"/>
  <c r="W40" i="2"/>
  <c r="W32" i="2"/>
  <c r="W24" i="2"/>
  <c r="W16" i="2"/>
  <c r="W8" i="2"/>
  <c r="W703" i="2"/>
  <c r="W695" i="2"/>
  <c r="W687" i="2"/>
  <c r="W679" i="2"/>
  <c r="W671" i="2"/>
  <c r="W663" i="2"/>
  <c r="W655" i="2"/>
  <c r="W647" i="2"/>
  <c r="W639" i="2"/>
  <c r="W631" i="2"/>
  <c r="W623" i="2"/>
  <c r="W615" i="2"/>
  <c r="W607" i="2"/>
  <c r="W599" i="2"/>
  <c r="W591" i="2"/>
  <c r="W583" i="2"/>
  <c r="W575" i="2"/>
  <c r="W567" i="2"/>
  <c r="W559" i="2"/>
  <c r="W551" i="2"/>
  <c r="W543" i="2"/>
  <c r="W535" i="2"/>
  <c r="W527" i="2"/>
  <c r="W519" i="2"/>
  <c r="W511" i="2"/>
  <c r="W503" i="2"/>
  <c r="W495" i="2"/>
  <c r="W487" i="2"/>
  <c r="W479" i="2"/>
  <c r="W471" i="2"/>
  <c r="W463" i="2"/>
  <c r="W455" i="2"/>
  <c r="W447" i="2"/>
  <c r="W439" i="2"/>
  <c r="W431" i="2"/>
  <c r="W423" i="2"/>
  <c r="W415" i="2"/>
  <c r="W407" i="2"/>
  <c r="W399" i="2"/>
  <c r="W391" i="2"/>
  <c r="W383" i="2"/>
  <c r="W375" i="2"/>
  <c r="W367" i="2"/>
  <c r="W359" i="2"/>
  <c r="W351" i="2"/>
  <c r="W343" i="2"/>
  <c r="W335" i="2"/>
  <c r="W327" i="2"/>
  <c r="W319" i="2"/>
  <c r="W311" i="2"/>
  <c r="W303" i="2"/>
  <c r="W295" i="2"/>
  <c r="W287" i="2"/>
  <c r="W279" i="2"/>
  <c r="W271" i="2"/>
  <c r="W263" i="2"/>
  <c r="W255" i="2"/>
  <c r="W247" i="2"/>
  <c r="W239" i="2"/>
  <c r="W231" i="2"/>
  <c r="W223" i="2"/>
  <c r="W215" i="2"/>
  <c r="W207" i="2"/>
  <c r="W199" i="2"/>
  <c r="W191" i="2"/>
  <c r="W183" i="2"/>
  <c r="W175" i="2"/>
  <c r="W167" i="2"/>
  <c r="W159" i="2"/>
  <c r="W151" i="2"/>
  <c r="W143" i="2"/>
  <c r="W135" i="2"/>
  <c r="W127" i="2"/>
  <c r="W119" i="2"/>
  <c r="W111" i="2"/>
  <c r="W103" i="2"/>
  <c r="W95" i="2"/>
  <c r="W87" i="2"/>
  <c r="W79" i="2"/>
  <c r="W71" i="2"/>
  <c r="W63" i="2"/>
  <c r="W55" i="2"/>
  <c r="W47" i="2"/>
  <c r="W39" i="2"/>
  <c r="W31" i="2"/>
  <c r="W23" i="2"/>
  <c r="W15" i="2"/>
  <c r="W7" i="2"/>
  <c r="W429" i="2"/>
  <c r="W421" i="2"/>
  <c r="W413" i="2"/>
  <c r="W405" i="2"/>
  <c r="W397" i="2"/>
  <c r="W389" i="2"/>
  <c r="W381" i="2"/>
  <c r="W373" i="2"/>
  <c r="W365" i="2"/>
  <c r="W357" i="2"/>
  <c r="W349" i="2"/>
  <c r="W341" i="2"/>
  <c r="W333" i="2"/>
  <c r="W348" i="2"/>
  <c r="W340" i="2"/>
  <c r="W332" i="2"/>
  <c r="W427" i="2"/>
  <c r="W419" i="2"/>
  <c r="W411" i="2"/>
  <c r="W403" i="2"/>
  <c r="W395" i="2"/>
  <c r="W387" i="2"/>
  <c r="W379" i="2"/>
  <c r="W371" i="2"/>
  <c r="W363" i="2"/>
  <c r="W355" i="2"/>
  <c r="W347" i="2"/>
  <c r="W339" i="2"/>
  <c r="W433" i="2"/>
  <c r="W425" i="2"/>
  <c r="W417" i="2"/>
  <c r="W409" i="2"/>
  <c r="W401" i="2"/>
  <c r="W393" i="2"/>
  <c r="W385" i="2"/>
  <c r="W377" i="2"/>
  <c r="W369" i="2"/>
  <c r="W361" i="2"/>
  <c r="W353" i="2"/>
  <c r="W345" i="2"/>
  <c r="W337" i="2"/>
  <c r="W406" i="2"/>
  <c r="W398" i="2"/>
  <c r="W390" i="2"/>
  <c r="W382" i="2"/>
  <c r="W374" i="2"/>
  <c r="W366" i="2"/>
  <c r="W358" i="2"/>
  <c r="W350" i="2"/>
  <c r="W342" i="2"/>
  <c r="W334" i="2"/>
  <c r="W4" i="2" l="1"/>
  <c r="W3" i="2"/>
  <c r="W2" i="2"/>
  <c r="AA68" i="2"/>
  <c r="Z3" i="2"/>
  <c r="Z2" i="2"/>
  <c r="Z4" i="2"/>
  <c r="Y3" i="2"/>
  <c r="Y2" i="2"/>
  <c r="Y4" i="2"/>
  <c r="AA7" i="2"/>
  <c r="L59" i="9"/>
  <c r="E61" i="9"/>
  <c r="E14" i="9"/>
  <c r="E60" i="9"/>
  <c r="E13" i="9"/>
  <c r="E11" i="9"/>
  <c r="E59" i="9"/>
  <c r="E12" i="9"/>
  <c r="E58" i="9"/>
  <c r="E18" i="9"/>
  <c r="E10" i="9"/>
  <c r="E9" i="9"/>
  <c r="E17" i="9"/>
  <c r="E8" i="9"/>
  <c r="E16" i="9"/>
  <c r="E15" i="9"/>
  <c r="E7" i="9"/>
  <c r="K61" i="9"/>
  <c r="J61" i="9"/>
  <c r="K7" i="9"/>
  <c r="I19" i="9"/>
  <c r="L60" i="9"/>
  <c r="I62" i="9"/>
  <c r="J62" i="9" s="1"/>
  <c r="K60" i="9"/>
  <c r="K58" i="9"/>
  <c r="L58" i="9"/>
  <c r="J59" i="9"/>
  <c r="J58" i="9"/>
  <c r="L8" i="9"/>
  <c r="L7" i="9"/>
  <c r="J17" i="9"/>
  <c r="K17" i="9"/>
  <c r="K9" i="9"/>
  <c r="J7" i="9"/>
  <c r="J13" i="9"/>
  <c r="K13" i="9"/>
  <c r="L10" i="9"/>
  <c r="K11" i="9"/>
  <c r="J14" i="9"/>
  <c r="K15" i="9"/>
  <c r="L14" i="9"/>
  <c r="J11" i="9"/>
  <c r="L16" i="9"/>
  <c r="L15" i="9"/>
  <c r="J10" i="9"/>
  <c r="J9" i="9"/>
  <c r="L12" i="9"/>
  <c r="J16" i="9"/>
  <c r="J12" i="9"/>
  <c r="J8" i="9"/>
  <c r="K18" i="9"/>
  <c r="L18" i="9"/>
  <c r="AA3" i="2" l="1"/>
  <c r="AA4" i="2"/>
  <c r="AA2" i="2"/>
  <c r="E62" i="9"/>
  <c r="E19" i="9"/>
  <c r="L62" i="9"/>
  <c r="L19" i="9"/>
  <c r="J19" i="9"/>
  <c r="K1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S. Pinegar</author>
  </authors>
  <commentList>
    <comment ref="T6" authorId="0" shapeId="0" xr:uid="{4FD8FC00-65E1-4255-A52A-A4FFBBDCD4FB}">
      <text>
        <r>
          <rPr>
            <b/>
            <sz val="9"/>
            <color indexed="81"/>
            <rFont val="Tahoma"/>
            <family val="2"/>
          </rPr>
          <t>Jeffrey S. Pinegar:</t>
        </r>
        <r>
          <rPr>
            <sz val="9"/>
            <color indexed="81"/>
            <rFont val="Tahoma"/>
            <family val="2"/>
          </rPr>
          <t xml:space="preserve">
Use the search function to identify the location of the "/" then use this for the Mid function.
</t>
        </r>
      </text>
    </comment>
    <comment ref="T317" authorId="0" shapeId="0" xr:uid="{A129F2C9-F256-46BD-AD99-5359D4CB1F12}">
      <text>
        <r>
          <rPr>
            <b/>
            <sz val="9"/>
            <color indexed="81"/>
            <rFont val="Tahoma"/>
            <family val="2"/>
          </rPr>
          <t>Jeffrey S. Pinegar: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S. Pinegar</author>
  </authors>
  <commentList>
    <comment ref="I6" authorId="0" shapeId="0" xr:uid="{F0AF9F7B-1C07-4AC3-9885-C410C5A18C9B}">
      <text>
        <r>
          <rPr>
            <b/>
            <sz val="9"/>
            <color indexed="81"/>
            <rFont val="Tahoma"/>
            <family val="2"/>
          </rPr>
          <t>Jeffrey S. Pinegar:</t>
        </r>
        <r>
          <rPr>
            <sz val="9"/>
            <color indexed="81"/>
            <rFont val="Tahoma"/>
            <family val="2"/>
          </rPr>
          <t xml:space="preserve">
excludes projects that are still "Live"</t>
        </r>
      </text>
    </comment>
    <comment ref="I57" authorId="0" shapeId="0" xr:uid="{C573E5EB-7E72-4E58-97D4-65A5477B838F}">
      <text>
        <r>
          <rPr>
            <b/>
            <sz val="9"/>
            <color indexed="81"/>
            <rFont val="Tahoma"/>
            <family val="2"/>
          </rPr>
          <t>Jeffrey S. Pinegar:</t>
        </r>
        <r>
          <rPr>
            <sz val="9"/>
            <color indexed="81"/>
            <rFont val="Tahoma"/>
            <family val="2"/>
          </rPr>
          <t xml:space="preserve">
excludes projects that are still "Live"</t>
        </r>
      </text>
    </comment>
  </commentList>
</comments>
</file>

<file path=xl/sharedStrings.xml><?xml version="1.0" encoding="utf-8"?>
<sst xmlns="http://schemas.openxmlformats.org/spreadsheetml/2006/main" count="12708" uniqueCount="2245">
  <si>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</si>
  <si>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</si>
  <si>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</si>
  <si>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</si>
  <si>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</si>
  <si>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</si>
  <si>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</si>
  <si>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</si>
  <si>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</si>
  <si>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</si>
  <si>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</si>
  <si>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</si>
  <si>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</si>
  <si>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</si>
  <si>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</si>
  <si>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</si>
  <si>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</si>
  <si>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</si>
  <si>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</si>
  <si>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</si>
  <si>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</si>
  <si>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</si>
  <si>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</si>
  <si>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</si>
  <si>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</si>
  <si>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</si>
  <si>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</si>
  <si>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</si>
  <si>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</si>
  <si>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</si>
  <si>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</si>
  <si>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</si>
  <si>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</si>
  <si>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</si>
  <si>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</si>
  <si>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</si>
  <si>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</si>
  <si>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</si>
  <si>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</si>
  <si>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</si>
  <si>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</si>
  <si>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</si>
  <si>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</si>
  <si>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</si>
  <si>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</si>
  <si>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</si>
  <si>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</si>
  <si>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</si>
  <si>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</si>
  <si>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</si>
  <si>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</si>
  <si>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</si>
  <si>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</si>
  <si>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</si>
  <si>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</si>
  <si>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</si>
  <si>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</si>
  <si>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</si>
  <si>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</si>
  <si>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</si>
  <si>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</si>
  <si>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</si>
  <si>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</si>
  <si>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</si>
  <si>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</si>
  <si>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</si>
  <si>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</si>
  <si>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</si>
  <si>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</si>
  <si>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</si>
  <si>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</si>
  <si>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</si>
  <si>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</si>
  <si>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</si>
  <si>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</si>
  <si>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</si>
  <si>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</si>
  <si>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</si>
  <si>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</si>
  <si>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</si>
  <si>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</si>
  <si>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</si>
  <si>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</si>
  <si>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</si>
  <si>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</si>
  <si>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</si>
  <si>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</si>
  <si>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</si>
  <si>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</si>
  <si>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</si>
  <si>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</si>
  <si>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</si>
  <si>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</si>
  <si>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</si>
  <si>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</si>
  <si>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</si>
  <si>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</si>
  <si>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</si>
  <si>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</si>
  <si>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</si>
  <si>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</si>
  <si>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</si>
  <si>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</si>
  <si>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</si>
  <si>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</si>
  <si>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</si>
  <si>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</si>
  <si>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</si>
  <si>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</si>
  <si>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</si>
  <si>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</si>
  <si>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</si>
  <si>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</si>
  <si>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</si>
  <si>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</si>
  <si>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</si>
  <si>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</si>
  <si>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</si>
  <si>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</si>
  <si>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</si>
  <si>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</si>
  <si>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</si>
  <si>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</si>
  <si>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</si>
  <si>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</si>
  <si>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</si>
  <si>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</si>
  <si>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</si>
  <si>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</si>
  <si>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</si>
  <si>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</si>
  <si>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</si>
  <si>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</si>
  <si>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</si>
  <si>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</si>
  <si>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</si>
  <si>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</si>
  <si>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</si>
  <si>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</si>
  <si>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</si>
  <si>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</si>
  <si>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</si>
  <si>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</si>
  <si>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</si>
  <si>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</si>
  <si>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</si>
  <si>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</si>
  <si>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</si>
  <si>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</si>
  <si>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</si>
  <si>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</si>
  <si>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</si>
  <si>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</si>
  <si>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</si>
  <si>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</si>
  <si>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</si>
  <si>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</si>
  <si>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</si>
  <si>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</si>
  <si>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</si>
  <si>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</si>
  <si>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</si>
  <si>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</si>
  <si>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</si>
  <si>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</si>
  <si>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</si>
  <si>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</si>
  <si>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</si>
  <si>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</si>
  <si>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</si>
  <si>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</si>
  <si>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</si>
  <si>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</si>
  <si>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</si>
  <si>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</si>
  <si>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</si>
  <si>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</si>
  <si>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</si>
  <si>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</si>
  <si>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</si>
  <si>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</si>
  <si>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</si>
  <si>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</si>
  <si>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</si>
  <si>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</si>
  <si>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</si>
  <si>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</si>
  <si>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</si>
  <si>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</si>
  <si>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</si>
  <si>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</si>
  <si>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</si>
  <si>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</si>
  <si>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</si>
  <si>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</si>
  <si>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</si>
  <si>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</si>
  <si>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</si>
  <si>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</si>
  <si>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</si>
  <si>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</si>
  <si>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</si>
  <si>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</si>
  <si>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</si>
  <si>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</si>
  <si>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</si>
  <si>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</si>
  <si>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</si>
  <si>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</si>
  <si>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</si>
  <si>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</si>
  <si>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</si>
  <si>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</si>
  <si>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</si>
  <si>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</si>
  <si>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</si>
  <si>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</si>
  <si>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</si>
  <si>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</si>
  <si>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</si>
  <si>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</si>
  <si>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</si>
  <si>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</si>
  <si>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</si>
  <si>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</si>
  <si>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</si>
  <si>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</si>
  <si>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</si>
  <si>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</si>
  <si>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</si>
  <si>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</si>
  <si>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</si>
  <si>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</si>
  <si>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</si>
  <si>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</si>
  <si>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</si>
  <si>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</si>
  <si>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</si>
  <si>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</si>
  <si>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</si>
  <si>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</si>
  <si>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</si>
  <si>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</si>
  <si>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</si>
  <si>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</si>
  <si>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</si>
  <si>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</si>
  <si>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</si>
  <si>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</si>
  <si>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</si>
  <si>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</si>
  <si>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</si>
  <si>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</si>
  <si>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</si>
  <si>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</si>
  <si>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</si>
  <si>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</si>
  <si>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</si>
  <si>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</si>
  <si>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</si>
  <si>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</si>
  <si>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</si>
  <si>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</si>
  <si>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</si>
  <si>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</si>
  <si>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</si>
  <si>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</si>
  <si>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</si>
  <si>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</si>
  <si>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</si>
  <si>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</si>
  <si>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</si>
  <si>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</si>
  <si>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</si>
  <si>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</si>
  <si>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</si>
  <si>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</si>
  <si>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</si>
  <si>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</si>
  <si>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</si>
  <si>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</si>
  <si>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</si>
  <si>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</si>
  <si>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</si>
  <si>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</si>
  <si>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</si>
  <si>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</si>
  <si>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</si>
  <si>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</si>
  <si>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</si>
  <si>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</si>
  <si>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</si>
  <si>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</si>
  <si>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</si>
  <si>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</si>
  <si>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</si>
  <si>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</si>
  <si>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</si>
  <si>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</si>
  <si>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</si>
  <si>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</si>
  <si>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</si>
  <si>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</si>
  <si>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</si>
  <si>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</si>
  <si>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</si>
  <si>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</si>
  <si>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</si>
  <si>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</si>
  <si>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</si>
  <si>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</si>
  <si>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</si>
  <si>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</si>
  <si>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</si>
  <si>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</si>
  <si>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</si>
  <si>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</si>
  <si>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</si>
  <si>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</si>
  <si>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</si>
  <si>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</si>
  <si>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</si>
  <si>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</si>
  <si>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</si>
  <si>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</si>
  <si>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</si>
  <si>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</si>
  <si>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</si>
  <si>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</si>
  <si>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</si>
  <si>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</si>
  <si>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</si>
  <si>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</si>
  <si>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</si>
  <si>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</si>
  <si>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</si>
  <si>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</si>
  <si>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</si>
  <si>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</si>
  <si>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</si>
  <si>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</si>
  <si>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</si>
  <si>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</si>
  <si>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</si>
  <si>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</si>
  <si>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</si>
  <si>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</si>
  <si>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</si>
  <si>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</si>
  <si>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</si>
  <si>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</si>
  <si>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</si>
  <si>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</si>
  <si>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</si>
  <si>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</si>
  <si>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</si>
  <si>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</si>
  <si>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</si>
  <si>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</si>
  <si>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</si>
  <si>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</si>
  <si>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</si>
  <si>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</si>
  <si>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</si>
  <si>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</si>
  <si>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</si>
  <si>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</si>
  <si>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</si>
  <si>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</si>
  <si>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</si>
  <si>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</si>
  <si>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</si>
  <si>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</si>
  <si>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</si>
  <si>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</si>
  <si>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</si>
  <si>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</si>
  <si>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</si>
  <si>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</si>
  <si>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</si>
  <si>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</si>
  <si>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</si>
  <si>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</si>
  <si>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</si>
  <si>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</si>
  <si>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</si>
  <si>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</si>
  <si>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</si>
  <si>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</si>
  <si>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</si>
  <si>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</si>
  <si>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</si>
  <si>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</si>
  <si>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</si>
  <si>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</si>
  <si>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</si>
  <si>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</si>
  <si>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</si>
  <si>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</si>
  <si>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</si>
  <si>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</si>
  <si>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</si>
  <si>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</si>
  <si>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</si>
  <si>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</si>
  <si>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</si>
  <si>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</si>
  <si>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</si>
  <si>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</si>
  <si>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</si>
  <si>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</si>
  <si>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</si>
  <si>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</si>
  <si>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</si>
  <si>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</si>
  <si>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</si>
  <si>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</si>
  <si>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</si>
  <si>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</si>
  <si>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</si>
  <si>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</si>
  <si>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</si>
  <si>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</si>
  <si>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</si>
  <si>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</si>
  <si>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</si>
  <si>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</si>
  <si>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</si>
  <si>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</si>
  <si>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</si>
  <si>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</si>
  <si>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</si>
  <si>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</si>
  <si>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</si>
  <si>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</si>
  <si>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</si>
  <si>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</si>
  <si>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</si>
  <si>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</si>
  <si>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</si>
  <si>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</si>
  <si>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</si>
  <si>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</si>
  <si>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</si>
  <si>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</si>
  <si>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</si>
  <si>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</si>
  <si>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</si>
  <si>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</si>
  <si>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</si>
  <si>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</si>
  <si>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</si>
  <si>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</si>
  <si>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</si>
  <si>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</si>
  <si>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</si>
  <si>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</si>
  <si>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</si>
  <si>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</si>
  <si>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</si>
  <si>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</si>
  <si>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</si>
  <si>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</si>
  <si>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</si>
  <si>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</si>
  <si>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</si>
  <si>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</si>
  <si>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</si>
  <si>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</si>
  <si>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</si>
  <si>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</si>
  <si>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</si>
  <si>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</si>
  <si>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</si>
  <si>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</si>
  <si>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</si>
  <si>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</si>
  <si>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</si>
  <si>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</si>
  <si>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</si>
  <si>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</si>
  <si>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</si>
  <si>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</si>
  <si>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</si>
  <si>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</si>
  <si>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</si>
  <si>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</si>
  <si>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</si>
  <si>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</si>
  <si>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</si>
  <si>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</si>
  <si>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</si>
  <si>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</si>
  <si>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</si>
  <si>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</si>
  <si>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</si>
  <si>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</si>
  <si>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</si>
  <si>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</si>
  <si>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</si>
  <si>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</si>
  <si>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</si>
  <si>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</si>
  <si>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</si>
  <si>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</si>
  <si>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</si>
  <si>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</si>
  <si>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</si>
  <si>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</si>
  <si>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</si>
  <si>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</si>
  <si>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</si>
  <si>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</si>
  <si>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</si>
  <si>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</si>
  <si>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</si>
  <si>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</si>
  <si>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</si>
  <si>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</si>
  <si>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</si>
  <si>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</si>
  <si>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</si>
  <si>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</si>
  <si>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</si>
  <si>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</si>
  <si>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</si>
  <si>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</si>
  <si>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</si>
  <si>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</si>
  <si>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</si>
  <si>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</si>
  <si>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</si>
  <si>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</si>
  <si>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</si>
  <si>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</si>
  <si>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</si>
  <si>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</si>
  <si>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</si>
  <si>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</si>
  <si>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</si>
  <si>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</si>
  <si>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</si>
  <si>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</si>
  <si>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</si>
  <si>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</si>
  <si>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</si>
  <si>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</si>
  <si>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</si>
  <si>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</si>
  <si>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</si>
  <si>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</si>
  <si>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</si>
  <si>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</si>
  <si>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</si>
  <si>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</si>
  <si>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</si>
  <si>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</si>
  <si>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</si>
  <si>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</si>
  <si>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</si>
  <si>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</si>
  <si>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</si>
  <si>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</si>
  <si>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</si>
  <si>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</si>
  <si>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</si>
  <si>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</si>
  <si>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</si>
  <si>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</si>
  <si>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</si>
  <si>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</si>
  <si>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</si>
  <si>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</si>
  <si>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</si>
  <si>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</si>
  <si>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</si>
  <si>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</si>
  <si>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</si>
  <si>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</si>
  <si>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</si>
  <si>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</si>
  <si>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</si>
  <si>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</si>
  <si>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</si>
  <si>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</si>
  <si>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</si>
  <si>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</si>
  <si>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</si>
  <si>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</si>
  <si>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</si>
  <si>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</si>
  <si>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</si>
  <si>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</si>
  <si>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</si>
  <si>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</si>
  <si>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</si>
  <si>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</si>
  <si>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</si>
  <si>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</si>
  <si>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</si>
  <si>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</si>
  <si>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</si>
  <si>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</si>
  <si>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</si>
  <si>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</si>
  <si>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</si>
  <si>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</si>
  <si>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</si>
  <si>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</si>
  <si>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</si>
  <si>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</si>
  <si>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</si>
  <si>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</si>
  <si>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</si>
  <si>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</si>
  <si>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</si>
  <si>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</si>
  <si>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</si>
  <si>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</si>
  <si>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</si>
  <si>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</si>
  <si>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</si>
  <si>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</si>
  <si>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</si>
  <si>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</si>
  <si>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</si>
  <si>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</si>
  <si>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</si>
  <si>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</si>
  <si>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</si>
  <si>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</si>
  <si>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</si>
  <si>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</si>
  <si>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</si>
  <si>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</si>
  <si>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</si>
  <si>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</si>
  <si>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</si>
  <si>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</si>
  <si>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</si>
  <si>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</si>
  <si>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</si>
  <si>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</si>
  <si>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</si>
  <si>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</si>
  <si>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</si>
  <si>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</si>
  <si>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</si>
  <si>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</si>
  <si>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</si>
  <si>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</si>
  <si>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</si>
  <si>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</si>
  <si>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</si>
  <si>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</si>
  <si>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</si>
  <si>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</si>
  <si>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</si>
  <si>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</si>
  <si>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</si>
  <si>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</si>
  <si>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</si>
  <si>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</si>
  <si>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</si>
  <si>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</si>
  <si>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</si>
  <si>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</si>
  <si>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</si>
  <si>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</si>
  <si>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</si>
  <si>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</si>
  <si>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</si>
  <si>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</si>
  <si>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</si>
  <si>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</si>
  <si>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</si>
  <si>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</si>
  <si>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</si>
  <si>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</si>
  <si>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</si>
  <si>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</si>
  <si>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</si>
  <si>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</si>
  <si>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</si>
  <si>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</si>
  <si>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</si>
  <si>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</si>
  <si>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</si>
  <si>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</si>
  <si>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</si>
  <si>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</si>
  <si>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</si>
  <si>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</si>
  <si>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</si>
  <si>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</si>
  <si>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</si>
  <si>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</si>
  <si>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</si>
  <si>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</si>
  <si>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</si>
  <si>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</si>
  <si>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</si>
  <si>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</si>
  <si>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</si>
  <si>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</si>
  <si>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</si>
  <si>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</si>
  <si>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</si>
  <si>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</si>
  <si>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</si>
  <si>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</si>
  <si>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</si>
  <si>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</si>
  <si>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</si>
  <si>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</si>
  <si>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</si>
  <si>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</si>
  <si>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</si>
  <si>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</si>
  <si>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</si>
  <si>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</si>
  <si>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</si>
  <si>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</si>
  <si>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</si>
  <si>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</si>
  <si>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</si>
  <si>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</si>
  <si>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</si>
  <si>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</si>
  <si>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</si>
  <si>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</si>
  <si>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</si>
  <si>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</si>
  <si>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</si>
  <si>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</si>
  <si>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</si>
  <si>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</si>
  <si>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</si>
  <si>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</si>
  <si>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</si>
  <si>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</si>
  <si>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</si>
  <si>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</si>
  <si>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</si>
  <si>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</si>
  <si>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</si>
  <si>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</si>
  <si>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</si>
  <si>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</si>
  <si>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</si>
  <si>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</si>
  <si>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</si>
  <si>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</si>
  <si>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</si>
  <si>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</si>
  <si>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</si>
  <si>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</si>
  <si>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</si>
  <si>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</si>
  <si>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</si>
  <si>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</si>
  <si>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</si>
  <si>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</si>
  <si>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</si>
  <si>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</si>
  <si>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</si>
  <si>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</si>
  <si>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</si>
  <si>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</si>
  <si>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</si>
  <si>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</si>
  <si>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</si>
  <si>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</si>
  <si>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</si>
  <si>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</si>
  <si>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</si>
  <si>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</si>
  <si>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</si>
  <si>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</si>
  <si>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</si>
  <si>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</si>
  <si>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</si>
  <si>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</si>
  <si>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</si>
  <si>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</si>
  <si>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</si>
  <si>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</si>
  <si>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</si>
  <si>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</si>
  <si>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</si>
  <si>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</si>
  <si>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</si>
  <si>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</si>
  <si>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</si>
  <si>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</si>
  <si>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</si>
  <si>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</si>
  <si>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</si>
  <si>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</si>
  <si>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</si>
  <si>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</si>
  <si>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</si>
  <si>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</si>
  <si>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</si>
  <si>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</si>
  <si>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</si>
  <si>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</si>
  <si>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</si>
  <si>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</si>
  <si>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</si>
  <si>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</si>
  <si>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</si>
  <si>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</si>
  <si>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</si>
  <si>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</si>
  <si>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</si>
  <si>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</si>
  <si>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</si>
  <si>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</si>
  <si>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</si>
  <si>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</si>
  <si>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</si>
  <si>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</si>
  <si>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</si>
  <si>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</si>
  <si>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</si>
  <si>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</si>
  <si>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</si>
  <si>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</si>
  <si>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</si>
  <si>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</si>
  <si>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</si>
  <si>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</si>
  <si>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</si>
  <si>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</si>
  <si>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</si>
  <si>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</si>
  <si>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</si>
  <si>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</si>
  <si>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</si>
  <si>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</si>
  <si>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</si>
  <si>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</si>
  <si>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</si>
  <si>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</si>
  <si>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</si>
  <si>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</si>
  <si>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</si>
  <si>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</si>
  <si>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</si>
  <si>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</si>
  <si>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</si>
  <si>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</si>
  <si>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</si>
  <si>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</si>
  <si>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</si>
  <si>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</si>
  <si>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</si>
  <si>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</si>
  <si>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</si>
  <si>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</si>
  <si>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</si>
  <si>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</si>
  <si>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</si>
  <si>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</si>
  <si>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</si>
  <si>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</si>
  <si>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</si>
  <si>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</si>
  <si>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</si>
  <si>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</si>
  <si>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</si>
  <si>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</si>
  <si>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</si>
  <si>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</si>
  <si>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</si>
  <si>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</si>
  <si>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</si>
  <si>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</si>
  <si>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</si>
  <si>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</si>
  <si>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</si>
  <si>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</si>
  <si>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</si>
  <si>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</si>
  <si>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</si>
  <si>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</si>
  <si>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</si>
  <si>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</si>
  <si>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</si>
  <si>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</si>
  <si>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</si>
  <si>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</si>
  <si>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</si>
  <si>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</si>
  <si>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</si>
  <si>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</si>
  <si>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</si>
  <si>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</si>
  <si>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</si>
  <si>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</si>
  <si>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</si>
  <si>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</si>
  <si>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</si>
  <si>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</si>
  <si>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</si>
  <si>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</si>
  <si>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</si>
  <si>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</si>
  <si>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</si>
  <si>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</si>
  <si>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</si>
  <si>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</si>
  <si>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</si>
  <si>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</si>
  <si>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</si>
  <si>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</si>
  <si>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</si>
  <si>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</si>
  <si>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</si>
  <si>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</si>
  <si>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</si>
  <si>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</si>
  <si>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</si>
  <si>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</si>
  <si>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</si>
  <si>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</si>
  <si>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</si>
  <si>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</si>
  <si>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</si>
  <si>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</si>
  <si>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</si>
  <si>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</si>
  <si>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</si>
  <si>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</si>
  <si>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</si>
  <si>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</si>
  <si>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</si>
  <si>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</si>
  <si>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</si>
  <si>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</si>
  <si>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</si>
  <si>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</si>
  <si>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</si>
  <si>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</si>
  <si>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</si>
  <si>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</si>
  <si>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</si>
  <si>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</si>
  <si>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</si>
  <si>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</si>
  <si>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</si>
  <si>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</si>
  <si>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</si>
  <si>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</si>
  <si>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</si>
  <si>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</si>
  <si>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</si>
  <si>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</si>
  <si>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</si>
  <si>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</si>
  <si>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</si>
  <si>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</si>
  <si>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</si>
  <si>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</si>
  <si>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</si>
  <si>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</si>
  <si>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</si>
  <si>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</si>
  <si>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</si>
  <si>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</si>
  <si>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</si>
  <si>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</si>
  <si>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</si>
  <si>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</si>
  <si>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</si>
  <si>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</si>
  <si>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</si>
  <si>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</si>
  <si>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</si>
  <si>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</si>
  <si>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</si>
  <si>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</si>
  <si>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</si>
  <si>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</si>
  <si>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</si>
  <si>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</si>
  <si>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</si>
  <si>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</si>
  <si>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</si>
  <si>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</si>
  <si>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</si>
  <si>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</si>
  <si>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</si>
  <si>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</si>
  <si>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</si>
  <si>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</si>
  <si>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</si>
  <si>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</si>
  <si>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</si>
  <si>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</si>
  <si>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</si>
  <si>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</si>
  <si>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</si>
  <si>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</si>
  <si>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</si>
  <si>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</si>
  <si>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</si>
  <si>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</si>
  <si>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</si>
  <si>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</si>
  <si>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</si>
  <si>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</si>
  <si>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</si>
  <si>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</si>
  <si>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</si>
  <si>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</si>
  <si>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</si>
  <si>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</si>
  <si>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</si>
  <si>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</si>
  <si>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</si>
  <si>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</si>
  <si>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</si>
  <si>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</si>
  <si>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</si>
  <si>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</si>
  <si>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</si>
  <si>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</si>
  <si>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</si>
  <si>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</si>
  <si>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</si>
  <si>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</si>
  <si>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</si>
  <si>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</si>
  <si>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</si>
  <si>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</si>
  <si>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</si>
  <si>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</si>
  <si>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</si>
  <si>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</si>
  <si>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</si>
  <si>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</si>
  <si>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</si>
  <si>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</si>
  <si>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</si>
  <si>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</si>
  <si>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</si>
  <si>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</si>
  <si>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</si>
  <si>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</si>
  <si>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</si>
  <si>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</si>
  <si>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</si>
  <si>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</si>
  <si>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</si>
  <si>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</si>
  <si>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</si>
  <si>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</si>
  <si>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</si>
  <si>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</si>
  <si>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</si>
  <si>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</si>
  <si>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</si>
  <si>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</si>
  <si>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</si>
  <si>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</si>
  <si>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</si>
  <si>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</si>
  <si>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</si>
  <si>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</si>
  <si>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</si>
  <si>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</si>
  <si>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</si>
  <si>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</si>
  <si>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</si>
  <si>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</si>
  <si>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</si>
  <si>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</si>
  <si>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</si>
  <si>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</si>
  <si>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</si>
  <si>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</si>
  <si>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</si>
  <si>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</si>
  <si>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</si>
  <si>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</si>
  <si>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</si>
  <si>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</si>
  <si>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</si>
  <si>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</si>
  <si>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</si>
  <si>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</si>
  <si>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</si>
  <si>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</si>
  <si>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</si>
  <si>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</si>
  <si>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</si>
  <si>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</si>
  <si>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</si>
  <si>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</si>
  <si>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</si>
  <si>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</si>
  <si>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</si>
  <si>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</si>
  <si>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</si>
  <si>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</si>
  <si>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</si>
  <si>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</si>
  <si>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</si>
  <si>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</si>
  <si>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</si>
  <si>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</si>
  <si>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</si>
  <si>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</si>
  <si>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</si>
  <si>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</si>
  <si>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</si>
  <si>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</si>
  <si>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</si>
  <si>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</si>
  <si>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</si>
  <si>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</si>
  <si>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</si>
  <si>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</si>
  <si>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</si>
  <si>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</si>
  <si>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</si>
  <si>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</si>
  <si>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</si>
  <si>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</si>
  <si>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</si>
  <si>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</si>
  <si>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</si>
  <si>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</si>
  <si>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</si>
  <si>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</si>
  <si>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</si>
  <si>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</si>
  <si>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</si>
  <si>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</si>
  <si>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</si>
  <si>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</si>
  <si>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</si>
  <si>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</si>
  <si>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</si>
  <si>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</si>
  <si>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</si>
  <si>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</si>
  <si>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</si>
  <si>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</si>
  <si>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</si>
  <si>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</si>
  <si>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</si>
  <si>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</si>
  <si>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</si>
  <si>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</si>
  <si>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</si>
  <si>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</si>
  <si>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</si>
  <si>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</si>
  <si>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</si>
  <si>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</si>
  <si>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</si>
  <si>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</si>
  <si>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</si>
  <si>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</si>
  <si>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</si>
  <si>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</si>
  <si>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</si>
  <si>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</si>
  <si>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</si>
  <si>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</si>
  <si>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</si>
  <si>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</si>
  <si>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</si>
  <si>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</si>
  <si>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</si>
  <si>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</si>
  <si>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</si>
  <si>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</si>
  <si>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</si>
  <si>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</si>
  <si>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</si>
  <si>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</si>
  <si>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</si>
  <si>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</si>
  <si>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</si>
  <si>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</si>
  <si>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</si>
  <si>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</si>
  <si>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</si>
  <si>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</si>
  <si>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</si>
  <si>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</si>
  <si>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</si>
  <si>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</si>
  <si>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</si>
  <si>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</si>
  <si>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</si>
  <si>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</si>
  <si>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</si>
  <si>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</si>
  <si>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</si>
  <si>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</si>
  <si>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</si>
  <si>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</si>
  <si>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</si>
  <si>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</si>
  <si>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</si>
  <si>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</si>
  <si>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</si>
  <si>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</si>
  <si>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</si>
  <si>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</si>
  <si>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</si>
  <si>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</si>
  <si>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</si>
  <si>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</si>
  <si>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</si>
  <si>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</si>
  <si>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</si>
  <si>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</si>
  <si>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</si>
  <si>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</si>
  <si>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</si>
  <si>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</si>
  <si>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</si>
  <si>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</si>
  <si>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</si>
  <si>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</si>
  <si>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</si>
  <si>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</si>
  <si>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</si>
  <si>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</si>
  <si>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</si>
  <si>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</si>
  <si>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</si>
  <si>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</si>
  <si>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</si>
  <si>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</si>
  <si>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</si>
  <si>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</si>
  <si>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</si>
  <si>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</si>
  <si>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</si>
  <si>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</si>
  <si>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</si>
  <si>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</si>
  <si>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</si>
  <si>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</si>
  <si>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</si>
  <si>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</si>
  <si>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</si>
  <si>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</si>
  <si>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</si>
  <si>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</si>
  <si>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</si>
  <si>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</si>
  <si>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</si>
  <si>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</si>
  <si>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</si>
  <si>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</si>
  <si>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</si>
  <si>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</si>
  <si>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</si>
  <si>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</si>
  <si>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</si>
  <si>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</si>
  <si>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</si>
  <si>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</si>
  <si>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</si>
  <si>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</si>
  <si>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</si>
  <si>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</si>
  <si>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</si>
  <si>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</si>
  <si>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</si>
  <si>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</si>
  <si>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</si>
  <si>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</si>
  <si>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</si>
  <si>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</si>
  <si>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</si>
  <si>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</si>
  <si>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</si>
  <si>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</si>
  <si>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</si>
  <si>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</si>
  <si>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</si>
  <si>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</si>
  <si>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</si>
  <si>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</si>
  <si>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</si>
  <si>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</si>
  <si>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</si>
  <si>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</si>
  <si>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</si>
  <si>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</si>
  <si>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</si>
  <si>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</si>
  <si>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</si>
  <si>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</si>
  <si>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</si>
  <si>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</si>
  <si>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</si>
  <si>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</si>
  <si>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</si>
  <si>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</si>
  <si>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</si>
  <si>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</si>
  <si>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</si>
  <si>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</si>
  <si>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</si>
  <si>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</si>
  <si>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</si>
  <si>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</si>
  <si>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</si>
  <si>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</si>
  <si>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</si>
  <si>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</si>
  <si>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</si>
  <si>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</si>
  <si>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</si>
  <si>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</si>
  <si>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</si>
  <si>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</si>
  <si>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</si>
  <si>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</si>
  <si>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</si>
  <si>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</si>
  <si>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</si>
  <si>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</si>
  <si>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</si>
  <si>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</si>
  <si>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</si>
  <si>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</si>
  <si>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</si>
  <si>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</si>
  <si>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</si>
  <si>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</si>
  <si>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</si>
  <si>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</si>
  <si>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</si>
  <si>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</si>
  <si>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</si>
  <si>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</si>
  <si>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</si>
  <si>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</si>
  <si>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</si>
  <si>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</si>
  <si>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</si>
  <si>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</si>
  <si>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</si>
  <si>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</si>
  <si>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</si>
  <si>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</si>
  <si>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</si>
  <si>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</si>
  <si>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</si>
  <si>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</si>
  <si>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</si>
  <si>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</si>
  <si>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</si>
  <si>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</si>
  <si>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</si>
  <si>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</si>
  <si>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</si>
  <si>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</si>
  <si>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</si>
  <si>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</si>
  <si>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</si>
  <si>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</si>
  <si>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</si>
  <si>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</si>
  <si>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</si>
  <si>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</si>
  <si>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</si>
  <si>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</si>
  <si>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</si>
  <si>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</si>
  <si>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</si>
  <si>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</si>
  <si>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</si>
  <si>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</si>
  <si>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</si>
  <si>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</si>
  <si>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</si>
  <si>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</si>
  <si>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</si>
  <si>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</si>
  <si>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</si>
  <si>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</si>
  <si>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</si>
  <si>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</si>
  <si>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</si>
  <si>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</si>
  <si>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</si>
  <si>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</si>
  <si>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</si>
  <si>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</si>
  <si>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</si>
  <si>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</si>
  <si>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</si>
  <si>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</si>
  <si>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</si>
  <si>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</si>
  <si>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</si>
  <si>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</si>
  <si>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</si>
  <si>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</si>
  <si>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</si>
  <si>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</si>
  <si>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</si>
  <si>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</si>
  <si>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</si>
  <si>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</si>
  <si>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</si>
  <si>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</si>
  <si>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</si>
  <si>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</si>
  <si>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</si>
  <si>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</si>
  <si>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</si>
  <si>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</si>
  <si>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</si>
  <si>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</si>
  <si>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</si>
  <si>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</si>
  <si>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</si>
  <si>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</si>
  <si>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</si>
  <si>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</si>
  <si>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</si>
  <si>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</si>
  <si>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</si>
  <si>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</si>
  <si>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</si>
  <si>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</si>
  <si>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</si>
  <si>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</si>
  <si>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</si>
  <si>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</si>
  <si>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</si>
  <si>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</si>
  <si>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</si>
  <si>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</si>
  <si>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</si>
  <si>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</si>
  <si>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</si>
  <si>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</si>
  <si>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</si>
  <si>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</si>
  <si>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</si>
  <si>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</si>
  <si>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</si>
  <si>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</si>
  <si>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</si>
  <si>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</si>
  <si>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</si>
  <si>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</si>
  <si>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</si>
  <si>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</si>
  <si>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</si>
  <si>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</si>
  <si>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</si>
  <si>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</si>
  <si>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</si>
  <si>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</si>
  <si>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</si>
  <si>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</si>
  <si>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</si>
  <si>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</si>
  <si>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</si>
  <si>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</si>
  <si>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</si>
  <si>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</si>
  <si>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</si>
  <si>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</si>
  <si>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</si>
  <si>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</si>
  <si>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</si>
  <si>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</si>
  <si>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</si>
  <si>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</si>
  <si>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</si>
  <si>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</si>
  <si>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</si>
  <si>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</si>
  <si>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</si>
  <si>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</si>
  <si>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</si>
  <si>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</si>
  <si>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</si>
  <si>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</si>
  <si>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</si>
  <si>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</si>
  <si>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</si>
  <si>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</si>
  <si>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</si>
  <si>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</si>
  <si>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</si>
  <si>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</si>
  <si>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</si>
  <si>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</si>
  <si>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</si>
  <si>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</si>
  <si>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</si>
  <si>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</si>
  <si>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</si>
  <si>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</si>
  <si>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</si>
  <si>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</si>
  <si>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</si>
  <si>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</si>
  <si>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</si>
  <si>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</si>
  <si>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</si>
  <si>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</si>
  <si>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</si>
  <si>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</si>
  <si>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</si>
  <si>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</si>
  <si>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</si>
  <si>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</si>
  <si>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</si>
  <si>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</si>
  <si>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</si>
  <si>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</si>
  <si>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</si>
  <si>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</si>
  <si>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</si>
  <si>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</si>
  <si>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</si>
  <si>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</si>
  <si>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</si>
  <si>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</si>
  <si>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</si>
  <si>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</si>
  <si>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</si>
  <si>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</si>
  <si>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</si>
  <si>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</si>
  <si>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</si>
  <si>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</si>
  <si>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</si>
  <si>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</si>
  <si>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</si>
  <si>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</si>
  <si>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</si>
  <si>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</si>
  <si>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</si>
  <si>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</si>
  <si>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</si>
  <si>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</si>
  <si>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</si>
  <si>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</si>
  <si>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</si>
  <si>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</si>
  <si>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</si>
  <si>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</si>
  <si>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</si>
  <si>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</si>
  <si>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</si>
  <si>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</si>
  <si>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</si>
  <si>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</si>
  <si>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</si>
  <si>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</si>
  <si>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</si>
  <si>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</si>
  <si>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</si>
  <si>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</si>
  <si>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</si>
  <si>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</si>
  <si>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</si>
  <si>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</si>
  <si>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</si>
  <si>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</si>
  <si>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</si>
  <si>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</si>
  <si>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</si>
  <si>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</si>
  <si>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</si>
  <si>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</si>
  <si>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</si>
  <si>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</si>
  <si>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</si>
  <si>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</si>
  <si>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</si>
  <si>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</si>
  <si>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</si>
  <si>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</si>
  <si>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</si>
  <si>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</si>
  <si>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</si>
  <si>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</si>
  <si>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</si>
  <si>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</si>
  <si>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</si>
  <si>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</si>
  <si>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</si>
  <si>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</si>
  <si>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</si>
  <si>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</si>
  <si>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</si>
  <si>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</si>
  <si>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</si>
  <si>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</si>
  <si>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</si>
  <si>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</si>
  <si>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</si>
  <si>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</si>
  <si>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</si>
  <si>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</si>
  <si>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</si>
  <si>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</si>
  <si>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</si>
  <si>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</si>
  <si>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</si>
  <si>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</si>
  <si>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</si>
  <si>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</si>
  <si>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</si>
  <si>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</si>
  <si>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</si>
  <si>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</si>
  <si>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</si>
  <si>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</si>
  <si>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</si>
  <si>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</si>
  <si>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</si>
  <si>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</si>
  <si>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</si>
  <si>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</si>
  <si>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</si>
  <si>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</si>
  <si>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</si>
  <si>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</si>
  <si>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</si>
  <si>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</si>
  <si>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</si>
  <si>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</si>
  <si>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</si>
  <si>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</si>
  <si>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</si>
  <si>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</si>
  <si>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</si>
  <si>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</si>
  <si>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</si>
  <si>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</si>
  <si>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</si>
  <si>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</si>
  <si>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</si>
  <si>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</si>
  <si>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</si>
  <si>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</si>
  <si>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</si>
  <si>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</si>
  <si>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</si>
  <si>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</si>
  <si>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</si>
  <si>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</si>
  <si>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</si>
  <si>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</si>
  <si>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</si>
  <si>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</si>
  <si>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</si>
  <si>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</si>
  <si>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</si>
  <si>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</si>
  <si>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</si>
  <si>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</si>
  <si>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</si>
  <si>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</si>
  <si>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</si>
  <si>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</si>
  <si>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</si>
  <si>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</si>
  <si>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</si>
  <si>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</si>
  <si>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</si>
  <si>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</si>
  <si>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</si>
  <si>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</si>
  <si>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</si>
  <si>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</si>
  <si>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</si>
  <si>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</si>
  <si>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</si>
  <si>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</si>
  <si>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</si>
  <si>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</si>
  <si>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</si>
  <si>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</si>
  <si>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</si>
  <si>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</si>
  <si>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</si>
  <si>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</si>
  <si>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</si>
  <si>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</si>
  <si>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</si>
  <si>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</si>
  <si>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</si>
  <si>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</si>
  <si>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</si>
  <si>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</si>
  <si>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</si>
  <si>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</si>
  <si>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</si>
  <si>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</si>
  <si>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</si>
  <si>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</si>
  <si>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</si>
  <si>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</si>
  <si>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</si>
  <si>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</si>
  <si>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</si>
  <si>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</si>
  <si>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</si>
  <si>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</si>
  <si>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</si>
  <si>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</si>
  <si>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</si>
  <si>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</si>
  <si>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</si>
  <si>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</si>
  <si>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</si>
  <si>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</si>
  <si>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</si>
  <si>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</si>
  <si>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</si>
  <si>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</si>
  <si>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</si>
  <si>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</si>
  <si>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</si>
  <si>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</si>
  <si>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</si>
  <si>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</si>
  <si>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</si>
  <si>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</si>
  <si>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</si>
  <si>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</si>
  <si>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</si>
  <si>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</si>
  <si>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</si>
  <si>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</si>
  <si>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</si>
  <si>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</si>
  <si>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</si>
  <si>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</si>
  <si>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</si>
  <si>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</si>
  <si>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</si>
  <si>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</si>
  <si>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</si>
  <si>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</si>
  <si>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</si>
  <si>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</si>
  <si>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</si>
  <si>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</si>
  <si>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</si>
  <si>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</si>
  <si>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</si>
  <si>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</si>
  <si>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</si>
  <si>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</si>
  <si>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</si>
  <si>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</si>
  <si>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</si>
  <si>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</si>
  <si>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</si>
  <si>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</si>
  <si>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</si>
  <si>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</si>
  <si>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</si>
  <si>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</si>
  <si>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</si>
  <si>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</si>
  <si>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</si>
  <si>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</si>
  <si>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</si>
  <si>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</si>
  <si>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</si>
  <si>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</si>
  <si>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</si>
  <si>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</si>
  <si>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</si>
  <si>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</si>
  <si>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</si>
  <si>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</si>
  <si>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</si>
  <si>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</si>
  <si>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</si>
  <si>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</si>
  <si>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</si>
  <si>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</si>
  <si>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</si>
  <si>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</si>
  <si>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</si>
  <si>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</si>
  <si>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</si>
  <si>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</si>
  <si>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</si>
  <si>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</si>
  <si>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</si>
  <si>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</si>
  <si>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</si>
  <si>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</si>
  <si>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</si>
  <si>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</si>
  <si>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</si>
  <si>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</si>
  <si>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</si>
  <si>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</si>
  <si>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</si>
  <si>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</si>
  <si>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</si>
  <si>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</si>
  <si>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</si>
  <si>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</si>
  <si>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</si>
  <si>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</si>
  <si>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</si>
  <si>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</si>
  <si>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</si>
  <si>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</si>
  <si>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</si>
  <si>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</si>
  <si>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</si>
  <si>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</si>
  <si>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</si>
  <si>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</si>
  <si>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</si>
  <si>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</si>
  <si>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</si>
  <si>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</si>
  <si>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</si>
  <si>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</si>
  <si>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</si>
  <si>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</si>
  <si>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</si>
  <si>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</si>
  <si>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</si>
  <si>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</si>
  <si>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</si>
  <si>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</si>
  <si>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</si>
  <si>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</si>
  <si>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</si>
  <si>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</si>
  <si>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</si>
  <si>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</si>
  <si>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</si>
  <si>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</si>
  <si>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</si>
  <si>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</si>
  <si>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</si>
  <si>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</si>
  <si>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</si>
  <si>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</si>
  <si>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</si>
  <si>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</si>
  <si>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</si>
  <si>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</si>
  <si>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</si>
  <si>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</si>
  <si>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</si>
  <si>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</si>
  <si>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</si>
  <si>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</si>
  <si>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</si>
  <si>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</si>
  <si>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</si>
  <si>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</si>
  <si>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</si>
  <si>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</si>
  <si>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</si>
  <si>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</si>
  <si>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</si>
  <si>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</si>
  <si>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</si>
  <si>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</si>
  <si>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</si>
  <si>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</si>
  <si>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</si>
  <si>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</si>
  <si>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</si>
  <si>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</si>
  <si>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</si>
  <si>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</si>
  <si>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</si>
  <si>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</si>
  <si>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</si>
  <si>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</si>
  <si>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</si>
  <si>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</si>
  <si>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</si>
  <si>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</si>
  <si>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</si>
  <si>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</si>
  <si>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</si>
  <si>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</si>
  <si>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</si>
  <si>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</si>
  <si>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</si>
  <si>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</si>
  <si>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</si>
  <si>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</si>
  <si>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</si>
  <si>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</si>
  <si>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</si>
  <si>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</si>
  <si>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</si>
  <si>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</si>
  <si>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</si>
  <si>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</si>
  <si>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</si>
  <si>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</si>
  <si>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</si>
  <si>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</si>
  <si>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</si>
  <si>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</si>
  <si>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</si>
  <si>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</si>
  <si>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</si>
  <si>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</si>
  <si>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</si>
  <si>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</si>
  <si>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</si>
  <si>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</si>
  <si>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</si>
  <si>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</si>
  <si>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</si>
  <si>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</si>
  <si>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</si>
  <si>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</si>
  <si>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</si>
  <si>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</si>
  <si>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</si>
  <si>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</si>
  <si>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</si>
  <si>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</si>
  <si>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</si>
  <si>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</si>
  <si>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</si>
  <si>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</si>
  <si>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</si>
  <si>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</si>
  <si>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</si>
  <si>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</si>
  <si>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</si>
  <si>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</si>
  <si>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</si>
  <si>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</si>
  <si>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</si>
  <si>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</si>
  <si>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</si>
  <si>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</si>
  <si>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</si>
  <si>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</si>
  <si>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</si>
  <si>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</si>
  <si>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</si>
  <si>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</si>
  <si>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</si>
  <si>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</si>
  <si>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</si>
  <si>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</si>
  <si>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</si>
  <si>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</si>
  <si>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</si>
  <si>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</si>
  <si>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</si>
  <si>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</si>
  <si>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</si>
  <si>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</si>
  <si>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</si>
  <si>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</si>
  <si>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</si>
  <si>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</si>
  <si>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</si>
  <si>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</si>
  <si>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</si>
  <si>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</si>
  <si>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</si>
  <si>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</si>
  <si>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</si>
  <si>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</si>
  <si>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</si>
  <si>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</si>
  <si>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</si>
  <si>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</si>
  <si>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</si>
  <si>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</si>
  <si>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</si>
  <si>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</si>
  <si>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</si>
  <si>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</si>
  <si>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</si>
  <si>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</si>
  <si>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</si>
  <si>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</si>
  <si>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</si>
  <si>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</si>
  <si>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</si>
  <si>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</si>
  <si>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</si>
  <si>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</si>
  <si>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</si>
  <si>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</si>
  <si>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</si>
  <si>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</si>
  <si>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</si>
  <si>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</si>
  <si>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</si>
  <si>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</si>
  <si>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</si>
  <si>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</si>
  <si>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</si>
  <si>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</si>
  <si>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</si>
  <si>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</si>
  <si>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</si>
  <si>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</si>
  <si>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</si>
  <si>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</si>
  <si>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</si>
  <si>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</si>
  <si>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</si>
  <si>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</si>
  <si>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</si>
  <si>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</si>
  <si>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</si>
  <si>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</si>
  <si>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</si>
  <si>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</si>
  <si>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</si>
  <si>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</si>
  <si>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</si>
  <si>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</si>
  <si>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</si>
  <si>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</si>
  <si>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</si>
  <si>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</si>
  <si>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</si>
  <si>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</si>
  <si>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</si>
  <si>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</si>
  <si>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</si>
  <si>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</si>
  <si>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</si>
  <si>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</si>
  <si>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</si>
  <si>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</si>
  <si>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</si>
  <si>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</si>
  <si>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</si>
  <si>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</si>
  <si>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</si>
  <si>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</si>
  <si>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</si>
  <si>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</si>
  <si>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</si>
  <si>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</si>
  <si>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</si>
  <si>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</si>
  <si>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</si>
  <si>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</si>
  <si>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</si>
  <si>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</si>
  <si>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</si>
  <si>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</si>
  <si>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</si>
  <si>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</si>
  <si>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</si>
  <si>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</si>
  <si>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</si>
  <si>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</si>
  <si>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</si>
  <si>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</si>
  <si>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</si>
  <si>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</si>
  <si>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</si>
  <si>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</si>
  <si>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Duration</t>
  </si>
  <si>
    <t>Excange rate</t>
  </si>
  <si>
    <t>Goal [USD]</t>
  </si>
  <si>
    <t>Pledged [USD]</t>
  </si>
  <si>
    <t>Average Donation [USD]</t>
  </si>
  <si>
    <t>Country</t>
  </si>
  <si>
    <t>USD Exchange rate</t>
  </si>
  <si>
    <t>FALSE</t>
  </si>
  <si>
    <t>TRUE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</si>
  <si>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</si>
  <si>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</si>
  <si>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</si>
  <si>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</si>
  <si>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</si>
  <si>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</si>
  <si>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</si>
  <si>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Lower Limit</t>
  </si>
  <si>
    <t>Upper Limit</t>
  </si>
  <si>
    <t>Years</t>
  </si>
  <si>
    <t>Range</t>
  </si>
  <si>
    <t>Less than 1,000</t>
  </si>
  <si>
    <t>1,000 to 4,999</t>
  </si>
  <si>
    <t>5,000 to ,9999</t>
  </si>
  <si>
    <t>15,000 to 1,9999</t>
  </si>
  <si>
    <t>2,0000 to 24,999</t>
  </si>
  <si>
    <t>25,000 to 2,9999</t>
  </si>
  <si>
    <t>3,0000 to 34,999</t>
  </si>
  <si>
    <t>35,000 to 3,9999</t>
  </si>
  <si>
    <t>4,0000 to 44,999</t>
  </si>
  <si>
    <t>45,000 to 4,9999</t>
  </si>
  <si>
    <t>&gt;= 50,000</t>
  </si>
  <si>
    <t>Sum of backers_count</t>
  </si>
  <si>
    <t>Mean</t>
  </si>
  <si>
    <t>Standard Error</t>
  </si>
  <si>
    <t>Median</t>
  </si>
  <si>
    <t>Standard Deviation</t>
  </si>
  <si>
    <t>Sample Variance</t>
  </si>
  <si>
    <t>Minimum</t>
  </si>
  <si>
    <t>Maximum</t>
  </si>
  <si>
    <t>Count</t>
  </si>
  <si>
    <t>Success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</si>
  <si>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</si>
  <si>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</si>
  <si>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</si>
  <si>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</si>
  <si>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</si>
  <si>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</si>
  <si>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</si>
  <si>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</si>
  <si>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</si>
  <si>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</si>
  <si>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Failure</t>
  </si>
  <si>
    <t>alpha 0.05</t>
  </si>
  <si>
    <t>This is not really a valid test because the data is not normal distribution</t>
  </si>
  <si>
    <t>The following null and alternative hypotheses need to be tested:</t>
  </si>
  <si>
    <t>Observe that both sample sizes are greater than 10, then we can use normal approximation. The following z-statistic will be used.</t>
  </si>
  <si>
    <t>between population medians is different than 0, at the \alpha = 0.005α=0.005 significance level.</t>
  </si>
  <si>
    <t>Null and Alternative Hypotheses</t>
  </si>
  <si>
    <t>Rejection Region</t>
  </si>
  <si>
    <t>Decision about the null hypothesis</t>
  </si>
  <si>
    <t>Conclusion</t>
  </si>
  <si>
    <r>
      <t>H_0</t>
    </r>
    <r>
      <rPr>
        <i/>
        <sz val="10"/>
        <color rgb="FF1F1F1F"/>
        <rFont val="Calibri"/>
        <family val="2"/>
        <scheme val="minor"/>
      </rPr>
      <t>H</t>
    </r>
    <r>
      <rPr>
        <sz val="10"/>
        <color rgb="FF1F1F1F"/>
        <rFont val="Calibri"/>
        <family val="2"/>
        <scheme val="minor"/>
      </rPr>
      <t>0​: Median (Difference) == 0</t>
    </r>
  </si>
  <si>
    <r>
      <t>H_a</t>
    </r>
    <r>
      <rPr>
        <i/>
        <sz val="10"/>
        <color rgb="FF1F1F1F"/>
        <rFont val="Calibri"/>
        <family val="2"/>
        <scheme val="minor"/>
      </rPr>
      <t>Ha</t>
    </r>
    <r>
      <rPr>
        <sz val="10"/>
        <color rgb="FF1F1F1F"/>
        <rFont val="Calibri"/>
        <family val="2"/>
        <scheme val="minor"/>
      </rPr>
      <t>​: Median (Difference) \ne= 0</t>
    </r>
  </si>
  <si>
    <r>
      <t>Based on the information provided, the significance level is \alpha = 0.005</t>
    </r>
    <r>
      <rPr>
        <i/>
        <sz val="10"/>
        <color rgb="FF1F1F1F"/>
        <rFont val="Calibri"/>
        <family val="2"/>
        <scheme val="minor"/>
      </rPr>
      <t>α</t>
    </r>
    <r>
      <rPr>
        <sz val="10"/>
        <color rgb="FF1F1F1F"/>
        <rFont val="Calibri"/>
        <family val="2"/>
        <scheme val="minor"/>
      </rPr>
      <t>=0.005, and the critical value for a two-tailed test is z_c = 2.81</t>
    </r>
    <r>
      <rPr>
        <i/>
        <sz val="10"/>
        <color rgb="FF1F1F1F"/>
        <rFont val="Calibri"/>
        <family val="2"/>
        <scheme val="minor"/>
      </rPr>
      <t>zc</t>
    </r>
    <r>
      <rPr>
        <sz val="10"/>
        <color rgb="FF1F1F1F"/>
        <rFont val="Calibri"/>
        <family val="2"/>
        <scheme val="minor"/>
      </rPr>
      <t>​=2.81.</t>
    </r>
  </si>
  <si>
    <r>
      <t>The rejection region for this two-tailed test is R = \{z: |z| &gt; 2.807\}</t>
    </r>
    <r>
      <rPr>
        <i/>
        <sz val="10"/>
        <color rgb="FF1F1F1F"/>
        <rFont val="Calibri"/>
        <family val="2"/>
        <scheme val="minor"/>
      </rPr>
      <t>R</t>
    </r>
    <r>
      <rPr>
        <sz val="10"/>
        <color rgb="FF1F1F1F"/>
        <rFont val="Calibri"/>
        <family val="2"/>
        <scheme val="minor"/>
      </rPr>
      <t>={</t>
    </r>
    <r>
      <rPr>
        <i/>
        <sz val="10"/>
        <color rgb="FF1F1F1F"/>
        <rFont val="Calibri"/>
        <family val="2"/>
        <scheme val="minor"/>
      </rPr>
      <t>z</t>
    </r>
    <r>
      <rPr>
        <sz val="10"/>
        <color rgb="FF1F1F1F"/>
        <rFont val="Calibri"/>
        <family val="2"/>
        <scheme val="minor"/>
      </rPr>
      <t>:∣</t>
    </r>
    <r>
      <rPr>
        <i/>
        <sz val="10"/>
        <color rgb="FF1F1F1F"/>
        <rFont val="Calibri"/>
        <family val="2"/>
        <scheme val="minor"/>
      </rPr>
      <t>z</t>
    </r>
    <r>
      <rPr>
        <sz val="10"/>
        <color rgb="FF1F1F1F"/>
        <rFont val="Calibri"/>
        <family val="2"/>
        <scheme val="minor"/>
      </rPr>
      <t>∣&gt;2.807}</t>
    </r>
  </si>
  <si>
    <r>
      <t>Since it is observed that |z| = 7.4538 &gt; z_c = 2.807∣</t>
    </r>
    <r>
      <rPr>
        <i/>
        <sz val="10"/>
        <color rgb="FF1F1F1F"/>
        <rFont val="Calibri"/>
        <family val="2"/>
        <scheme val="minor"/>
      </rPr>
      <t>z</t>
    </r>
    <r>
      <rPr>
        <sz val="10"/>
        <color rgb="FF1F1F1F"/>
        <rFont val="Calibri"/>
        <family val="2"/>
        <scheme val="minor"/>
      </rPr>
      <t>∣=7.4538&gt;</t>
    </r>
    <r>
      <rPr>
        <i/>
        <sz val="10"/>
        <color rgb="FF1F1F1F"/>
        <rFont val="Calibri"/>
        <family val="2"/>
        <scheme val="minor"/>
      </rPr>
      <t>zc</t>
    </r>
    <r>
      <rPr>
        <sz val="10"/>
        <color rgb="FF1F1F1F"/>
        <rFont val="Calibri"/>
        <family val="2"/>
        <scheme val="minor"/>
      </rPr>
      <t>​=2.807, it is then concluded that </t>
    </r>
    <r>
      <rPr>
        <i/>
        <sz val="10"/>
        <color rgb="FF1F1F1F"/>
        <rFont val="Calibri"/>
        <family val="2"/>
        <scheme val="minor"/>
      </rPr>
      <t>the null hypothesis is rejected.</t>
    </r>
  </si>
  <si>
    <r>
      <t>Using the P-value approach: The p-value is p = 0</t>
    </r>
    <r>
      <rPr>
        <i/>
        <sz val="10"/>
        <color rgb="FF1F1F1F"/>
        <rFont val="Calibri"/>
        <family val="2"/>
        <scheme val="minor"/>
      </rPr>
      <t>p</t>
    </r>
    <r>
      <rPr>
        <sz val="10"/>
        <color rgb="FF1F1F1F"/>
        <rFont val="Calibri"/>
        <family val="2"/>
        <scheme val="minor"/>
      </rPr>
      <t>=0, and since p = 0 &lt; 0.005</t>
    </r>
    <r>
      <rPr>
        <i/>
        <sz val="10"/>
        <color rgb="FF1F1F1F"/>
        <rFont val="Calibri"/>
        <family val="2"/>
        <scheme val="minor"/>
      </rPr>
      <t>p</t>
    </r>
    <r>
      <rPr>
        <sz val="10"/>
        <color rgb="FF1F1F1F"/>
        <rFont val="Calibri"/>
        <family val="2"/>
        <scheme val="minor"/>
      </rPr>
      <t>=0&lt;0.005, it is concluded that the null hypothesis is rejected.</t>
    </r>
  </si>
  <si>
    <r>
      <t>It is concluded that the null hypothesis Ho </t>
    </r>
    <r>
      <rPr>
        <i/>
        <sz val="10"/>
        <color rgb="FF1F1F1F"/>
        <rFont val="Calibri"/>
        <family val="2"/>
        <scheme val="minor"/>
      </rPr>
      <t>is rejected.</t>
    </r>
    <r>
      <rPr>
        <sz val="10"/>
        <color rgb="FF1F1F1F"/>
        <rFont val="Calibri"/>
        <family val="2"/>
        <scheme val="minor"/>
      </rPr>
      <t xml:space="preserve"> Therefore, there is enough evidence to claim that the difference </t>
    </r>
  </si>
  <si>
    <t xml:space="preserve"> </t>
  </si>
  <si>
    <t>Spotlight</t>
  </si>
  <si>
    <t>Non Staff Pick Successes</t>
  </si>
  <si>
    <t>Staff Pick Successes</t>
  </si>
  <si>
    <t>Analysis of the Impact of being a Staff Pick</t>
  </si>
  <si>
    <t>All currencies were converted to USD for comparisons</t>
  </si>
  <si>
    <t>FX rates as of 9/13/2022</t>
  </si>
  <si>
    <t>Average</t>
  </si>
  <si>
    <t>Using Website ran a Wilcoxon rank sum test (https://mathcracker.com/wilcoxon-rank-sum)</t>
  </si>
  <si>
    <t>Sum of Average Donation [USD]</t>
  </si>
  <si>
    <t>Descriptive Statistics for Average Pledges</t>
  </si>
  <si>
    <t>Descriptive Statistics for Backer Strength (count)</t>
  </si>
  <si>
    <t>Spotlight Campaigns</t>
  </si>
  <si>
    <t>Non Spotlight Campaigns</t>
  </si>
  <si>
    <t>Sum of Percent Funded</t>
  </si>
  <si>
    <r>
      <t xml:space="preserve">Analysis of the Backer Strength </t>
    </r>
    <r>
      <rPr>
        <b/>
        <i/>
        <sz val="16"/>
        <color theme="1"/>
        <rFont val="Calibri"/>
        <family val="2"/>
        <scheme val="minor"/>
      </rPr>
      <t>(Measured by Count)</t>
    </r>
  </si>
  <si>
    <t>Required Pivot tables and analysis</t>
  </si>
  <si>
    <t>Bonus Pivot tables and analysis</t>
  </si>
  <si>
    <t>Canada</t>
  </si>
  <si>
    <t>USA</t>
  </si>
  <si>
    <t>Australia</t>
  </si>
  <si>
    <t>Denmark</t>
  </si>
  <si>
    <t>United Kingdom</t>
  </si>
  <si>
    <t>Euro Zone</t>
  </si>
  <si>
    <t>Switzerland</t>
  </si>
  <si>
    <t>Country 2</t>
  </si>
  <si>
    <t>% of Total</t>
  </si>
  <si>
    <t>Raw data = Provided data + the addition column requested + helper columns</t>
  </si>
  <si>
    <t>Additional analysis that I conducted looking for additional insights</t>
  </si>
  <si>
    <t>Staff &amp; Spot</t>
  </si>
  <si>
    <t>Both Staff Pick and Spotlight Campaign</t>
  </si>
  <si>
    <t>Outcome</t>
  </si>
  <si>
    <t>Campaign ID</t>
  </si>
  <si>
    <t>Spotlight Campaign</t>
  </si>
  <si>
    <t>Staff Pick</t>
  </si>
  <si>
    <t>Category</t>
  </si>
  <si>
    <t>Analysis of the Average Pledges [USD]</t>
  </si>
  <si>
    <t>Analysis of the Impact of being a Staff Pick and a Spotlight</t>
  </si>
  <si>
    <t>Do successful Campaigns have more backers than failed campaigns?</t>
  </si>
  <si>
    <t>Do successful Campaigns have higher average donations than failed campaigns?</t>
  </si>
  <si>
    <t>Analysis of the Campaign Outcome by Country</t>
  </si>
  <si>
    <t>Does Campaign outcomes vary meaningfully by country of origin?</t>
  </si>
  <si>
    <t>Were Staff Pick Campaigns more successful than those that were not Staff Picks?  Measured by % of goal achieved in successful campaigns.</t>
  </si>
  <si>
    <t>Were Spotlight and Staff Pick Campaigns more successful than those that were neither?  Measured by % of goal achieved in successful campaigns.</t>
  </si>
  <si>
    <t>Analysis of Campaigns that were neither Staff Picks nor Spotlight Campaigns</t>
  </si>
  <si>
    <t>Analysis of Campaigns that were both Staff Picks and Spotlight Campaigns</t>
  </si>
  <si>
    <t>Analysis of Campaigns that were not Staff Picks</t>
  </si>
  <si>
    <t>Analysis of Campaigns that were Staff Picks</t>
  </si>
  <si>
    <t>Analysis of Campaigns that were not Spotlights</t>
  </si>
  <si>
    <t>Analysis of Campaigns that were  Spotlights</t>
  </si>
  <si>
    <t>Total Completed Campaigns</t>
  </si>
  <si>
    <r>
      <t xml:space="preserve">Outcomes by Goal Size  </t>
    </r>
    <r>
      <rPr>
        <i/>
        <sz val="12"/>
        <color theme="1"/>
        <rFont val="Calibri"/>
        <family val="2"/>
        <scheme val="minor"/>
      </rPr>
      <t>(Live Campaigns are excluded since the outcome is unknown)</t>
    </r>
  </si>
  <si>
    <r>
      <t xml:space="preserve">Campaign Outcomes by Month Started  </t>
    </r>
    <r>
      <rPr>
        <i/>
        <sz val="12"/>
        <color theme="1"/>
        <rFont val="Calibri"/>
        <family val="2"/>
        <scheme val="minor"/>
      </rPr>
      <t>(Live Campaigns are excluded since the outcome is unknown)</t>
    </r>
  </si>
  <si>
    <t>Campaigns Outcomes by Category and Sub Category</t>
  </si>
  <si>
    <t>Average of Percent Funded</t>
  </si>
  <si>
    <t>Campaign Outcomes by Category</t>
  </si>
  <si>
    <t>Campaign Outcomes by Sub Category</t>
  </si>
  <si>
    <t>Analysis of Number of Backers of Successful Campaigns</t>
  </si>
  <si>
    <t>Success Campaign</t>
  </si>
  <si>
    <t>Failed Campaign</t>
  </si>
  <si>
    <t>Analysis of Number of Backers of Failed Campaigns</t>
  </si>
  <si>
    <t>Analysis of Average Donation to Successful Campaigns</t>
  </si>
  <si>
    <t>Analysis of Average Donation to Failed Campaigns</t>
  </si>
  <si>
    <t>Analysis of the Impact of being a Spotlight Campaign on Successful Campaigns</t>
  </si>
  <si>
    <r>
      <t xml:space="preserve">Campaign Outcomes by Country </t>
    </r>
    <r>
      <rPr>
        <i/>
        <sz val="12"/>
        <color theme="1"/>
        <rFont val="Calibri"/>
        <family val="2"/>
        <scheme val="minor"/>
      </rPr>
      <t>(Live Campaigns are excluded since the outcome is unknown)</t>
    </r>
  </si>
  <si>
    <t>Analysis Excluding Categories with less than 20 observations</t>
  </si>
  <si>
    <t>Analysis of Campaigns by Size of Goal</t>
  </si>
  <si>
    <t>Count within Range</t>
  </si>
  <si>
    <t>Fail</t>
  </si>
  <si>
    <t>Failed</t>
  </si>
  <si>
    <t>Successful</t>
  </si>
  <si>
    <t>(Multiple Items)</t>
  </si>
  <si>
    <t>Sum of Goal [USD]</t>
  </si>
  <si>
    <t>Scratch pad for additional Analysis</t>
  </si>
  <si>
    <t>Campaigns under $10,000</t>
  </si>
  <si>
    <t>% over/under $10,000</t>
  </si>
  <si>
    <t>&gt;$10k</t>
  </si>
  <si>
    <t>&lt;=$10k</t>
  </si>
  <si>
    <t>Campaign Outcomes by Month Started</t>
  </si>
  <si>
    <t>10,000 to 14,999</t>
  </si>
  <si>
    <r>
      <t xml:space="preserve">Outcomes by Goal Size  </t>
    </r>
    <r>
      <rPr>
        <i/>
        <sz val="12"/>
        <color theme="1"/>
        <rFont val="Calibri"/>
        <family val="2"/>
        <scheme val="minor"/>
      </rPr>
      <t>(Excluding Categories with less than 20 Campaigns and live Campaigns since their outcome is unknown)</t>
    </r>
  </si>
  <si>
    <t>Non Spotlight</t>
  </si>
  <si>
    <t>Were successful Spotlight Campaigns more successful than non Spotlight campaigns, measured by % of goal achieved?</t>
  </si>
  <si>
    <t>Neither Staff Pick nor Spotlight Campaign</t>
  </si>
  <si>
    <t>Jeff Pinegar</t>
  </si>
  <si>
    <t>jeffpinegar1@gmail.com</t>
  </si>
  <si>
    <t>717-982-0516</t>
  </si>
  <si>
    <t>Phone:</t>
  </si>
  <si>
    <t>Name</t>
  </si>
  <si>
    <t>Email:</t>
  </si>
  <si>
    <t>Color key to sheet tabs</t>
  </si>
  <si>
    <t>Crowdfunding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</si>
</sst>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[$-409]dd\-mmm\-yy;@"/>
    <numFmt numFmtId="166" formatCode="&quot;$&quot;#,##0.00"/>
    <numFmt numFmtId="167" formatCode="&quot;$&quot;#,##0"/>
    <numFmt numFmtId="168" formatCode="_(* #,##0_);_(* \(#,##0\);_(* &quot;-&quot;??_);_(@_)"/>
    <numFmt numFmtId="169" formatCode="0.000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.5"/>
      <color rgb="FF000000"/>
      <name val="Consolas"/>
      <family val="3"/>
    </font>
    <font>
      <sz val="10.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0"/>
      <color rgb="FF1F1F1F"/>
      <name val="Calibri"/>
      <family val="2"/>
      <scheme val="minor"/>
    </font>
    <font>
      <u/>
      <sz val="10"/>
      <color rgb="FF1F1F1F"/>
      <name val="Calibri"/>
      <family val="2"/>
      <scheme val="minor"/>
    </font>
    <font>
      <sz val="10"/>
      <color rgb="FF1F1F1F"/>
      <name val="Calibri"/>
      <family val="2"/>
      <scheme val="minor"/>
    </font>
    <font>
      <i/>
      <sz val="10"/>
      <color rgb="FF1F1F1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color rgb="FF373545"/>
      <name val="Gill Alt One MT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178">
    <xf numFmtId="0" fontId="0" fillId="0" borderId="0" xfId="0"/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center" vertical="top" wrapText="1"/>
    </xf>
    <xf numFmtId="164" fontId="0" fillId="0" borderId="0" xfId="42" applyNumberFormat="1" applyFont="1" applyAlignment="1"/>
    <xf numFmtId="3" fontId="17" fillId="0" borderId="0" xfId="0" applyNumberFormat="1" applyFont="1" applyAlignment="1">
      <alignment horizontal="center" vertical="top" wrapText="1"/>
    </xf>
    <xf numFmtId="3" fontId="0" fillId="0" borderId="0" xfId="0" applyNumberFormat="1" applyAlignment="1"/>
    <xf numFmtId="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 vertical="top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20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166" fontId="0" fillId="0" borderId="0" xfId="0" applyNumberFormat="1" applyAlignment="1"/>
    <xf numFmtId="166" fontId="0" fillId="0" borderId="0" xfId="0" applyNumberFormat="1" applyAlignment="1">
      <alignment horizontal="right"/>
    </xf>
    <xf numFmtId="0" fontId="17" fillId="33" borderId="10" xfId="0" applyFont="1" applyFill="1" applyBorder="1" applyAlignment="1">
      <alignment horizontal="center" vertical="top" wrapText="1"/>
    </xf>
    <xf numFmtId="0" fontId="0" fillId="33" borderId="10" xfId="0" applyFill="1" applyBorder="1" applyAlignmen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quotePrefix="1"/>
    <xf numFmtId="164" fontId="0" fillId="0" borderId="0" xfId="42" applyNumberFormat="1" applyFont="1"/>
    <xf numFmtId="0" fontId="14" fillId="34" borderId="0" xfId="0" applyFont="1" applyFill="1" applyBorder="1"/>
    <xf numFmtId="0" fontId="14" fillId="34" borderId="12" xfId="0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vertical="center"/>
    </xf>
    <xf numFmtId="0" fontId="21" fillId="35" borderId="14" xfId="0" applyFont="1" applyFill="1" applyBorder="1" applyAlignment="1">
      <alignment vertical="center"/>
    </xf>
    <xf numFmtId="3" fontId="21" fillId="35" borderId="14" xfId="0" applyNumberFormat="1" applyFont="1" applyFill="1" applyBorder="1" applyAlignment="1">
      <alignment vertical="center"/>
    </xf>
    <xf numFmtId="0" fontId="22" fillId="35" borderId="14" xfId="0" applyFont="1" applyFill="1" applyBorder="1" applyAlignment="1">
      <alignment horizontal="center" vertical="center"/>
    </xf>
    <xf numFmtId="0" fontId="21" fillId="36" borderId="15" xfId="0" applyFont="1" applyFill="1" applyBorder="1" applyAlignment="1">
      <alignment vertical="center"/>
    </xf>
    <xf numFmtId="3" fontId="21" fillId="36" borderId="11" xfId="0" applyNumberFormat="1" applyFont="1" applyFill="1" applyBorder="1" applyAlignment="1">
      <alignment vertical="center"/>
    </xf>
    <xf numFmtId="0" fontId="22" fillId="36" borderId="11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vertical="center"/>
    </xf>
    <xf numFmtId="3" fontId="21" fillId="35" borderId="11" xfId="0" applyNumberFormat="1" applyFont="1" applyFill="1" applyBorder="1" applyAlignment="1">
      <alignment vertical="center"/>
    </xf>
    <xf numFmtId="0" fontId="22" fillId="35" borderId="11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right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0" fillId="35" borderId="14" xfId="0" applyFont="1" applyFill="1" applyBorder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5" borderId="11" xfId="0" applyFont="1" applyFill="1" applyBorder="1" applyAlignment="1">
      <alignment horizontal="center"/>
    </xf>
    <xf numFmtId="9" fontId="0" fillId="35" borderId="14" xfId="42" applyNumberFormat="1" applyFont="1" applyFill="1" applyBorder="1" applyAlignment="1">
      <alignment horizontal="center"/>
    </xf>
    <xf numFmtId="9" fontId="0" fillId="36" borderId="11" xfId="42" applyNumberFormat="1" applyFont="1" applyFill="1" applyBorder="1" applyAlignment="1">
      <alignment horizontal="center"/>
    </xf>
    <xf numFmtId="9" fontId="0" fillId="35" borderId="11" xfId="42" applyNumberFormat="1" applyFont="1" applyFill="1" applyBorder="1" applyAlignment="1">
      <alignment horizontal="center"/>
    </xf>
    <xf numFmtId="9" fontId="25" fillId="34" borderId="12" xfId="42" applyFont="1" applyFill="1" applyBorder="1" applyAlignment="1">
      <alignment horizontal="center" vertical="center" wrapText="1"/>
    </xf>
    <xf numFmtId="0" fontId="26" fillId="0" borderId="0" xfId="0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27" fillId="0" borderId="17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Continuous"/>
    </xf>
    <xf numFmtId="3" fontId="0" fillId="0" borderId="16" xfId="0" applyNumberFormat="1" applyFill="1" applyBorder="1" applyAlignment="1"/>
    <xf numFmtId="4" fontId="0" fillId="0" borderId="0" xfId="0" applyNumberFormat="1" applyFill="1" applyBorder="1" applyAlignment="1"/>
    <xf numFmtId="4" fontId="0" fillId="0" borderId="0" xfId="0" applyNumberFormat="1"/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Font="1"/>
    <xf numFmtId="167" fontId="0" fillId="0" borderId="0" xfId="0" applyNumberFormat="1" applyAlignment="1">
      <alignment horizontal="right"/>
    </xf>
    <xf numFmtId="167" fontId="0" fillId="0" borderId="0" xfId="0" pivotButton="1" applyNumberFormat="1" applyAlignment="1">
      <alignment horizontal="left"/>
    </xf>
    <xf numFmtId="167" fontId="0" fillId="0" borderId="0" xfId="0" applyNumberFormat="1" applyFill="1" applyBorder="1" applyAlignment="1"/>
    <xf numFmtId="0" fontId="27" fillId="0" borderId="17" xfId="0" applyFont="1" applyFill="1" applyBorder="1" applyAlignment="1">
      <alignment horizontal="left"/>
    </xf>
    <xf numFmtId="0" fontId="32" fillId="0" borderId="0" xfId="0" applyFont="1"/>
    <xf numFmtId="0" fontId="33" fillId="0" borderId="0" xfId="0" applyFont="1"/>
    <xf numFmtId="0" fontId="0" fillId="33" borderId="0" xfId="0" applyFill="1" applyAlignment="1">
      <alignment horizontal="center" vertical="center"/>
    </xf>
    <xf numFmtId="0" fontId="34" fillId="0" borderId="0" xfId="0" applyFont="1"/>
    <xf numFmtId="3" fontId="0" fillId="0" borderId="0" xfId="0" quotePrefix="1" applyNumberFormat="1" applyAlignment="1">
      <alignment horizont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7" fillId="36" borderId="0" xfId="0" applyFont="1" applyFill="1"/>
    <xf numFmtId="166" fontId="0" fillId="0" borderId="0" xfId="0" applyNumberFormat="1" applyFill="1" applyBorder="1" applyAlignment="1"/>
    <xf numFmtId="0" fontId="0" fillId="33" borderId="0" xfId="0" applyFill="1" applyAlignme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/>
    <xf numFmtId="0" fontId="35" fillId="0" borderId="0" xfId="0" applyFont="1" applyAlignment="1">
      <alignment horizontal="center"/>
    </xf>
    <xf numFmtId="164" fontId="36" fillId="39" borderId="0" xfId="42" applyNumberFormat="1" applyFont="1" applyFill="1" applyAlignment="1">
      <alignment horizontal="center" vertical="top" wrapText="1"/>
    </xf>
    <xf numFmtId="0" fontId="27" fillId="0" borderId="0" xfId="0" applyFont="1"/>
    <xf numFmtId="9" fontId="0" fillId="0" borderId="0" xfId="42" applyFont="1" applyAlignment="1">
      <alignment horizontal="center"/>
    </xf>
    <xf numFmtId="9" fontId="0" fillId="0" borderId="0" xfId="42" applyFont="1" applyFill="1" applyBorder="1" applyAlignment="1"/>
    <xf numFmtId="0" fontId="0" fillId="37" borderId="0" xfId="0" applyFill="1"/>
    <xf numFmtId="0" fontId="0" fillId="40" borderId="0" xfId="0" applyFill="1"/>
    <xf numFmtId="0" fontId="0" fillId="41" borderId="0" xfId="0" applyFill="1"/>
    <xf numFmtId="0" fontId="0" fillId="38" borderId="0" xfId="0" applyFill="1"/>
    <xf numFmtId="0" fontId="0" fillId="0" borderId="0" xfId="0" applyAlignment="1">
      <alignment vertical="center"/>
    </xf>
    <xf numFmtId="165" fontId="17" fillId="38" borderId="0" xfId="0" applyNumberFormat="1" applyFont="1" applyFill="1" applyAlignment="1">
      <alignment horizontal="center" vertical="top" wrapText="1"/>
    </xf>
    <xf numFmtId="2" fontId="17" fillId="38" borderId="0" xfId="0" applyNumberFormat="1" applyFont="1" applyFill="1" applyAlignment="1">
      <alignment horizontal="center" vertical="top" wrapText="1"/>
    </xf>
    <xf numFmtId="166" fontId="17" fillId="38" borderId="0" xfId="0" applyNumberFormat="1" applyFont="1" applyFill="1" applyAlignment="1">
      <alignment horizontal="right" vertical="top" wrapText="1"/>
    </xf>
    <xf numFmtId="0" fontId="17" fillId="38" borderId="0" xfId="0" applyFont="1" applyFill="1" applyAlignment="1">
      <alignment horizontal="center" vertical="top" wrapText="1"/>
    </xf>
    <xf numFmtId="0" fontId="17" fillId="36" borderId="18" xfId="0" applyFont="1" applyFill="1" applyBorder="1" applyAlignment="1">
      <alignment horizontal="right" vertical="top" wrapText="1"/>
    </xf>
    <xf numFmtId="9" fontId="17" fillId="36" borderId="19" xfId="42" applyFont="1" applyFill="1" applyBorder="1"/>
    <xf numFmtId="0" fontId="17" fillId="0" borderId="0" xfId="0" applyFont="1" applyFill="1"/>
    <xf numFmtId="0" fontId="0" fillId="0" borderId="0" xfId="0" applyFill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pivotButton="1" applyAlignment="1">
      <alignment vertical="top"/>
    </xf>
    <xf numFmtId="166" fontId="0" fillId="0" borderId="0" xfId="0" pivotButton="1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indent="1"/>
    </xf>
    <xf numFmtId="9" fontId="0" fillId="0" borderId="0" xfId="0" applyNumberFormat="1"/>
    <xf numFmtId="1" fontId="0" fillId="0" borderId="0" xfId="43" applyNumberFormat="1" applyFont="1" applyAlignment="1">
      <alignment horizontal="center"/>
    </xf>
    <xf numFmtId="1" fontId="0" fillId="0" borderId="0" xfId="0" pivotButton="1" applyNumberFormat="1" applyAlignment="1">
      <alignment horizontal="center" vertical="top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pivotButton="1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42" applyNumberFormat="1" applyFont="1" applyFill="1" applyBorder="1" applyAlignment="1"/>
    <xf numFmtId="9" fontId="1" fillId="0" borderId="0" xfId="42" applyNumberFormat="1" applyFont="1" applyFill="1" applyBorder="1" applyAlignment="1"/>
    <xf numFmtId="4" fontId="0" fillId="42" borderId="0" xfId="0" applyNumberFormat="1" applyFill="1" applyAlignment="1"/>
    <xf numFmtId="0" fontId="0" fillId="42" borderId="0" xfId="0" applyFill="1" applyAlignment="1">
      <alignment horizontal="left"/>
    </xf>
    <xf numFmtId="166" fontId="0" fillId="42" borderId="0" xfId="0" applyNumberFormat="1" applyFill="1" applyAlignment="1"/>
    <xf numFmtId="3" fontId="0" fillId="42" borderId="0" xfId="0" applyNumberFormat="1" applyFill="1" applyAlignment="1"/>
    <xf numFmtId="0" fontId="0" fillId="42" borderId="0" xfId="0" applyFill="1" applyAlignment="1">
      <alignment horizontal="center"/>
    </xf>
    <xf numFmtId="0" fontId="0" fillId="42" borderId="0" xfId="0" applyFill="1" applyAlignment="1"/>
    <xf numFmtId="165" fontId="0" fillId="42" borderId="0" xfId="0" applyNumberFormat="1" applyFill="1" applyAlignment="1">
      <alignment horizontal="center"/>
    </xf>
    <xf numFmtId="2" fontId="0" fillId="42" borderId="0" xfId="0" applyNumberFormat="1" applyFill="1" applyAlignment="1">
      <alignment horizontal="center"/>
    </xf>
    <xf numFmtId="4" fontId="0" fillId="43" borderId="0" xfId="0" applyNumberFormat="1" applyFill="1" applyAlignment="1"/>
    <xf numFmtId="0" fontId="0" fillId="43" borderId="0" xfId="0" applyFill="1" applyAlignment="1">
      <alignment horizontal="left"/>
    </xf>
    <xf numFmtId="166" fontId="0" fillId="43" borderId="0" xfId="0" applyNumberFormat="1" applyFill="1" applyAlignment="1"/>
    <xf numFmtId="3" fontId="0" fillId="43" borderId="0" xfId="0" applyNumberFormat="1" applyFill="1" applyAlignment="1"/>
    <xf numFmtId="0" fontId="0" fillId="43" borderId="0" xfId="0" applyFill="1" applyAlignment="1">
      <alignment horizontal="center"/>
    </xf>
    <xf numFmtId="0" fontId="0" fillId="43" borderId="0" xfId="0" applyFill="1" applyAlignment="1"/>
    <xf numFmtId="14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2" fontId="0" fillId="43" borderId="0" xfId="0" applyNumberFormat="1" applyFill="1" applyAlignment="1">
      <alignment horizontal="center"/>
    </xf>
    <xf numFmtId="4" fontId="0" fillId="39" borderId="0" xfId="0" applyNumberFormat="1" applyFill="1" applyAlignment="1"/>
    <xf numFmtId="0" fontId="0" fillId="39" borderId="0" xfId="0" applyFill="1" applyAlignment="1">
      <alignment horizontal="left"/>
    </xf>
    <xf numFmtId="166" fontId="0" fillId="39" borderId="0" xfId="0" applyNumberFormat="1" applyFill="1" applyAlignment="1"/>
    <xf numFmtId="3" fontId="0" fillId="39" borderId="0" xfId="0" applyNumberFormat="1" applyFill="1" applyAlignment="1"/>
    <xf numFmtId="0" fontId="0" fillId="39" borderId="0" xfId="0" applyFill="1" applyAlignment="1">
      <alignment horizontal="center"/>
    </xf>
    <xf numFmtId="0" fontId="0" fillId="39" borderId="0" xfId="0" applyFill="1" applyAlignment="1"/>
    <xf numFmtId="14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4" fontId="14" fillId="44" borderId="0" xfId="0" applyNumberFormat="1" applyFont="1" applyFill="1" applyAlignment="1"/>
    <xf numFmtId="0" fontId="18" fillId="0" borderId="0" xfId="0" applyFont="1" applyAlignment="1">
      <alignment horizontal="right"/>
    </xf>
    <xf numFmtId="0" fontId="14" fillId="34" borderId="0" xfId="0" applyFont="1" applyFill="1" applyBorder="1" applyAlignment="1">
      <alignment vertical="top"/>
    </xf>
    <xf numFmtId="0" fontId="25" fillId="34" borderId="12" xfId="0" applyFont="1" applyFill="1" applyBorder="1" applyAlignment="1">
      <alignment horizontal="center" vertical="top" wrapText="1"/>
    </xf>
    <xf numFmtId="0" fontId="25" fillId="34" borderId="12" xfId="0" applyFont="1" applyFill="1" applyBorder="1" applyAlignment="1">
      <alignment horizontal="right" vertical="top" wrapText="1"/>
    </xf>
    <xf numFmtId="168" fontId="0" fillId="0" borderId="0" xfId="43" applyNumberFormat="1" applyFont="1" applyFill="1" applyBorder="1" applyAlignment="1"/>
    <xf numFmtId="169" fontId="0" fillId="0" borderId="0" xfId="0" applyNumberFormat="1" applyFill="1" applyBorder="1" applyAlignment="1"/>
    <xf numFmtId="169" fontId="0" fillId="0" borderId="16" xfId="0" applyNumberFormat="1" applyFill="1" applyBorder="1" applyAlignment="1"/>
    <xf numFmtId="0" fontId="27" fillId="0" borderId="17" xfId="0" applyFont="1" applyFill="1" applyBorder="1" applyAlignment="1">
      <alignment horizontal="right"/>
    </xf>
    <xf numFmtId="168" fontId="0" fillId="40" borderId="0" xfId="43" applyNumberFormat="1" applyFont="1" applyFill="1" applyBorder="1" applyAlignment="1"/>
    <xf numFmtId="168" fontId="0" fillId="45" borderId="0" xfId="43" applyNumberFormat="1" applyFont="1" applyFill="1" applyBorder="1" applyAlignment="1"/>
    <xf numFmtId="166" fontId="0" fillId="0" borderId="0" xfId="42" applyNumberFormat="1" applyFont="1"/>
    <xf numFmtId="0" fontId="0" fillId="0" borderId="16" xfId="0" applyFill="1" applyBorder="1" applyAlignment="1"/>
    <xf numFmtId="0" fontId="0" fillId="0" borderId="0" xfId="0" applyFill="1" applyBorder="1" applyAlignment="1"/>
    <xf numFmtId="0" fontId="27" fillId="0" borderId="17" xfId="0" applyFont="1" applyFill="1" applyBorder="1" applyAlignment="1">
      <alignment horizontal="right"/>
    </xf>
    <xf numFmtId="4" fontId="0" fillId="0" borderId="20" xfId="0" applyNumberFormat="1" applyFill="1" applyBorder="1" applyAlignment="1"/>
    <xf numFmtId="4" fontId="0" fillId="0" borderId="0" xfId="0" applyNumberFormat="1" applyFill="1" applyBorder="1" applyAlignment="1"/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6" fontId="20" fillId="0" borderId="0" xfId="0" applyNumberFormat="1" applyFont="1" applyAlignment="1">
      <alignment horizontal="right"/>
    </xf>
    <xf numFmtId="164" fontId="0" fillId="0" borderId="0" xfId="0" applyNumberFormat="1"/>
    <xf numFmtId="9" fontId="0" fillId="0" borderId="0" xfId="42" applyFont="1"/>
    <xf numFmtId="167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top"/>
    </xf>
    <xf numFmtId="0" fontId="0" fillId="0" borderId="0" xfId="0" pivotButton="1" applyAlignment="1">
      <alignment horizontal="left" vertical="top"/>
    </xf>
    <xf numFmtId="167" fontId="0" fillId="33" borderId="0" xfId="0" applyNumberFormat="1" applyFill="1"/>
    <xf numFmtId="9" fontId="0" fillId="33" borderId="0" xfId="42" applyFont="1" applyFill="1"/>
    <xf numFmtId="166" fontId="0" fillId="33" borderId="0" xfId="0" applyNumberFormat="1" applyFill="1"/>
    <xf numFmtId="0" fontId="38" fillId="0" borderId="0" xfId="0" applyFont="1"/>
    <xf numFmtId="0" fontId="39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42" applyNumberFormat="1" applyFont="1" applyAlignment="1">
      <alignment horizontal="center"/>
    </xf>
    <xf numFmtId="9" fontId="0" fillId="0" borderId="0" xfId="0" pivotButton="1" applyNumberFormat="1" applyAlignment="1">
      <alignment horizontal="left" vertical="top"/>
    </xf>
    <xf numFmtId="0" fontId="40" fillId="0" borderId="0" xfId="44"/>
    <xf numFmtId="0" fontId="41" fillId="0" borderId="0" xfId="0" applyFont="1" applyAlignment="1">
      <alignment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0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right"/>
    </dxf>
    <dxf>
      <numFmt numFmtId="1" formatCode="0"/>
    </dxf>
    <dxf>
      <alignment horizontal="center"/>
    </dxf>
    <dxf>
      <numFmt numFmtId="167" formatCode="&quot;$&quot;#,##0"/>
    </dxf>
    <dxf>
      <alignment horizontal="left"/>
    </dxf>
    <dxf>
      <alignment horizontal="righ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right"/>
    </dxf>
    <dxf>
      <numFmt numFmtId="1" formatCode="0"/>
    </dxf>
    <dxf>
      <alignment horizontal="center"/>
    </dxf>
    <dxf>
      <numFmt numFmtId="167" formatCode="&quot;$&quot;#,##0"/>
    </dxf>
    <dxf>
      <alignment horizontal="left"/>
    </dxf>
    <dxf>
      <alignment horizontal="right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right"/>
    </dxf>
    <dxf>
      <numFmt numFmtId="1" formatCode="0"/>
    </dxf>
    <dxf>
      <alignment horizontal="center"/>
    </dxf>
    <dxf>
      <numFmt numFmtId="167" formatCode="&quot;$&quot;#,##0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top"/>
    </dxf>
    <dxf>
      <alignment vertical="top"/>
    </dxf>
    <dxf>
      <alignment vertical="top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right"/>
    </dxf>
    <dxf>
      <numFmt numFmtId="1" formatCode="0"/>
    </dxf>
    <dxf>
      <alignment horizontal="center"/>
    </dxf>
    <dxf>
      <numFmt numFmtId="167" formatCode="&quot;$&quot;#,##0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top"/>
    </dxf>
    <dxf>
      <alignment vertical="top"/>
    </dxf>
    <dxf>
      <alignment vertical="top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horizontal="right"/>
    </dxf>
    <dxf>
      <alignment horizontal="left"/>
    </dxf>
    <dxf>
      <numFmt numFmtId="167" formatCode="&quot;$&quot;#,##0"/>
    </dxf>
    <dxf>
      <alignment horizontal="center"/>
    </dxf>
    <dxf>
      <numFmt numFmtId="1" formatCode="0"/>
    </dxf>
    <dxf>
      <alignment horizontal="right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vertical="top"/>
    </dxf>
    <dxf>
      <alignment vertical="top"/>
    </dxf>
    <dxf>
      <alignment vertical="top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left"/>
    </dxf>
    <dxf>
      <numFmt numFmtId="167" formatCode="&quot;$&quot;#,##0"/>
    </dxf>
    <dxf>
      <alignment horizontal="center"/>
    </dxf>
    <dxf>
      <numFmt numFmtId="1" formatCode="0"/>
    </dxf>
    <dxf>
      <alignment horizontal="right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horizontal="left"/>
    </dxf>
    <dxf>
      <alignment vertical="top"/>
    </dxf>
    <dxf>
      <alignment vertical="top"/>
    </dxf>
    <dxf>
      <alignment vertical="top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167" formatCode="&quot;$&quot;#,##0"/>
    </dxf>
    <dxf>
      <alignment horizontal="center"/>
    </dxf>
    <dxf>
      <numFmt numFmtId="1" formatCode="0"/>
    </dxf>
    <dxf>
      <alignment horizontal="right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vertical="top"/>
    </dxf>
    <dxf>
      <alignment vertical="top"/>
    </dxf>
    <dxf>
      <alignment vertical="top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alignment vertic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horizontal="right"/>
    </dxf>
    <dxf>
      <alignment horizontal="right"/>
    </dxf>
    <dxf>
      <alignment horizontal="right"/>
    </dxf>
    <dxf>
      <alignment horizontal="right"/>
    </dxf>
    <dxf>
      <alignment vertical="center"/>
    </dxf>
    <dxf>
      <numFmt numFmtId="13" formatCode="0%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numFmt numFmtId="13" formatCode="0%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4" formatCode="0.00%"/>
    </dxf>
    <dxf>
      <alignment wrapText="1"/>
    </dxf>
    <dxf>
      <alignment wrapText="1"/>
    </dxf>
    <dxf>
      <alignment vertical="top"/>
    </dxf>
    <dxf>
      <alignment vertical="top"/>
    </dxf>
    <dxf>
      <alignment wrapText="1"/>
    </dxf>
    <dxf>
      <alignment wrapText="1"/>
    </dxf>
    <dxf>
      <alignment vertical="top"/>
    </dxf>
    <dxf>
      <alignment vertical="top"/>
    </dxf>
    <dxf>
      <alignment horizontal="right"/>
    </dxf>
    <dxf>
      <alignment horizontal="right"/>
    </dxf>
    <dxf>
      <numFmt numFmtId="0" formatCode="General"/>
      <alignment horizontal="general" vertical="bottom" textRotation="0" wrapText="0" indent="0" justifyLastLine="0" shrinkToFit="0" readingOrder="0"/>
    </dxf>
    <dxf>
      <numFmt numFmtId="166" formatCode="&quot;$&quot;#,##0.00"/>
      <alignment horizontal="right" vertical="bottom" textRotation="0" wrapText="0" indent="0" justifyLastLine="0" shrinkToFit="0" readingOrder="0"/>
    </dxf>
    <dxf>
      <numFmt numFmtId="166" formatCode="&quot;$&quot;#,##0.00"/>
      <alignment horizontal="right" vertical="bottom" textRotation="0" wrapText="0" indent="0" justifyLastLine="0" shrinkToFit="0" readingOrder="0"/>
    </dxf>
    <dxf>
      <numFmt numFmtId="166" formatCode="&quot;$&quot;#,##0.00"/>
      <alignment horizontal="righ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[$-409]dd\-mmm\-yy;@"/>
      <alignment horizontal="center" vertical="bottom" textRotation="0" wrapText="0" indent="0" justifyLastLine="0" shrinkToFit="0" readingOrder="0"/>
    </dxf>
    <dxf>
      <numFmt numFmtId="165" formatCode="[$-409]dd\-mmm\-yy;@"/>
      <alignment horizontal="center" vertical="bottom" textRotation="0" wrapText="0" indent="0" justifyLastLine="0" shrinkToFit="0" readingOrder="0"/>
    </dxf>
    <dxf>
      <numFmt numFmtId="165" formatCode="[$-409]dd\-mmm\-yy;@"/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FFA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Master.xlsx]Cat Success Fail!PivotTable11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 Success Fail'!$C$39:$C$40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Success Fail'!$B$41:$B$50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Fail'!$C$41:$C$50</c:f>
              <c:numCache>
                <c:formatCode>0.00%</c:formatCode>
                <c:ptCount val="9"/>
                <c:pt idx="0">
                  <c:v>0.58959537572254339</c:v>
                </c:pt>
                <c:pt idx="1">
                  <c:v>0.47826086956521741</c:v>
                </c:pt>
                <c:pt idx="2">
                  <c:v>0.46666666666666667</c:v>
                </c:pt>
                <c:pt idx="3">
                  <c:v>1</c:v>
                </c:pt>
                <c:pt idx="4">
                  <c:v>0.56571428571428573</c:v>
                </c:pt>
                <c:pt idx="5">
                  <c:v>0.63414634146341464</c:v>
                </c:pt>
                <c:pt idx="6">
                  <c:v>0.60606060606060608</c:v>
                </c:pt>
                <c:pt idx="7">
                  <c:v>0.68085106382978722</c:v>
                </c:pt>
                <c:pt idx="8">
                  <c:v>0.54678362573099415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8-463E-8FB9-D856F445A255}"/>
            </c:ext>
          </c:extLst>
        </c:ser>
        <c:ser>
          <c:idx val="1"/>
          <c:order val="1"/>
          <c:tx>
            <c:strRef>
              <c:f>'Cat Success Fail'!$D$39:$D$40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 Success Fail'!$B$41:$B$50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Fail'!$D$41:$D$50</c:f>
              <c:numCache>
                <c:formatCode>0.00%</c:formatCode>
                <c:ptCount val="9"/>
                <c:pt idx="0">
                  <c:v>0.34682080924855491</c:v>
                </c:pt>
                <c:pt idx="1">
                  <c:v>0.43478260869565216</c:v>
                </c:pt>
                <c:pt idx="2">
                  <c:v>0.51111111111111107</c:v>
                </c:pt>
                <c:pt idx="3">
                  <c:v>0</c:v>
                </c:pt>
                <c:pt idx="4">
                  <c:v>0.37714285714285717</c:v>
                </c:pt>
                <c:pt idx="5">
                  <c:v>0.26829268292682928</c:v>
                </c:pt>
                <c:pt idx="6">
                  <c:v>0.36363636363636365</c:v>
                </c:pt>
                <c:pt idx="7">
                  <c:v>0.2978723404255319</c:v>
                </c:pt>
                <c:pt idx="8">
                  <c:v>0.38596491228070173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8-463E-8FB9-D856F445A255}"/>
            </c:ext>
          </c:extLst>
        </c:ser>
        <c:ser>
          <c:idx val="2"/>
          <c:order val="2"/>
          <c:tx>
            <c:strRef>
              <c:f>'Cat Success Fail'!$E$39:$E$40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 Success Fail'!$B$41:$B$50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Fail'!$E$41:$E$50</c:f>
              <c:numCache>
                <c:formatCode>0.00%</c:formatCode>
                <c:ptCount val="9"/>
                <c:pt idx="0">
                  <c:v>6.358381502890173E-2</c:v>
                </c:pt>
                <c:pt idx="1">
                  <c:v>8.6956521739130432E-2</c:v>
                </c:pt>
                <c:pt idx="2">
                  <c:v>2.2222222222222223E-2</c:v>
                </c:pt>
                <c:pt idx="3">
                  <c:v>0</c:v>
                </c:pt>
                <c:pt idx="4">
                  <c:v>5.7142857142857141E-2</c:v>
                </c:pt>
                <c:pt idx="5">
                  <c:v>9.7560975609756101E-2</c:v>
                </c:pt>
                <c:pt idx="6">
                  <c:v>3.0303030303030304E-2</c:v>
                </c:pt>
                <c:pt idx="7">
                  <c:v>2.1276595744680851E-2</c:v>
                </c:pt>
                <c:pt idx="8">
                  <c:v>6.725146198830409E-2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8-463E-8FB9-D856F445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544272"/>
        <c:axId val="892544600"/>
      </c:barChart>
      <c:catAx>
        <c:axId val="8925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44600"/>
        <c:crosses val="autoZero"/>
        <c:auto val="1"/>
        <c:lblAlgn val="ctr"/>
        <c:lblOffset val="100"/>
        <c:noMultiLvlLbl val="0"/>
      </c:catAx>
      <c:valAx>
        <c:axId val="8925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48497572092927E-2"/>
          <c:y val="3.1339031339031341E-2"/>
          <c:w val="0.88572938161087111"/>
          <c:h val="0.6495481975009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'Bonus Analysis by Goal Range'!$F$6</c:f>
              <c:strCache>
                <c:ptCount val="1"/>
                <c:pt idx="0">
                  <c:v>Number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Range'!$F$7:$F$18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E-4D05-A2F0-80037C950426}"/>
            </c:ext>
          </c:extLst>
        </c:ser>
        <c:ser>
          <c:idx val="1"/>
          <c:order val="1"/>
          <c:tx>
            <c:strRef>
              <c:f>'Bonus Analysis by Goal Range'!$G$6</c:f>
              <c:strCache>
                <c:ptCount val="1"/>
                <c:pt idx="0">
                  <c:v>Number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Range'!$G$7:$G$18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E-4D05-A2F0-80037C950426}"/>
            </c:ext>
          </c:extLst>
        </c:ser>
        <c:ser>
          <c:idx val="2"/>
          <c:order val="2"/>
          <c:tx>
            <c:strRef>
              <c:f>'Bonus Analysis by Goal Range'!$H$6</c:f>
              <c:strCache>
                <c:ptCount val="1"/>
                <c:pt idx="0">
                  <c:v>Number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Range'!$H$7:$H$18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D05-A2F0-80037C95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836288"/>
        <c:axId val="400836616"/>
      </c:barChart>
      <c:lineChart>
        <c:grouping val="standard"/>
        <c:varyColors val="0"/>
        <c:ser>
          <c:idx val="3"/>
          <c:order val="3"/>
          <c:tx>
            <c:strRef>
              <c:f>'Bonus Analysis by Goal Range'!$J$6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Range'!$J$7:$J$18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E-4D05-A2F0-80037C950426}"/>
            </c:ext>
          </c:extLst>
        </c:ser>
        <c:ser>
          <c:idx val="4"/>
          <c:order val="4"/>
          <c:tx>
            <c:strRef>
              <c:f>'Bonus Analysis by Goal Range'!$K$6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Range'!$K$7:$K$18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E-4D05-A2F0-80037C950426}"/>
            </c:ext>
          </c:extLst>
        </c:ser>
        <c:ser>
          <c:idx val="5"/>
          <c:order val="5"/>
          <c:tx>
            <c:strRef>
              <c:f>'Bonus Analysis by Goal Range'!$L$6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Range'!$L$7:$L$18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E-4D05-A2F0-80037C95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905040"/>
        <c:axId val="1472903728"/>
      </c:lineChart>
      <c:catAx>
        <c:axId val="4008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16"/>
        <c:crosses val="autoZero"/>
        <c:auto val="1"/>
        <c:lblAlgn val="ctr"/>
        <c:lblOffset val="100"/>
        <c:noMultiLvlLbl val="0"/>
      </c:catAx>
      <c:valAx>
        <c:axId val="400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2.0860495436766623E-2"/>
              <c:y val="0.2399021917132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288"/>
        <c:crosses val="autoZero"/>
        <c:crossBetween val="between"/>
      </c:valAx>
      <c:valAx>
        <c:axId val="14729037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905040"/>
        <c:crosses val="max"/>
        <c:crossBetween val="between"/>
      </c:valAx>
      <c:catAx>
        <c:axId val="147290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90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Master.xlsx]Success by Country!PivotTable1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Country'!$C$6:$C$7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'Success by Country'!$B$8:$B$15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Euro Zone</c:v>
                </c:pt>
                <c:pt idx="4">
                  <c:v>Switzerland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'Success by Country'!$C$8:$C$15</c:f>
              <c:numCache>
                <c:formatCode>0.00%</c:formatCode>
                <c:ptCount val="7"/>
                <c:pt idx="0">
                  <c:v>4.7619047619047616E-2</c:v>
                </c:pt>
                <c:pt idx="1">
                  <c:v>4.6511627906976744E-2</c:v>
                </c:pt>
                <c:pt idx="2">
                  <c:v>3.3333333333333333E-2</c:v>
                </c:pt>
                <c:pt idx="3">
                  <c:v>6.25E-2</c:v>
                </c:pt>
                <c:pt idx="4">
                  <c:v>0.18181818181818182</c:v>
                </c:pt>
                <c:pt idx="5">
                  <c:v>2.1276595744680851E-2</c:v>
                </c:pt>
                <c:pt idx="6">
                  <c:v>5.8355437665782495E-2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5CE-BC00-CB3FC1B96ED4}"/>
            </c:ext>
          </c:extLst>
        </c:ser>
        <c:ser>
          <c:idx val="1"/>
          <c:order val="1"/>
          <c:tx>
            <c:strRef>
              <c:f>'Success by Country'!$D$6:$D$7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'Success by Country'!$B$8:$B$15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Euro Zone</c:v>
                </c:pt>
                <c:pt idx="4">
                  <c:v>Switzerland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'Success by Country'!$D$8:$D$15</c:f>
              <c:numCache>
                <c:formatCode>0.00%</c:formatCode>
                <c:ptCount val="7"/>
                <c:pt idx="0">
                  <c:v>0.38095238095238093</c:v>
                </c:pt>
                <c:pt idx="1">
                  <c:v>0.44186046511627908</c:v>
                </c:pt>
                <c:pt idx="2">
                  <c:v>0.4</c:v>
                </c:pt>
                <c:pt idx="3">
                  <c:v>0.39583333333333331</c:v>
                </c:pt>
                <c:pt idx="4">
                  <c:v>0.27272727272727271</c:v>
                </c:pt>
                <c:pt idx="5">
                  <c:v>0.38297872340425532</c:v>
                </c:pt>
                <c:pt idx="6">
                  <c:v>0.36339522546419101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5CE-BC00-CB3FC1B96ED4}"/>
            </c:ext>
          </c:extLst>
        </c:ser>
        <c:ser>
          <c:idx val="2"/>
          <c:order val="2"/>
          <c:tx>
            <c:strRef>
              <c:f>'Success by Country'!$E$6:$E$7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'Success by Country'!$B$8:$B$15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Euro Zone</c:v>
                </c:pt>
                <c:pt idx="4">
                  <c:v>Switzerland</c:v>
                </c:pt>
                <c:pt idx="5">
                  <c:v>United Kingdom</c:v>
                </c:pt>
                <c:pt idx="6">
                  <c:v>USA</c:v>
                </c:pt>
              </c:strCache>
            </c:strRef>
          </c:cat>
          <c:val>
            <c:numRef>
              <c:f>'Success by Country'!$E$8:$E$15</c:f>
              <c:numCache>
                <c:formatCode>0.00%</c:formatCode>
                <c:ptCount val="7"/>
                <c:pt idx="0">
                  <c:v>0.5714285714285714</c:v>
                </c:pt>
                <c:pt idx="1">
                  <c:v>0.51162790697674421</c:v>
                </c:pt>
                <c:pt idx="2">
                  <c:v>0.56666666666666665</c:v>
                </c:pt>
                <c:pt idx="3">
                  <c:v>0.54166666666666663</c:v>
                </c:pt>
                <c:pt idx="4">
                  <c:v>0.54545454545454541</c:v>
                </c:pt>
                <c:pt idx="5">
                  <c:v>0.5957446808510638</c:v>
                </c:pt>
                <c:pt idx="6">
                  <c:v>0.57824933687002655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1-45CE-BC00-CB3FC1B9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66948408"/>
        <c:axId val="1066948736"/>
      </c:lineChart>
      <c:catAx>
        <c:axId val="1066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736"/>
        <c:crosses val="autoZero"/>
        <c:auto val="1"/>
        <c:lblAlgn val="ctr"/>
        <c:lblOffset val="100"/>
        <c:noMultiLvlLbl val="0"/>
      </c:catAx>
      <c:valAx>
        <c:axId val="10669487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4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Master.xlsx]Spotlight Analysis!PivotTable8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'Spotlight Analysis'!$G$26:$G$27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'Spotlight Analysis'!$F$28:$F$30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Analysis'!$G$28:$G$30</c:f>
              <c:numCache>
                <c:formatCode>0.00%</c:formatCode>
                <c:ptCount val="2"/>
                <c:pt idx="0">
                  <c:v>5.8252427184466021E-2</c:v>
                </c:pt>
                <c:pt idx="1">
                  <c:v>5.6603773584905662E-2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7-4324-97FB-AF996C0E1BCD}"/>
            </c:ext>
          </c:extLst>
        </c:ser>
        <c:ser>
          <c:idx val="1"/>
          <c:order val="1"/>
          <c:tx>
            <c:strRef>
              <c:f>'Spotlight Analysis'!$H$26:$H$27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'Spotlight Analysis'!$F$28:$F$30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Analysis'!$H$28:$H$30</c:f>
              <c:numCache>
                <c:formatCode>0.00%</c:formatCode>
                <c:ptCount val="2"/>
                <c:pt idx="0">
                  <c:v>0.36199722607489598</c:v>
                </c:pt>
                <c:pt idx="1">
                  <c:v>0.38867924528301889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7-4324-97FB-AF996C0E1BCD}"/>
            </c:ext>
          </c:extLst>
        </c:ser>
        <c:ser>
          <c:idx val="2"/>
          <c:order val="2"/>
          <c:tx>
            <c:strRef>
              <c:f>'Spotlight Analysis'!$I$26:$I$27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'Spotlight Analysis'!$F$28:$F$30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Analysis'!$I$28:$I$30</c:f>
              <c:numCache>
                <c:formatCode>0.00%</c:formatCode>
                <c:ptCount val="2"/>
                <c:pt idx="0">
                  <c:v>0.57975034674063797</c:v>
                </c:pt>
                <c:pt idx="1">
                  <c:v>0.55471698113207546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7-4324-97FB-AF996C0E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69928"/>
        <c:axId val="1247670912"/>
      </c:lineChart>
      <c:catAx>
        <c:axId val="124766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0912"/>
        <c:crosses val="autoZero"/>
        <c:auto val="1"/>
        <c:lblAlgn val="ctr"/>
        <c:lblOffset val="100"/>
        <c:noMultiLvlLbl val="0"/>
      </c:catAx>
      <c:valAx>
        <c:axId val="1247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Master.xlsx]Staff Picks Analysis!PivotTable9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'Staff Picks Analysis'!$G$21:$G$22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'Staff Picks Analysis'!$F$23:$F$25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Picks Analysis'!$G$23:$G$25</c:f>
              <c:numCache>
                <c:formatCode>0.00%</c:formatCode>
                <c:ptCount val="2"/>
                <c:pt idx="0">
                  <c:v>5.656350053361793E-2</c:v>
                </c:pt>
                <c:pt idx="1">
                  <c:v>8.1632653061224483E-2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13E-85BB-82CD75EE3EB2}"/>
            </c:ext>
          </c:extLst>
        </c:ser>
        <c:ser>
          <c:idx val="1"/>
          <c:order val="1"/>
          <c:tx>
            <c:strRef>
              <c:f>'Staff Picks Analysis'!$H$21:$H$22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'Staff Picks Analysis'!$F$23:$F$25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Picks Analysis'!$H$23:$H$25</c:f>
              <c:numCache>
                <c:formatCode>0.00%</c:formatCode>
                <c:ptCount val="2"/>
                <c:pt idx="0">
                  <c:v>0.37033084311632869</c:v>
                </c:pt>
                <c:pt idx="1">
                  <c:v>0.34693877551020408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13E-85BB-82CD75EE3EB2}"/>
            </c:ext>
          </c:extLst>
        </c:ser>
        <c:ser>
          <c:idx val="2"/>
          <c:order val="2"/>
          <c:tx>
            <c:strRef>
              <c:f>'Staff Picks Analysis'!$I$21:$I$22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'Staff Picks Analysis'!$F$23:$F$25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Picks Analysis'!$I$23:$I$25</c:f>
              <c:numCache>
                <c:formatCode>0.00%</c:formatCode>
                <c:ptCount val="2"/>
                <c:pt idx="0">
                  <c:v>0.57310565635005339</c:v>
                </c:pt>
                <c:pt idx="1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9-413E-85BB-82CD75EE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61072"/>
        <c:axId val="1247663368"/>
      </c:lineChart>
      <c:catAx>
        <c:axId val="12476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3368"/>
        <c:crosses val="autoZero"/>
        <c:auto val="1"/>
        <c:lblAlgn val="ctr"/>
        <c:lblOffset val="100"/>
        <c:noMultiLvlLbl val="0"/>
      </c:catAx>
      <c:valAx>
        <c:axId val="12476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Master.xlsx]Both!PivotTable9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50013313553198"/>
          <c:y val="4.7619047619047616E-2"/>
          <c:w val="0.82113409736826382"/>
          <c:h val="0.73722159730033743"/>
        </c:manualLayout>
      </c:layout>
      <c:lineChart>
        <c:grouping val="standard"/>
        <c:varyColors val="0"/>
        <c:ser>
          <c:idx val="0"/>
          <c:order val="0"/>
          <c:tx>
            <c:strRef>
              <c:f>Both!$G$21:$G$22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Both!$F$23:$F$25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Both!$G$23:$G$25</c:f>
              <c:numCache>
                <c:formatCode>0.00%</c:formatCode>
                <c:ptCount val="2"/>
                <c:pt idx="0">
                  <c:v>5.6701030927835051E-2</c:v>
                </c:pt>
                <c:pt idx="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B-4FD0-9A98-19E45B5CD412}"/>
            </c:ext>
          </c:extLst>
        </c:ser>
        <c:ser>
          <c:idx val="1"/>
          <c:order val="1"/>
          <c:tx>
            <c:strRef>
              <c:f>Both!$H$21:$H$22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Both!$F$23:$F$25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Both!$H$23:$H$25</c:f>
              <c:numCache>
                <c:formatCode>0.00%</c:formatCode>
                <c:ptCount val="2"/>
                <c:pt idx="0">
                  <c:v>0.37113402061855671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B-4FD0-9A98-19E45B5CD412}"/>
            </c:ext>
          </c:extLst>
        </c:ser>
        <c:ser>
          <c:idx val="2"/>
          <c:order val="2"/>
          <c:tx>
            <c:strRef>
              <c:f>Both!$I$21:$I$22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Both!$F$23:$F$25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Both!$I$23:$I$25</c:f>
              <c:numCache>
                <c:formatCode>0.00%</c:formatCode>
                <c:ptCount val="2"/>
                <c:pt idx="0">
                  <c:v>0.57216494845360821</c:v>
                </c:pt>
                <c:pt idx="1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B-4FD0-9A98-19E45B5C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61072"/>
        <c:axId val="1247663368"/>
      </c:lineChart>
      <c:catAx>
        <c:axId val="12476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3368"/>
        <c:crosses val="autoZero"/>
        <c:auto val="1"/>
        <c:lblAlgn val="ctr"/>
        <c:lblOffset val="100"/>
        <c:noMultiLvlLbl val="0"/>
      </c:catAx>
      <c:valAx>
        <c:axId val="12476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'Scratch Pad'!$AS$8</c:f>
              <c:strCache>
                <c:ptCount val="1"/>
                <c:pt idx="0">
                  <c:v>Pledged [USD]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'Scratch Pad'!$AR$9:$AR$573</c:f>
              <c:numCache>
                <c:formatCode>"$"#,##0.00</c:formatCode>
                <c:ptCount val="565"/>
                <c:pt idx="0">
                  <c:v>1400</c:v>
                </c:pt>
                <c:pt idx="1">
                  <c:v>72751.677852348992</c:v>
                </c:pt>
                <c:pt idx="2">
                  <c:v>1018.7667560321715</c:v>
                </c:pt>
                <c:pt idx="3">
                  <c:v>603.21715817694371</c:v>
                </c:pt>
                <c:pt idx="4">
                  <c:v>5200</c:v>
                </c:pt>
                <c:pt idx="5">
                  <c:v>4200</c:v>
                </c:pt>
                <c:pt idx="6">
                  <c:v>1700</c:v>
                </c:pt>
                <c:pt idx="7">
                  <c:v>84600</c:v>
                </c:pt>
                <c:pt idx="8">
                  <c:v>131800</c:v>
                </c:pt>
                <c:pt idx="9">
                  <c:v>59100</c:v>
                </c:pt>
                <c:pt idx="10">
                  <c:v>5172.4137931034484</c:v>
                </c:pt>
                <c:pt idx="11">
                  <c:v>92400</c:v>
                </c:pt>
                <c:pt idx="12">
                  <c:v>5500</c:v>
                </c:pt>
                <c:pt idx="13">
                  <c:v>130800</c:v>
                </c:pt>
                <c:pt idx="14">
                  <c:v>47812.5</c:v>
                </c:pt>
                <c:pt idx="15">
                  <c:v>9000</c:v>
                </c:pt>
                <c:pt idx="16">
                  <c:v>4022.9885057471265</c:v>
                </c:pt>
                <c:pt idx="17">
                  <c:v>50200</c:v>
                </c:pt>
                <c:pt idx="18">
                  <c:v>9300</c:v>
                </c:pt>
                <c:pt idx="19">
                  <c:v>16823.056300268097</c:v>
                </c:pt>
                <c:pt idx="20">
                  <c:v>700</c:v>
                </c:pt>
                <c:pt idx="21">
                  <c:v>8100</c:v>
                </c:pt>
                <c:pt idx="22">
                  <c:v>3100</c:v>
                </c:pt>
                <c:pt idx="23">
                  <c:v>8800</c:v>
                </c:pt>
                <c:pt idx="24">
                  <c:v>5600</c:v>
                </c:pt>
                <c:pt idx="25">
                  <c:v>1800</c:v>
                </c:pt>
                <c:pt idx="26">
                  <c:v>90200</c:v>
                </c:pt>
                <c:pt idx="27">
                  <c:v>214.47721179624665</c:v>
                </c:pt>
                <c:pt idx="28">
                  <c:v>3700</c:v>
                </c:pt>
                <c:pt idx="29">
                  <c:v>1500</c:v>
                </c:pt>
                <c:pt idx="30">
                  <c:v>33300</c:v>
                </c:pt>
                <c:pt idx="31">
                  <c:v>7200</c:v>
                </c:pt>
                <c:pt idx="32">
                  <c:v>8800</c:v>
                </c:pt>
                <c:pt idx="33">
                  <c:v>6600</c:v>
                </c:pt>
                <c:pt idx="34">
                  <c:v>8000</c:v>
                </c:pt>
                <c:pt idx="35">
                  <c:v>2900</c:v>
                </c:pt>
                <c:pt idx="36">
                  <c:v>2700</c:v>
                </c:pt>
                <c:pt idx="37">
                  <c:v>1400</c:v>
                </c:pt>
                <c:pt idx="38">
                  <c:v>71363.636363636353</c:v>
                </c:pt>
                <c:pt idx="39">
                  <c:v>2000</c:v>
                </c:pt>
                <c:pt idx="40">
                  <c:v>6100</c:v>
                </c:pt>
                <c:pt idx="41">
                  <c:v>83448.275862068971</c:v>
                </c:pt>
                <c:pt idx="42">
                  <c:v>5700</c:v>
                </c:pt>
                <c:pt idx="43">
                  <c:v>128000</c:v>
                </c:pt>
                <c:pt idx="44">
                  <c:v>6000</c:v>
                </c:pt>
                <c:pt idx="45">
                  <c:v>600</c:v>
                </c:pt>
                <c:pt idx="46">
                  <c:v>1400</c:v>
                </c:pt>
                <c:pt idx="47">
                  <c:v>4482.7586206896549</c:v>
                </c:pt>
                <c:pt idx="48">
                  <c:v>9700</c:v>
                </c:pt>
                <c:pt idx="49">
                  <c:v>4500</c:v>
                </c:pt>
                <c:pt idx="50">
                  <c:v>1100</c:v>
                </c:pt>
                <c:pt idx="51">
                  <c:v>16800</c:v>
                </c:pt>
                <c:pt idx="52">
                  <c:v>1149.4252873563219</c:v>
                </c:pt>
                <c:pt idx="53">
                  <c:v>31400</c:v>
                </c:pt>
                <c:pt idx="54">
                  <c:v>3288.5906040268455</c:v>
                </c:pt>
                <c:pt idx="55">
                  <c:v>7400</c:v>
                </c:pt>
                <c:pt idx="56">
                  <c:v>4800</c:v>
                </c:pt>
                <c:pt idx="57">
                  <c:v>3400</c:v>
                </c:pt>
                <c:pt idx="58">
                  <c:v>20833.333333333336</c:v>
                </c:pt>
                <c:pt idx="59">
                  <c:v>3333.3333333333335</c:v>
                </c:pt>
                <c:pt idx="60">
                  <c:v>900</c:v>
                </c:pt>
                <c:pt idx="61">
                  <c:v>69700</c:v>
                </c:pt>
                <c:pt idx="62">
                  <c:v>1300</c:v>
                </c:pt>
                <c:pt idx="63">
                  <c:v>7600</c:v>
                </c:pt>
                <c:pt idx="64">
                  <c:v>900</c:v>
                </c:pt>
                <c:pt idx="65">
                  <c:v>3700</c:v>
                </c:pt>
                <c:pt idx="66">
                  <c:v>119200</c:v>
                </c:pt>
                <c:pt idx="67">
                  <c:v>6800</c:v>
                </c:pt>
                <c:pt idx="68">
                  <c:v>3900</c:v>
                </c:pt>
                <c:pt idx="69">
                  <c:v>3500</c:v>
                </c:pt>
                <c:pt idx="70">
                  <c:v>1500</c:v>
                </c:pt>
                <c:pt idx="71">
                  <c:v>61400</c:v>
                </c:pt>
                <c:pt idx="72">
                  <c:v>3154.3624161073826</c:v>
                </c:pt>
                <c:pt idx="73">
                  <c:v>3300</c:v>
                </c:pt>
                <c:pt idx="74">
                  <c:v>1900</c:v>
                </c:pt>
                <c:pt idx="75">
                  <c:v>4900</c:v>
                </c:pt>
                <c:pt idx="76">
                  <c:v>5400</c:v>
                </c:pt>
                <c:pt idx="77">
                  <c:v>5000</c:v>
                </c:pt>
                <c:pt idx="78">
                  <c:v>75100</c:v>
                </c:pt>
                <c:pt idx="79">
                  <c:v>45300</c:v>
                </c:pt>
                <c:pt idx="80">
                  <c:v>2600</c:v>
                </c:pt>
                <c:pt idx="81">
                  <c:v>5300</c:v>
                </c:pt>
                <c:pt idx="82">
                  <c:v>1286.86327077748</c:v>
                </c:pt>
                <c:pt idx="83">
                  <c:v>189310.3448275862</c:v>
                </c:pt>
                <c:pt idx="84">
                  <c:v>3300</c:v>
                </c:pt>
                <c:pt idx="85">
                  <c:v>4500</c:v>
                </c:pt>
                <c:pt idx="86">
                  <c:v>1800</c:v>
                </c:pt>
                <c:pt idx="87">
                  <c:v>5500</c:v>
                </c:pt>
                <c:pt idx="88">
                  <c:v>64300</c:v>
                </c:pt>
                <c:pt idx="89">
                  <c:v>5000</c:v>
                </c:pt>
                <c:pt idx="90">
                  <c:v>5400</c:v>
                </c:pt>
                <c:pt idx="91">
                  <c:v>9000</c:v>
                </c:pt>
                <c:pt idx="92">
                  <c:v>26041.666666666668</c:v>
                </c:pt>
                <c:pt idx="93">
                  <c:v>8300</c:v>
                </c:pt>
                <c:pt idx="94">
                  <c:v>9300</c:v>
                </c:pt>
                <c:pt idx="95">
                  <c:v>6200</c:v>
                </c:pt>
                <c:pt idx="96">
                  <c:v>41500</c:v>
                </c:pt>
                <c:pt idx="97">
                  <c:v>2100</c:v>
                </c:pt>
                <c:pt idx="98">
                  <c:v>191200</c:v>
                </c:pt>
                <c:pt idx="99">
                  <c:v>8000</c:v>
                </c:pt>
                <c:pt idx="100">
                  <c:v>6354.166666666667</c:v>
                </c:pt>
                <c:pt idx="101">
                  <c:v>3500</c:v>
                </c:pt>
                <c:pt idx="102">
                  <c:v>150500</c:v>
                </c:pt>
                <c:pt idx="103">
                  <c:v>90400</c:v>
                </c:pt>
                <c:pt idx="104">
                  <c:v>9800</c:v>
                </c:pt>
                <c:pt idx="105">
                  <c:v>1744.9664429530201</c:v>
                </c:pt>
                <c:pt idx="106">
                  <c:v>23300</c:v>
                </c:pt>
                <c:pt idx="107">
                  <c:v>96700</c:v>
                </c:pt>
                <c:pt idx="108">
                  <c:v>600</c:v>
                </c:pt>
                <c:pt idx="109">
                  <c:v>38800</c:v>
                </c:pt>
                <c:pt idx="110">
                  <c:v>33712.121212121208</c:v>
                </c:pt>
                <c:pt idx="111">
                  <c:v>37583.892617449666</c:v>
                </c:pt>
                <c:pt idx="112">
                  <c:v>3632.7077747989279</c:v>
                </c:pt>
                <c:pt idx="113">
                  <c:v>3600</c:v>
                </c:pt>
                <c:pt idx="114">
                  <c:v>45606.060606060601</c:v>
                </c:pt>
                <c:pt idx="115">
                  <c:v>7100</c:v>
                </c:pt>
                <c:pt idx="116">
                  <c:v>15800</c:v>
                </c:pt>
                <c:pt idx="117">
                  <c:v>54700</c:v>
                </c:pt>
                <c:pt idx="118">
                  <c:v>2100</c:v>
                </c:pt>
                <c:pt idx="119">
                  <c:v>96577.181208053691</c:v>
                </c:pt>
                <c:pt idx="120">
                  <c:v>1300</c:v>
                </c:pt>
                <c:pt idx="121">
                  <c:v>1000</c:v>
                </c:pt>
                <c:pt idx="122">
                  <c:v>196900</c:v>
                </c:pt>
                <c:pt idx="123">
                  <c:v>8100</c:v>
                </c:pt>
                <c:pt idx="124">
                  <c:v>87900</c:v>
                </c:pt>
                <c:pt idx="125">
                  <c:v>1400</c:v>
                </c:pt>
                <c:pt idx="126">
                  <c:v>121700</c:v>
                </c:pt>
                <c:pt idx="127">
                  <c:v>6551.7241379310344</c:v>
                </c:pt>
                <c:pt idx="128">
                  <c:v>41700</c:v>
                </c:pt>
                <c:pt idx="129">
                  <c:v>4800</c:v>
                </c:pt>
                <c:pt idx="130">
                  <c:v>46300</c:v>
                </c:pt>
                <c:pt idx="131">
                  <c:v>67800</c:v>
                </c:pt>
                <c:pt idx="132">
                  <c:v>3000</c:v>
                </c:pt>
                <c:pt idx="133">
                  <c:v>60900</c:v>
                </c:pt>
                <c:pt idx="134">
                  <c:v>137900</c:v>
                </c:pt>
                <c:pt idx="135">
                  <c:v>85600</c:v>
                </c:pt>
                <c:pt idx="136">
                  <c:v>2400</c:v>
                </c:pt>
                <c:pt idx="137">
                  <c:v>3400</c:v>
                </c:pt>
                <c:pt idx="138">
                  <c:v>3800</c:v>
                </c:pt>
                <c:pt idx="139">
                  <c:v>7500</c:v>
                </c:pt>
                <c:pt idx="140">
                  <c:v>9300</c:v>
                </c:pt>
                <c:pt idx="141">
                  <c:v>321.71581769437</c:v>
                </c:pt>
                <c:pt idx="142">
                  <c:v>29400</c:v>
                </c:pt>
                <c:pt idx="143">
                  <c:v>113087.24832214766</c:v>
                </c:pt>
                <c:pt idx="144">
                  <c:v>8400</c:v>
                </c:pt>
                <c:pt idx="145">
                  <c:v>2300</c:v>
                </c:pt>
                <c:pt idx="146">
                  <c:v>700</c:v>
                </c:pt>
                <c:pt idx="147">
                  <c:v>2900</c:v>
                </c:pt>
                <c:pt idx="148">
                  <c:v>4500</c:v>
                </c:pt>
                <c:pt idx="149">
                  <c:v>19800</c:v>
                </c:pt>
                <c:pt idx="150">
                  <c:v>4161.0738255033557</c:v>
                </c:pt>
                <c:pt idx="151">
                  <c:v>61500</c:v>
                </c:pt>
                <c:pt idx="152">
                  <c:v>1000</c:v>
                </c:pt>
                <c:pt idx="153">
                  <c:v>4600</c:v>
                </c:pt>
                <c:pt idx="154">
                  <c:v>80500</c:v>
                </c:pt>
                <c:pt idx="155">
                  <c:v>5700</c:v>
                </c:pt>
                <c:pt idx="156">
                  <c:v>5000</c:v>
                </c:pt>
                <c:pt idx="157">
                  <c:v>1800</c:v>
                </c:pt>
                <c:pt idx="158">
                  <c:v>6300</c:v>
                </c:pt>
                <c:pt idx="159">
                  <c:v>1700</c:v>
                </c:pt>
                <c:pt idx="160">
                  <c:v>2900</c:v>
                </c:pt>
                <c:pt idx="161">
                  <c:v>45600</c:v>
                </c:pt>
                <c:pt idx="162">
                  <c:v>4900</c:v>
                </c:pt>
                <c:pt idx="163">
                  <c:v>41342.281879194634</c:v>
                </c:pt>
                <c:pt idx="164">
                  <c:v>1500</c:v>
                </c:pt>
                <c:pt idx="165">
                  <c:v>3500</c:v>
                </c:pt>
                <c:pt idx="166">
                  <c:v>51100</c:v>
                </c:pt>
                <c:pt idx="167">
                  <c:v>5909.090909090909</c:v>
                </c:pt>
                <c:pt idx="168">
                  <c:v>3900</c:v>
                </c:pt>
                <c:pt idx="169">
                  <c:v>700</c:v>
                </c:pt>
                <c:pt idx="170">
                  <c:v>2700</c:v>
                </c:pt>
                <c:pt idx="171">
                  <c:v>8000</c:v>
                </c:pt>
                <c:pt idx="172">
                  <c:v>2500</c:v>
                </c:pt>
                <c:pt idx="173">
                  <c:v>8400</c:v>
                </c:pt>
                <c:pt idx="174">
                  <c:v>900</c:v>
                </c:pt>
                <c:pt idx="175">
                  <c:v>6300</c:v>
                </c:pt>
                <c:pt idx="176">
                  <c:v>606.06060606060601</c:v>
                </c:pt>
                <c:pt idx="177">
                  <c:v>1800</c:v>
                </c:pt>
                <c:pt idx="178">
                  <c:v>600</c:v>
                </c:pt>
                <c:pt idx="179">
                  <c:v>3500</c:v>
                </c:pt>
                <c:pt idx="180">
                  <c:v>900</c:v>
                </c:pt>
                <c:pt idx="181">
                  <c:v>2100</c:v>
                </c:pt>
                <c:pt idx="182">
                  <c:v>2800</c:v>
                </c:pt>
                <c:pt idx="183">
                  <c:v>4410.1876675603216</c:v>
                </c:pt>
                <c:pt idx="184">
                  <c:v>6300</c:v>
                </c:pt>
                <c:pt idx="185">
                  <c:v>59100</c:v>
                </c:pt>
                <c:pt idx="186">
                  <c:v>2200</c:v>
                </c:pt>
                <c:pt idx="187">
                  <c:v>1400</c:v>
                </c:pt>
                <c:pt idx="188">
                  <c:v>117900</c:v>
                </c:pt>
                <c:pt idx="189">
                  <c:v>7100</c:v>
                </c:pt>
                <c:pt idx="190">
                  <c:v>98700</c:v>
                </c:pt>
                <c:pt idx="191">
                  <c:v>38735.632183908048</c:v>
                </c:pt>
                <c:pt idx="192">
                  <c:v>3300</c:v>
                </c:pt>
                <c:pt idx="193">
                  <c:v>20700</c:v>
                </c:pt>
                <c:pt idx="194">
                  <c:v>9600</c:v>
                </c:pt>
                <c:pt idx="195">
                  <c:v>66200</c:v>
                </c:pt>
                <c:pt idx="196">
                  <c:v>173800</c:v>
                </c:pt>
                <c:pt idx="197">
                  <c:v>94500</c:v>
                </c:pt>
                <c:pt idx="198">
                  <c:v>69800</c:v>
                </c:pt>
                <c:pt idx="199">
                  <c:v>900</c:v>
                </c:pt>
                <c:pt idx="200">
                  <c:v>74100</c:v>
                </c:pt>
                <c:pt idx="201">
                  <c:v>33600</c:v>
                </c:pt>
                <c:pt idx="202">
                  <c:v>817.69436997319031</c:v>
                </c:pt>
                <c:pt idx="203">
                  <c:v>2300</c:v>
                </c:pt>
                <c:pt idx="204">
                  <c:v>4000</c:v>
                </c:pt>
                <c:pt idx="205">
                  <c:v>68620.68965517242</c:v>
                </c:pt>
                <c:pt idx="206">
                  <c:v>5500</c:v>
                </c:pt>
                <c:pt idx="207">
                  <c:v>3700</c:v>
                </c:pt>
                <c:pt idx="208">
                  <c:v>5200</c:v>
                </c:pt>
                <c:pt idx="209">
                  <c:v>900</c:v>
                </c:pt>
                <c:pt idx="210">
                  <c:v>1073.8255033557048</c:v>
                </c:pt>
                <c:pt idx="211">
                  <c:v>1800</c:v>
                </c:pt>
                <c:pt idx="212">
                  <c:v>5977.0114942528735</c:v>
                </c:pt>
                <c:pt idx="213">
                  <c:v>5400</c:v>
                </c:pt>
                <c:pt idx="214">
                  <c:v>112300</c:v>
                </c:pt>
                <c:pt idx="215">
                  <c:v>900</c:v>
                </c:pt>
                <c:pt idx="216">
                  <c:v>22500</c:v>
                </c:pt>
                <c:pt idx="217">
                  <c:v>3400</c:v>
                </c:pt>
                <c:pt idx="218">
                  <c:v>2500</c:v>
                </c:pt>
                <c:pt idx="219">
                  <c:v>5300</c:v>
                </c:pt>
                <c:pt idx="220">
                  <c:v>6300</c:v>
                </c:pt>
                <c:pt idx="221">
                  <c:v>114400</c:v>
                </c:pt>
                <c:pt idx="222">
                  <c:v>38900</c:v>
                </c:pt>
                <c:pt idx="223">
                  <c:v>83000</c:v>
                </c:pt>
                <c:pt idx="224">
                  <c:v>2400</c:v>
                </c:pt>
                <c:pt idx="225">
                  <c:v>47575.757575757576</c:v>
                </c:pt>
                <c:pt idx="226">
                  <c:v>800</c:v>
                </c:pt>
                <c:pt idx="227">
                  <c:v>7100</c:v>
                </c:pt>
                <c:pt idx="228">
                  <c:v>30939.59731543624</c:v>
                </c:pt>
                <c:pt idx="229">
                  <c:v>8100</c:v>
                </c:pt>
                <c:pt idx="230">
                  <c:v>1700</c:v>
                </c:pt>
                <c:pt idx="231">
                  <c:v>900</c:v>
                </c:pt>
                <c:pt idx="232">
                  <c:v>48900</c:v>
                </c:pt>
                <c:pt idx="233">
                  <c:v>39300</c:v>
                </c:pt>
                <c:pt idx="234">
                  <c:v>455.76407506702412</c:v>
                </c:pt>
                <c:pt idx="235">
                  <c:v>6969.6969696969691</c:v>
                </c:pt>
                <c:pt idx="236">
                  <c:v>7800</c:v>
                </c:pt>
                <c:pt idx="237">
                  <c:v>2100</c:v>
                </c:pt>
                <c:pt idx="238">
                  <c:v>113800</c:v>
                </c:pt>
                <c:pt idx="239">
                  <c:v>5000</c:v>
                </c:pt>
                <c:pt idx="240">
                  <c:v>8700</c:v>
                </c:pt>
                <c:pt idx="241">
                  <c:v>2700</c:v>
                </c:pt>
                <c:pt idx="242">
                  <c:v>1800</c:v>
                </c:pt>
                <c:pt idx="243">
                  <c:v>174500</c:v>
                </c:pt>
                <c:pt idx="244">
                  <c:v>5100</c:v>
                </c:pt>
                <c:pt idx="245">
                  <c:v>152400</c:v>
                </c:pt>
                <c:pt idx="246">
                  <c:v>1300</c:v>
                </c:pt>
                <c:pt idx="247">
                  <c:v>8100</c:v>
                </c:pt>
                <c:pt idx="248">
                  <c:v>8300</c:v>
                </c:pt>
                <c:pt idx="249">
                  <c:v>28400</c:v>
                </c:pt>
                <c:pt idx="250">
                  <c:v>102500</c:v>
                </c:pt>
                <c:pt idx="251">
                  <c:v>5400</c:v>
                </c:pt>
                <c:pt idx="252">
                  <c:v>6200</c:v>
                </c:pt>
                <c:pt idx="253">
                  <c:v>2100</c:v>
                </c:pt>
                <c:pt idx="254">
                  <c:v>120.64343163538874</c:v>
                </c:pt>
                <c:pt idx="255">
                  <c:v>148400</c:v>
                </c:pt>
                <c:pt idx="256">
                  <c:v>116500</c:v>
                </c:pt>
                <c:pt idx="257">
                  <c:v>146400</c:v>
                </c:pt>
                <c:pt idx="258">
                  <c:v>33800</c:v>
                </c:pt>
                <c:pt idx="259">
                  <c:v>2400</c:v>
                </c:pt>
                <c:pt idx="260">
                  <c:v>98800</c:v>
                </c:pt>
                <c:pt idx="261">
                  <c:v>134300</c:v>
                </c:pt>
                <c:pt idx="262">
                  <c:v>71200</c:v>
                </c:pt>
                <c:pt idx="263">
                  <c:v>4700</c:v>
                </c:pt>
                <c:pt idx="264">
                  <c:v>1200</c:v>
                </c:pt>
                <c:pt idx="265">
                  <c:v>1060.6060606060605</c:v>
                </c:pt>
                <c:pt idx="266">
                  <c:v>5600</c:v>
                </c:pt>
                <c:pt idx="267">
                  <c:v>3600</c:v>
                </c:pt>
                <c:pt idx="268">
                  <c:v>3563.2183908045977</c:v>
                </c:pt>
                <c:pt idx="269">
                  <c:v>5000</c:v>
                </c:pt>
                <c:pt idx="270">
                  <c:v>4000</c:v>
                </c:pt>
                <c:pt idx="271">
                  <c:v>7400</c:v>
                </c:pt>
                <c:pt idx="272">
                  <c:v>68800</c:v>
                </c:pt>
                <c:pt idx="273">
                  <c:v>2758.6206896551726</c:v>
                </c:pt>
                <c:pt idx="274">
                  <c:v>8600</c:v>
                </c:pt>
                <c:pt idx="275">
                  <c:v>34022.988505747126</c:v>
                </c:pt>
                <c:pt idx="276">
                  <c:v>110300</c:v>
                </c:pt>
                <c:pt idx="277">
                  <c:v>5300</c:v>
                </c:pt>
                <c:pt idx="278">
                  <c:v>9200</c:v>
                </c:pt>
                <c:pt idx="279">
                  <c:v>2400</c:v>
                </c:pt>
                <c:pt idx="280">
                  <c:v>56800</c:v>
                </c:pt>
                <c:pt idx="281">
                  <c:v>900</c:v>
                </c:pt>
                <c:pt idx="282">
                  <c:v>2500</c:v>
                </c:pt>
                <c:pt idx="283">
                  <c:v>428.9544235924933</c:v>
                </c:pt>
                <c:pt idx="284">
                  <c:v>872.48322147651004</c:v>
                </c:pt>
                <c:pt idx="285">
                  <c:v>25500</c:v>
                </c:pt>
                <c:pt idx="286">
                  <c:v>18000</c:v>
                </c:pt>
                <c:pt idx="287">
                  <c:v>172700</c:v>
                </c:pt>
                <c:pt idx="288">
                  <c:v>5234.89932885906</c:v>
                </c:pt>
                <c:pt idx="289">
                  <c:v>9100</c:v>
                </c:pt>
                <c:pt idx="290">
                  <c:v>5900</c:v>
                </c:pt>
                <c:pt idx="291">
                  <c:v>177700</c:v>
                </c:pt>
                <c:pt idx="292">
                  <c:v>800</c:v>
                </c:pt>
                <c:pt idx="293">
                  <c:v>7600</c:v>
                </c:pt>
                <c:pt idx="294">
                  <c:v>900</c:v>
                </c:pt>
                <c:pt idx="295">
                  <c:v>8300</c:v>
                </c:pt>
                <c:pt idx="296">
                  <c:v>1212.121212121212</c:v>
                </c:pt>
                <c:pt idx="297">
                  <c:v>132873.5632183908</c:v>
                </c:pt>
                <c:pt idx="298">
                  <c:v>2600</c:v>
                </c:pt>
                <c:pt idx="299">
                  <c:v>9800</c:v>
                </c:pt>
                <c:pt idx="300">
                  <c:v>11313.672922252012</c:v>
                </c:pt>
                <c:pt idx="301">
                  <c:v>5300</c:v>
                </c:pt>
                <c:pt idx="302">
                  <c:v>2800</c:v>
                </c:pt>
                <c:pt idx="303">
                  <c:v>4200</c:v>
                </c:pt>
                <c:pt idx="304">
                  <c:v>1300</c:v>
                </c:pt>
                <c:pt idx="305">
                  <c:v>66100</c:v>
                </c:pt>
                <c:pt idx="306">
                  <c:v>29500</c:v>
                </c:pt>
                <c:pt idx="307">
                  <c:v>7196.969696969697</c:v>
                </c:pt>
                <c:pt idx="308">
                  <c:v>844.50402144772113</c:v>
                </c:pt>
                <c:pt idx="309">
                  <c:v>5200</c:v>
                </c:pt>
                <c:pt idx="310">
                  <c:v>6000</c:v>
                </c:pt>
                <c:pt idx="311">
                  <c:v>5800</c:v>
                </c:pt>
                <c:pt idx="312">
                  <c:v>105300</c:v>
                </c:pt>
                <c:pt idx="313">
                  <c:v>20000</c:v>
                </c:pt>
                <c:pt idx="314">
                  <c:v>3125</c:v>
                </c:pt>
                <c:pt idx="315">
                  <c:v>2483.2214765100671</c:v>
                </c:pt>
                <c:pt idx="316">
                  <c:v>94900</c:v>
                </c:pt>
                <c:pt idx="317">
                  <c:v>6800</c:v>
                </c:pt>
                <c:pt idx="318">
                  <c:v>72400</c:v>
                </c:pt>
                <c:pt idx="319">
                  <c:v>20100</c:v>
                </c:pt>
                <c:pt idx="320">
                  <c:v>31200</c:v>
                </c:pt>
                <c:pt idx="321">
                  <c:v>6700</c:v>
                </c:pt>
                <c:pt idx="322">
                  <c:v>2700</c:v>
                </c:pt>
                <c:pt idx="323">
                  <c:v>6200</c:v>
                </c:pt>
                <c:pt idx="324">
                  <c:v>43800</c:v>
                </c:pt>
                <c:pt idx="325">
                  <c:v>18900</c:v>
                </c:pt>
                <c:pt idx="326">
                  <c:v>86400</c:v>
                </c:pt>
                <c:pt idx="327">
                  <c:v>8900</c:v>
                </c:pt>
                <c:pt idx="328">
                  <c:v>700</c:v>
                </c:pt>
                <c:pt idx="329">
                  <c:v>600</c:v>
                </c:pt>
                <c:pt idx="330">
                  <c:v>121600</c:v>
                </c:pt>
                <c:pt idx="331">
                  <c:v>70300</c:v>
                </c:pt>
                <c:pt idx="332">
                  <c:v>73800</c:v>
                </c:pt>
                <c:pt idx="333">
                  <c:v>108500</c:v>
                </c:pt>
                <c:pt idx="334">
                  <c:v>6300</c:v>
                </c:pt>
                <c:pt idx="335">
                  <c:v>71100</c:v>
                </c:pt>
                <c:pt idx="336">
                  <c:v>5300</c:v>
                </c:pt>
                <c:pt idx="337">
                  <c:v>88700</c:v>
                </c:pt>
                <c:pt idx="338">
                  <c:v>3300</c:v>
                </c:pt>
                <c:pt idx="339">
                  <c:v>3908.0459770114944</c:v>
                </c:pt>
                <c:pt idx="340">
                  <c:v>137600</c:v>
                </c:pt>
                <c:pt idx="341">
                  <c:v>3900</c:v>
                </c:pt>
                <c:pt idx="342">
                  <c:v>10000</c:v>
                </c:pt>
                <c:pt idx="343">
                  <c:v>42800</c:v>
                </c:pt>
                <c:pt idx="344">
                  <c:v>6200</c:v>
                </c:pt>
                <c:pt idx="345">
                  <c:v>833.33333333333326</c:v>
                </c:pt>
                <c:pt idx="346">
                  <c:v>26500</c:v>
                </c:pt>
                <c:pt idx="347">
                  <c:v>8500</c:v>
                </c:pt>
                <c:pt idx="348">
                  <c:v>7356.3218390804595</c:v>
                </c:pt>
                <c:pt idx="349">
                  <c:v>1400</c:v>
                </c:pt>
                <c:pt idx="350">
                  <c:v>2885.9060402684563</c:v>
                </c:pt>
                <c:pt idx="351">
                  <c:v>25600</c:v>
                </c:pt>
                <c:pt idx="352">
                  <c:v>108390.80459770115</c:v>
                </c:pt>
                <c:pt idx="353">
                  <c:v>5100</c:v>
                </c:pt>
                <c:pt idx="354">
                  <c:v>6400</c:v>
                </c:pt>
                <c:pt idx="355">
                  <c:v>1839.0804597701149</c:v>
                </c:pt>
                <c:pt idx="356">
                  <c:v>1900</c:v>
                </c:pt>
                <c:pt idx="357">
                  <c:v>59200</c:v>
                </c:pt>
                <c:pt idx="358">
                  <c:v>139000</c:v>
                </c:pt>
                <c:pt idx="359">
                  <c:v>9791.6666666666679</c:v>
                </c:pt>
                <c:pt idx="360">
                  <c:v>6969.6969696969691</c:v>
                </c:pt>
                <c:pt idx="361">
                  <c:v>14900</c:v>
                </c:pt>
                <c:pt idx="362">
                  <c:v>10000</c:v>
                </c:pt>
                <c:pt idx="363">
                  <c:v>600</c:v>
                </c:pt>
                <c:pt idx="364">
                  <c:v>35000</c:v>
                </c:pt>
                <c:pt idx="365">
                  <c:v>6900</c:v>
                </c:pt>
                <c:pt idx="366">
                  <c:v>5100</c:v>
                </c:pt>
                <c:pt idx="367">
                  <c:v>6900</c:v>
                </c:pt>
                <c:pt idx="368">
                  <c:v>48800</c:v>
                </c:pt>
                <c:pt idx="369">
                  <c:v>16200</c:v>
                </c:pt>
                <c:pt idx="370">
                  <c:v>97600</c:v>
                </c:pt>
                <c:pt idx="371">
                  <c:v>9700</c:v>
                </c:pt>
                <c:pt idx="372">
                  <c:v>62300</c:v>
                </c:pt>
                <c:pt idx="373">
                  <c:v>1400</c:v>
                </c:pt>
                <c:pt idx="374">
                  <c:v>5400</c:v>
                </c:pt>
                <c:pt idx="375">
                  <c:v>2300</c:v>
                </c:pt>
                <c:pt idx="376">
                  <c:v>1060.6060606060605</c:v>
                </c:pt>
                <c:pt idx="377">
                  <c:v>7500</c:v>
                </c:pt>
                <c:pt idx="378">
                  <c:v>1500</c:v>
                </c:pt>
                <c:pt idx="379">
                  <c:v>2900</c:v>
                </c:pt>
                <c:pt idx="380">
                  <c:v>7300</c:v>
                </c:pt>
                <c:pt idx="381">
                  <c:v>3600</c:v>
                </c:pt>
                <c:pt idx="382">
                  <c:v>5000</c:v>
                </c:pt>
                <c:pt idx="383">
                  <c:v>9200</c:v>
                </c:pt>
                <c:pt idx="384">
                  <c:v>128900</c:v>
                </c:pt>
                <c:pt idx="385">
                  <c:v>31893.939393939392</c:v>
                </c:pt>
                <c:pt idx="386">
                  <c:v>52000</c:v>
                </c:pt>
                <c:pt idx="387">
                  <c:v>63400</c:v>
                </c:pt>
                <c:pt idx="388">
                  <c:v>8700</c:v>
                </c:pt>
                <c:pt idx="389">
                  <c:v>72751.677852348992</c:v>
                </c:pt>
                <c:pt idx="390">
                  <c:v>7300</c:v>
                </c:pt>
                <c:pt idx="391">
                  <c:v>1770.8333333333335</c:v>
                </c:pt>
                <c:pt idx="392">
                  <c:v>9800</c:v>
                </c:pt>
                <c:pt idx="393">
                  <c:v>4300</c:v>
                </c:pt>
                <c:pt idx="394">
                  <c:v>800</c:v>
                </c:pt>
                <c:pt idx="395">
                  <c:v>6900</c:v>
                </c:pt>
                <c:pt idx="396">
                  <c:v>38500</c:v>
                </c:pt>
                <c:pt idx="397">
                  <c:v>2000</c:v>
                </c:pt>
                <c:pt idx="398">
                  <c:v>5600</c:v>
                </c:pt>
                <c:pt idx="399">
                  <c:v>8300</c:v>
                </c:pt>
                <c:pt idx="400">
                  <c:v>6900</c:v>
                </c:pt>
                <c:pt idx="401">
                  <c:v>48500</c:v>
                </c:pt>
                <c:pt idx="402">
                  <c:v>3288.5906040268455</c:v>
                </c:pt>
                <c:pt idx="403">
                  <c:v>9655.1724137931033</c:v>
                </c:pt>
                <c:pt idx="404">
                  <c:v>8900</c:v>
                </c:pt>
                <c:pt idx="405">
                  <c:v>5600</c:v>
                </c:pt>
                <c:pt idx="406">
                  <c:v>21818.181818181816</c:v>
                </c:pt>
                <c:pt idx="407">
                  <c:v>15800</c:v>
                </c:pt>
                <c:pt idx="408">
                  <c:v>4200</c:v>
                </c:pt>
                <c:pt idx="409">
                  <c:v>37100</c:v>
                </c:pt>
                <c:pt idx="410">
                  <c:v>3700</c:v>
                </c:pt>
                <c:pt idx="411">
                  <c:v>1200</c:v>
                </c:pt>
                <c:pt idx="412">
                  <c:v>1200</c:v>
                </c:pt>
                <c:pt idx="413">
                  <c:v>2000</c:v>
                </c:pt>
                <c:pt idx="414">
                  <c:v>55800</c:v>
                </c:pt>
                <c:pt idx="415">
                  <c:v>4900</c:v>
                </c:pt>
                <c:pt idx="416">
                  <c:v>8600</c:v>
                </c:pt>
                <c:pt idx="417">
                  <c:v>3600</c:v>
                </c:pt>
                <c:pt idx="418">
                  <c:v>4700</c:v>
                </c:pt>
                <c:pt idx="419">
                  <c:v>70400</c:v>
                </c:pt>
                <c:pt idx="420">
                  <c:v>603.21715817694371</c:v>
                </c:pt>
                <c:pt idx="421">
                  <c:v>1300</c:v>
                </c:pt>
                <c:pt idx="422">
                  <c:v>1400</c:v>
                </c:pt>
                <c:pt idx="423">
                  <c:v>22424.242424242424</c:v>
                </c:pt>
                <c:pt idx="424">
                  <c:v>2200</c:v>
                </c:pt>
                <c:pt idx="425">
                  <c:v>2348.9932885906042</c:v>
                </c:pt>
                <c:pt idx="426">
                  <c:v>5600</c:v>
                </c:pt>
                <c:pt idx="427">
                  <c:v>1100</c:v>
                </c:pt>
                <c:pt idx="428">
                  <c:v>3900</c:v>
                </c:pt>
                <c:pt idx="429">
                  <c:v>4800</c:v>
                </c:pt>
                <c:pt idx="430">
                  <c:v>4300</c:v>
                </c:pt>
                <c:pt idx="431">
                  <c:v>149600</c:v>
                </c:pt>
                <c:pt idx="432">
                  <c:v>53100</c:v>
                </c:pt>
                <c:pt idx="433">
                  <c:v>5000</c:v>
                </c:pt>
                <c:pt idx="434">
                  <c:v>1354.1666666666667</c:v>
                </c:pt>
                <c:pt idx="435">
                  <c:v>5100</c:v>
                </c:pt>
                <c:pt idx="436">
                  <c:v>5100</c:v>
                </c:pt>
                <c:pt idx="437">
                  <c:v>7400</c:v>
                </c:pt>
                <c:pt idx="438">
                  <c:v>88900</c:v>
                </c:pt>
                <c:pt idx="439">
                  <c:v>4496.6442953020132</c:v>
                </c:pt>
                <c:pt idx="440">
                  <c:v>1500</c:v>
                </c:pt>
                <c:pt idx="441">
                  <c:v>1145.8333333333335</c:v>
                </c:pt>
                <c:pt idx="442">
                  <c:v>6600</c:v>
                </c:pt>
                <c:pt idx="443">
                  <c:v>7600</c:v>
                </c:pt>
                <c:pt idx="444">
                  <c:v>3400</c:v>
                </c:pt>
                <c:pt idx="445">
                  <c:v>2300</c:v>
                </c:pt>
                <c:pt idx="446">
                  <c:v>6200</c:v>
                </c:pt>
                <c:pt idx="447">
                  <c:v>6100</c:v>
                </c:pt>
                <c:pt idx="448">
                  <c:v>2600</c:v>
                </c:pt>
                <c:pt idx="449">
                  <c:v>700</c:v>
                </c:pt>
                <c:pt idx="450">
                  <c:v>700</c:v>
                </c:pt>
                <c:pt idx="451">
                  <c:v>6400</c:v>
                </c:pt>
                <c:pt idx="452">
                  <c:v>45227.272727272728</c:v>
                </c:pt>
                <c:pt idx="453">
                  <c:v>3200</c:v>
                </c:pt>
                <c:pt idx="454">
                  <c:v>6818.181818181818</c:v>
                </c:pt>
                <c:pt idx="455">
                  <c:v>2300</c:v>
                </c:pt>
                <c:pt idx="456">
                  <c:v>51300</c:v>
                </c:pt>
                <c:pt idx="457">
                  <c:v>700</c:v>
                </c:pt>
                <c:pt idx="458">
                  <c:v>1724.1379310344828</c:v>
                </c:pt>
                <c:pt idx="459">
                  <c:v>4900</c:v>
                </c:pt>
                <c:pt idx="460">
                  <c:v>54000</c:v>
                </c:pt>
                <c:pt idx="461">
                  <c:v>4100</c:v>
                </c:pt>
                <c:pt idx="462">
                  <c:v>85000</c:v>
                </c:pt>
                <c:pt idx="463">
                  <c:v>4137.9310344827591</c:v>
                </c:pt>
                <c:pt idx="464">
                  <c:v>2800</c:v>
                </c:pt>
                <c:pt idx="465">
                  <c:v>1543.6241610738255</c:v>
                </c:pt>
                <c:pt idx="466">
                  <c:v>97100</c:v>
                </c:pt>
                <c:pt idx="467">
                  <c:v>5790.8847184986598</c:v>
                </c:pt>
                <c:pt idx="468">
                  <c:v>911.52815013404825</c:v>
                </c:pt>
                <c:pt idx="469">
                  <c:v>7300</c:v>
                </c:pt>
                <c:pt idx="470">
                  <c:v>17700</c:v>
                </c:pt>
                <c:pt idx="471">
                  <c:v>6400</c:v>
                </c:pt>
                <c:pt idx="472">
                  <c:v>7700</c:v>
                </c:pt>
                <c:pt idx="473">
                  <c:v>116300</c:v>
                </c:pt>
                <c:pt idx="474">
                  <c:v>9100</c:v>
                </c:pt>
                <c:pt idx="475">
                  <c:v>1500</c:v>
                </c:pt>
                <c:pt idx="476">
                  <c:v>80344.827586206899</c:v>
                </c:pt>
                <c:pt idx="477">
                  <c:v>1000</c:v>
                </c:pt>
                <c:pt idx="478">
                  <c:v>4700</c:v>
                </c:pt>
                <c:pt idx="479">
                  <c:v>3200</c:v>
                </c:pt>
                <c:pt idx="480">
                  <c:v>6700</c:v>
                </c:pt>
                <c:pt idx="481">
                  <c:v>6000</c:v>
                </c:pt>
                <c:pt idx="482">
                  <c:v>12954.545454545454</c:v>
                </c:pt>
                <c:pt idx="483">
                  <c:v>129545.45454545454</c:v>
                </c:pt>
                <c:pt idx="484">
                  <c:v>15704.697986577181</c:v>
                </c:pt>
                <c:pt idx="485">
                  <c:v>2400</c:v>
                </c:pt>
                <c:pt idx="486">
                  <c:v>5520.8333333333339</c:v>
                </c:pt>
                <c:pt idx="487">
                  <c:v>2000</c:v>
                </c:pt>
                <c:pt idx="488">
                  <c:v>8800</c:v>
                </c:pt>
                <c:pt idx="489">
                  <c:v>3500</c:v>
                </c:pt>
                <c:pt idx="490">
                  <c:v>1400</c:v>
                </c:pt>
                <c:pt idx="491">
                  <c:v>4200</c:v>
                </c:pt>
                <c:pt idx="492">
                  <c:v>81000</c:v>
                </c:pt>
                <c:pt idx="493">
                  <c:v>4800</c:v>
                </c:pt>
                <c:pt idx="494">
                  <c:v>7000</c:v>
                </c:pt>
                <c:pt idx="495">
                  <c:v>71500</c:v>
                </c:pt>
                <c:pt idx="496">
                  <c:v>3154.3624161073826</c:v>
                </c:pt>
                <c:pt idx="497">
                  <c:v>42100</c:v>
                </c:pt>
                <c:pt idx="498">
                  <c:v>40200</c:v>
                </c:pt>
                <c:pt idx="499">
                  <c:v>1000</c:v>
                </c:pt>
                <c:pt idx="500">
                  <c:v>84500</c:v>
                </c:pt>
                <c:pt idx="501">
                  <c:v>800</c:v>
                </c:pt>
                <c:pt idx="502">
                  <c:v>3400</c:v>
                </c:pt>
                <c:pt idx="503">
                  <c:v>1800</c:v>
                </c:pt>
                <c:pt idx="504">
                  <c:v>5800</c:v>
                </c:pt>
                <c:pt idx="505">
                  <c:v>5600</c:v>
                </c:pt>
                <c:pt idx="506">
                  <c:v>134400</c:v>
                </c:pt>
                <c:pt idx="507">
                  <c:v>2272.7272727272725</c:v>
                </c:pt>
                <c:pt idx="508">
                  <c:v>6000</c:v>
                </c:pt>
                <c:pt idx="509">
                  <c:v>8400</c:v>
                </c:pt>
                <c:pt idx="510">
                  <c:v>1954.0229885057472</c:v>
                </c:pt>
                <c:pt idx="511">
                  <c:v>13288.590604026846</c:v>
                </c:pt>
                <c:pt idx="512">
                  <c:v>3229.166666666667</c:v>
                </c:pt>
                <c:pt idx="513">
                  <c:v>5600</c:v>
                </c:pt>
                <c:pt idx="514">
                  <c:v>1400</c:v>
                </c:pt>
                <c:pt idx="515">
                  <c:v>7900</c:v>
                </c:pt>
                <c:pt idx="516">
                  <c:v>5500</c:v>
                </c:pt>
                <c:pt idx="517">
                  <c:v>38200</c:v>
                </c:pt>
                <c:pt idx="518">
                  <c:v>1363.6363636363635</c:v>
                </c:pt>
                <c:pt idx="519">
                  <c:v>5800</c:v>
                </c:pt>
                <c:pt idx="520">
                  <c:v>1800</c:v>
                </c:pt>
                <c:pt idx="521">
                  <c:v>144712.64367816091</c:v>
                </c:pt>
                <c:pt idx="522">
                  <c:v>3958.3333333333335</c:v>
                </c:pt>
                <c:pt idx="523">
                  <c:v>5300</c:v>
                </c:pt>
                <c:pt idx="524">
                  <c:v>51400</c:v>
                </c:pt>
                <c:pt idx="525">
                  <c:v>1700</c:v>
                </c:pt>
                <c:pt idx="526">
                  <c:v>39400</c:v>
                </c:pt>
                <c:pt idx="527">
                  <c:v>3000</c:v>
                </c:pt>
                <c:pt idx="528">
                  <c:v>167400</c:v>
                </c:pt>
                <c:pt idx="529">
                  <c:v>6321.8390804597702</c:v>
                </c:pt>
                <c:pt idx="530">
                  <c:v>3500</c:v>
                </c:pt>
                <c:pt idx="531">
                  <c:v>2300</c:v>
                </c:pt>
                <c:pt idx="532">
                  <c:v>73000</c:v>
                </c:pt>
                <c:pt idx="533">
                  <c:v>6200</c:v>
                </c:pt>
                <c:pt idx="534">
                  <c:v>6100</c:v>
                </c:pt>
                <c:pt idx="535">
                  <c:v>9200</c:v>
                </c:pt>
                <c:pt idx="536">
                  <c:v>7500</c:v>
                </c:pt>
                <c:pt idx="537">
                  <c:v>5900</c:v>
                </c:pt>
                <c:pt idx="538">
                  <c:v>14500</c:v>
                </c:pt>
                <c:pt idx="539">
                  <c:v>28590.604026845638</c:v>
                </c:pt>
                <c:pt idx="540">
                  <c:v>700</c:v>
                </c:pt>
                <c:pt idx="541">
                  <c:v>9800</c:v>
                </c:pt>
                <c:pt idx="542">
                  <c:v>1100</c:v>
                </c:pt>
                <c:pt idx="543">
                  <c:v>5700</c:v>
                </c:pt>
                <c:pt idx="544">
                  <c:v>3600</c:v>
                </c:pt>
                <c:pt idx="545">
                  <c:v>3700</c:v>
                </c:pt>
                <c:pt idx="546">
                  <c:v>2528.7356321839079</c:v>
                </c:pt>
                <c:pt idx="547">
                  <c:v>1700</c:v>
                </c:pt>
                <c:pt idx="548">
                  <c:v>88400</c:v>
                </c:pt>
                <c:pt idx="549">
                  <c:v>2400</c:v>
                </c:pt>
                <c:pt idx="550">
                  <c:v>7900</c:v>
                </c:pt>
                <c:pt idx="551">
                  <c:v>42700</c:v>
                </c:pt>
                <c:pt idx="552">
                  <c:v>800</c:v>
                </c:pt>
                <c:pt idx="553">
                  <c:v>5400</c:v>
                </c:pt>
                <c:pt idx="554">
                  <c:v>4000</c:v>
                </c:pt>
                <c:pt idx="555">
                  <c:v>1000</c:v>
                </c:pt>
                <c:pt idx="556">
                  <c:v>69195.402298850575</c:v>
                </c:pt>
                <c:pt idx="557">
                  <c:v>6700</c:v>
                </c:pt>
                <c:pt idx="558">
                  <c:v>129100</c:v>
                </c:pt>
                <c:pt idx="559">
                  <c:v>6500</c:v>
                </c:pt>
                <c:pt idx="560">
                  <c:v>6200</c:v>
                </c:pt>
                <c:pt idx="561">
                  <c:v>2400</c:v>
                </c:pt>
                <c:pt idx="562">
                  <c:v>9800</c:v>
                </c:pt>
                <c:pt idx="563">
                  <c:v>3100</c:v>
                </c:pt>
                <c:pt idx="564">
                  <c:v>97300</c:v>
                </c:pt>
              </c:numCache>
            </c:numRef>
          </c:xVal>
          <c:yVal>
            <c:numRef>
              <c:f>'Scratch Pad'!$AS$9:$AS$573</c:f>
              <c:numCache>
                <c:formatCode>"$"#,##0.00</c:formatCode>
                <c:ptCount val="565"/>
                <c:pt idx="0">
                  <c:v>14560</c:v>
                </c:pt>
                <c:pt idx="1">
                  <c:v>95653.020134228194</c:v>
                </c:pt>
                <c:pt idx="2">
                  <c:v>1768.7667560321715</c:v>
                </c:pt>
                <c:pt idx="3">
                  <c:v>1976.0053619302948</c:v>
                </c:pt>
                <c:pt idx="4">
                  <c:v>13838</c:v>
                </c:pt>
                <c:pt idx="5">
                  <c:v>10295</c:v>
                </c:pt>
                <c:pt idx="6">
                  <c:v>11041</c:v>
                </c:pt>
                <c:pt idx="7">
                  <c:v>134845</c:v>
                </c:pt>
                <c:pt idx="8">
                  <c:v>147936</c:v>
                </c:pt>
                <c:pt idx="9">
                  <c:v>75690</c:v>
                </c:pt>
                <c:pt idx="10">
                  <c:v>17174.712643678162</c:v>
                </c:pt>
                <c:pt idx="11">
                  <c:v>104257</c:v>
                </c:pt>
                <c:pt idx="12">
                  <c:v>11904</c:v>
                </c:pt>
                <c:pt idx="13">
                  <c:v>137635</c:v>
                </c:pt>
                <c:pt idx="14">
                  <c:v>157255.20833333334</c:v>
                </c:pt>
                <c:pt idx="15">
                  <c:v>14455</c:v>
                </c:pt>
                <c:pt idx="16">
                  <c:v>12471.264367816091</c:v>
                </c:pt>
                <c:pt idx="17">
                  <c:v>189666</c:v>
                </c:pt>
                <c:pt idx="18">
                  <c:v>14025</c:v>
                </c:pt>
                <c:pt idx="19">
                  <c:v>25285.25469168901</c:v>
                </c:pt>
                <c:pt idx="20">
                  <c:v>1101</c:v>
                </c:pt>
                <c:pt idx="21">
                  <c:v>11339</c:v>
                </c:pt>
                <c:pt idx="22">
                  <c:v>10085</c:v>
                </c:pt>
                <c:pt idx="23">
                  <c:v>14878</c:v>
                </c:pt>
                <c:pt idx="24">
                  <c:v>11924</c:v>
                </c:pt>
                <c:pt idx="25">
                  <c:v>7991</c:v>
                </c:pt>
                <c:pt idx="26">
                  <c:v>167717</c:v>
                </c:pt>
                <c:pt idx="27">
                  <c:v>1413.0026809651474</c:v>
                </c:pt>
                <c:pt idx="28">
                  <c:v>4247</c:v>
                </c:pt>
                <c:pt idx="29">
                  <c:v>7129</c:v>
                </c:pt>
                <c:pt idx="30">
                  <c:v>128862</c:v>
                </c:pt>
                <c:pt idx="31">
                  <c:v>13653</c:v>
                </c:pt>
                <c:pt idx="32">
                  <c:v>12356</c:v>
                </c:pt>
                <c:pt idx="33">
                  <c:v>11746</c:v>
                </c:pt>
                <c:pt idx="34">
                  <c:v>11493</c:v>
                </c:pt>
                <c:pt idx="35">
                  <c:v>6243</c:v>
                </c:pt>
                <c:pt idx="36">
                  <c:v>6132</c:v>
                </c:pt>
                <c:pt idx="37">
                  <c:v>3851</c:v>
                </c:pt>
                <c:pt idx="38">
                  <c:v>103028.0303030303</c:v>
                </c:pt>
                <c:pt idx="39">
                  <c:v>14452</c:v>
                </c:pt>
                <c:pt idx="40">
                  <c:v>14405</c:v>
                </c:pt>
                <c:pt idx="41">
                  <c:v>135508.0459770115</c:v>
                </c:pt>
                <c:pt idx="42">
                  <c:v>14508</c:v>
                </c:pt>
                <c:pt idx="43">
                  <c:v>158389</c:v>
                </c:pt>
                <c:pt idx="44">
                  <c:v>6484</c:v>
                </c:pt>
                <c:pt idx="45">
                  <c:v>4022</c:v>
                </c:pt>
                <c:pt idx="46">
                  <c:v>9253</c:v>
                </c:pt>
                <c:pt idx="47">
                  <c:v>5489.6551724137935</c:v>
                </c:pt>
                <c:pt idx="48">
                  <c:v>14606</c:v>
                </c:pt>
                <c:pt idx="49">
                  <c:v>13536</c:v>
                </c:pt>
                <c:pt idx="50">
                  <c:v>7012</c:v>
                </c:pt>
                <c:pt idx="51">
                  <c:v>37857</c:v>
                </c:pt>
                <c:pt idx="52">
                  <c:v>17210.344827586207</c:v>
                </c:pt>
                <c:pt idx="53">
                  <c:v>41564</c:v>
                </c:pt>
                <c:pt idx="54">
                  <c:v>4315.4362416107379</c:v>
                </c:pt>
                <c:pt idx="55">
                  <c:v>12405</c:v>
                </c:pt>
                <c:pt idx="56">
                  <c:v>12516</c:v>
                </c:pt>
                <c:pt idx="57">
                  <c:v>8588</c:v>
                </c:pt>
                <c:pt idx="58">
                  <c:v>53932.291666666672</c:v>
                </c:pt>
                <c:pt idx="59">
                  <c:v>10122.988505747126</c:v>
                </c:pt>
                <c:pt idx="60">
                  <c:v>1017</c:v>
                </c:pt>
                <c:pt idx="61">
                  <c:v>151513</c:v>
                </c:pt>
                <c:pt idx="62">
                  <c:v>12047</c:v>
                </c:pt>
                <c:pt idx="63">
                  <c:v>14951</c:v>
                </c:pt>
                <c:pt idx="64">
                  <c:v>9193</c:v>
                </c:pt>
                <c:pt idx="65">
                  <c:v>10422</c:v>
                </c:pt>
                <c:pt idx="66">
                  <c:v>170623</c:v>
                </c:pt>
                <c:pt idx="67">
                  <c:v>9829</c:v>
                </c:pt>
                <c:pt idx="68">
                  <c:v>14006</c:v>
                </c:pt>
                <c:pt idx="69">
                  <c:v>6527</c:v>
                </c:pt>
                <c:pt idx="70">
                  <c:v>8929</c:v>
                </c:pt>
                <c:pt idx="71">
                  <c:v>73653</c:v>
                </c:pt>
                <c:pt idx="72">
                  <c:v>8479.8657718120812</c:v>
                </c:pt>
                <c:pt idx="73">
                  <c:v>12437</c:v>
                </c:pt>
                <c:pt idx="74">
                  <c:v>13816</c:v>
                </c:pt>
                <c:pt idx="75">
                  <c:v>8523</c:v>
                </c:pt>
                <c:pt idx="76">
                  <c:v>6351</c:v>
                </c:pt>
                <c:pt idx="77">
                  <c:v>10748</c:v>
                </c:pt>
                <c:pt idx="78">
                  <c:v>112272</c:v>
                </c:pt>
                <c:pt idx="79">
                  <c:v>99361</c:v>
                </c:pt>
                <c:pt idx="80">
                  <c:v>9562</c:v>
                </c:pt>
                <c:pt idx="81">
                  <c:v>8475</c:v>
                </c:pt>
                <c:pt idx="82">
                  <c:v>2000.6702412868633</c:v>
                </c:pt>
                <c:pt idx="83">
                  <c:v>190937.93103448275</c:v>
                </c:pt>
                <c:pt idx="84">
                  <c:v>3834</c:v>
                </c:pt>
                <c:pt idx="85">
                  <c:v>13985</c:v>
                </c:pt>
                <c:pt idx="86">
                  <c:v>4712</c:v>
                </c:pt>
                <c:pt idx="87">
                  <c:v>12274</c:v>
                </c:pt>
                <c:pt idx="88">
                  <c:v>65323</c:v>
                </c:pt>
                <c:pt idx="89">
                  <c:v>11502</c:v>
                </c:pt>
                <c:pt idx="90">
                  <c:v>7322</c:v>
                </c:pt>
                <c:pt idx="91">
                  <c:v>11619</c:v>
                </c:pt>
                <c:pt idx="92">
                  <c:v>61591.666666666672</c:v>
                </c:pt>
                <c:pt idx="93">
                  <c:v>9337</c:v>
                </c:pt>
                <c:pt idx="94">
                  <c:v>11255</c:v>
                </c:pt>
                <c:pt idx="95">
                  <c:v>13632</c:v>
                </c:pt>
                <c:pt idx="96">
                  <c:v>175573</c:v>
                </c:pt>
                <c:pt idx="97">
                  <c:v>4640</c:v>
                </c:pt>
                <c:pt idx="98">
                  <c:v>191222</c:v>
                </c:pt>
                <c:pt idx="99">
                  <c:v>12985</c:v>
                </c:pt>
                <c:pt idx="100">
                  <c:v>9514.5833333333339</c:v>
                </c:pt>
                <c:pt idx="101">
                  <c:v>8864</c:v>
                </c:pt>
                <c:pt idx="102">
                  <c:v>150755</c:v>
                </c:pt>
                <c:pt idx="103">
                  <c:v>110279</c:v>
                </c:pt>
                <c:pt idx="104">
                  <c:v>13439</c:v>
                </c:pt>
                <c:pt idx="105">
                  <c:v>7251.0067114093963</c:v>
                </c:pt>
                <c:pt idx="106">
                  <c:v>98811</c:v>
                </c:pt>
                <c:pt idx="107">
                  <c:v>157635</c:v>
                </c:pt>
                <c:pt idx="108">
                  <c:v>5368</c:v>
                </c:pt>
                <c:pt idx="109">
                  <c:v>161593</c:v>
                </c:pt>
                <c:pt idx="110">
                  <c:v>120594.69696969696</c:v>
                </c:pt>
                <c:pt idx="111">
                  <c:v>115930.20134228189</c:v>
                </c:pt>
                <c:pt idx="112">
                  <c:v>26239.946380697053</c:v>
                </c:pt>
                <c:pt idx="113">
                  <c:v>10550</c:v>
                </c:pt>
                <c:pt idx="114">
                  <c:v>104836.36363636363</c:v>
                </c:pt>
                <c:pt idx="115">
                  <c:v>8716</c:v>
                </c:pt>
                <c:pt idx="116">
                  <c:v>57157</c:v>
                </c:pt>
                <c:pt idx="117">
                  <c:v>163118</c:v>
                </c:pt>
                <c:pt idx="118">
                  <c:v>14305</c:v>
                </c:pt>
                <c:pt idx="119">
                  <c:v>129807.38255033558</c:v>
                </c:pt>
                <c:pt idx="120">
                  <c:v>5614</c:v>
                </c:pt>
                <c:pt idx="121">
                  <c:v>4257</c:v>
                </c:pt>
                <c:pt idx="122">
                  <c:v>199110</c:v>
                </c:pt>
                <c:pt idx="123">
                  <c:v>12300</c:v>
                </c:pt>
                <c:pt idx="124">
                  <c:v>171549</c:v>
                </c:pt>
                <c:pt idx="125">
                  <c:v>14324</c:v>
                </c:pt>
                <c:pt idx="126">
                  <c:v>188721</c:v>
                </c:pt>
                <c:pt idx="127">
                  <c:v>14148.275862068966</c:v>
                </c:pt>
                <c:pt idx="128">
                  <c:v>138497</c:v>
                </c:pt>
                <c:pt idx="129">
                  <c:v>6623</c:v>
                </c:pt>
                <c:pt idx="130">
                  <c:v>186885</c:v>
                </c:pt>
                <c:pt idx="131">
                  <c:v>176398</c:v>
                </c:pt>
                <c:pt idx="132">
                  <c:v>10999</c:v>
                </c:pt>
                <c:pt idx="133">
                  <c:v>102751</c:v>
                </c:pt>
                <c:pt idx="134">
                  <c:v>165352</c:v>
                </c:pt>
                <c:pt idx="135">
                  <c:v>165798</c:v>
                </c:pt>
                <c:pt idx="136">
                  <c:v>10084</c:v>
                </c:pt>
                <c:pt idx="137">
                  <c:v>5823</c:v>
                </c:pt>
                <c:pt idx="138">
                  <c:v>6000</c:v>
                </c:pt>
                <c:pt idx="139">
                  <c:v>8181</c:v>
                </c:pt>
                <c:pt idx="140">
                  <c:v>14822</c:v>
                </c:pt>
                <c:pt idx="141">
                  <c:v>1358.9812332439678</c:v>
                </c:pt>
                <c:pt idx="142">
                  <c:v>123124</c:v>
                </c:pt>
                <c:pt idx="143">
                  <c:v>115254.36241610738</c:v>
                </c:pt>
                <c:pt idx="144">
                  <c:v>10729</c:v>
                </c:pt>
                <c:pt idx="145">
                  <c:v>10240</c:v>
                </c:pt>
                <c:pt idx="146">
                  <c:v>3988</c:v>
                </c:pt>
                <c:pt idx="147">
                  <c:v>14771</c:v>
                </c:pt>
                <c:pt idx="148">
                  <c:v>14649</c:v>
                </c:pt>
                <c:pt idx="149">
                  <c:v>184658</c:v>
                </c:pt>
                <c:pt idx="150">
                  <c:v>8793.959731543624</c:v>
                </c:pt>
                <c:pt idx="151">
                  <c:v>168095</c:v>
                </c:pt>
                <c:pt idx="152">
                  <c:v>6263</c:v>
                </c:pt>
                <c:pt idx="153">
                  <c:v>8505</c:v>
                </c:pt>
                <c:pt idx="154">
                  <c:v>96735</c:v>
                </c:pt>
                <c:pt idx="155">
                  <c:v>8322</c:v>
                </c:pt>
                <c:pt idx="156">
                  <c:v>13424</c:v>
                </c:pt>
                <c:pt idx="157">
                  <c:v>10755</c:v>
                </c:pt>
                <c:pt idx="158">
                  <c:v>9935</c:v>
                </c:pt>
                <c:pt idx="159">
                  <c:v>5328</c:v>
                </c:pt>
                <c:pt idx="160">
                  <c:v>10756</c:v>
                </c:pt>
                <c:pt idx="161">
                  <c:v>165375</c:v>
                </c:pt>
                <c:pt idx="162">
                  <c:v>6031</c:v>
                </c:pt>
                <c:pt idx="163">
                  <c:v>96583.892617449659</c:v>
                </c:pt>
                <c:pt idx="164">
                  <c:v>2708</c:v>
                </c:pt>
                <c:pt idx="165">
                  <c:v>8842</c:v>
                </c:pt>
                <c:pt idx="166">
                  <c:v>155349</c:v>
                </c:pt>
                <c:pt idx="167">
                  <c:v>8109.090909090909</c:v>
                </c:pt>
                <c:pt idx="168">
                  <c:v>9419</c:v>
                </c:pt>
                <c:pt idx="169">
                  <c:v>7465</c:v>
                </c:pt>
                <c:pt idx="170">
                  <c:v>8799</c:v>
                </c:pt>
                <c:pt idx="171">
                  <c:v>13656</c:v>
                </c:pt>
                <c:pt idx="172">
                  <c:v>14536</c:v>
                </c:pt>
                <c:pt idx="173">
                  <c:v>9076</c:v>
                </c:pt>
                <c:pt idx="174">
                  <c:v>6357</c:v>
                </c:pt>
                <c:pt idx="175">
                  <c:v>13213</c:v>
                </c:pt>
                <c:pt idx="176">
                  <c:v>10207.575757575758</c:v>
                </c:pt>
                <c:pt idx="177">
                  <c:v>8219</c:v>
                </c:pt>
                <c:pt idx="178">
                  <c:v>8038</c:v>
                </c:pt>
                <c:pt idx="179">
                  <c:v>5037</c:v>
                </c:pt>
                <c:pt idx="180">
                  <c:v>12102</c:v>
                </c:pt>
                <c:pt idx="181">
                  <c:v>11469</c:v>
                </c:pt>
                <c:pt idx="182">
                  <c:v>8014</c:v>
                </c:pt>
                <c:pt idx="183">
                  <c:v>5827.4798927613938</c:v>
                </c:pt>
                <c:pt idx="184">
                  <c:v>12812</c:v>
                </c:pt>
                <c:pt idx="185">
                  <c:v>183345</c:v>
                </c:pt>
                <c:pt idx="186">
                  <c:v>8697</c:v>
                </c:pt>
                <c:pt idx="187">
                  <c:v>4126</c:v>
                </c:pt>
                <c:pt idx="188">
                  <c:v>196377</c:v>
                </c:pt>
                <c:pt idx="189">
                  <c:v>11648</c:v>
                </c:pt>
                <c:pt idx="190">
                  <c:v>131826</c:v>
                </c:pt>
                <c:pt idx="191">
                  <c:v>71643.678160919546</c:v>
                </c:pt>
                <c:pt idx="192">
                  <c:v>14643</c:v>
                </c:pt>
                <c:pt idx="193">
                  <c:v>41396</c:v>
                </c:pt>
                <c:pt idx="194">
                  <c:v>11900</c:v>
                </c:pt>
                <c:pt idx="195">
                  <c:v>123538</c:v>
                </c:pt>
                <c:pt idx="196">
                  <c:v>198628</c:v>
                </c:pt>
                <c:pt idx="197">
                  <c:v>116064</c:v>
                </c:pt>
                <c:pt idx="198">
                  <c:v>125042</c:v>
                </c:pt>
                <c:pt idx="199">
                  <c:v>12607</c:v>
                </c:pt>
                <c:pt idx="200">
                  <c:v>94631</c:v>
                </c:pt>
                <c:pt idx="201">
                  <c:v>137961</c:v>
                </c:pt>
                <c:pt idx="202">
                  <c:v>1011.7962466487936</c:v>
                </c:pt>
                <c:pt idx="203">
                  <c:v>4253</c:v>
                </c:pt>
                <c:pt idx="204">
                  <c:v>11948</c:v>
                </c:pt>
                <c:pt idx="205">
                  <c:v>155324.13793103449</c:v>
                </c:pt>
                <c:pt idx="206">
                  <c:v>9546</c:v>
                </c:pt>
                <c:pt idx="207">
                  <c:v>13755</c:v>
                </c:pt>
                <c:pt idx="208">
                  <c:v>8330</c:v>
                </c:pt>
                <c:pt idx="209">
                  <c:v>14547</c:v>
                </c:pt>
                <c:pt idx="210">
                  <c:v>7875.8389261744969</c:v>
                </c:pt>
                <c:pt idx="211">
                  <c:v>10658</c:v>
                </c:pt>
                <c:pt idx="212">
                  <c:v>16544.827586206895</c:v>
                </c:pt>
                <c:pt idx="213">
                  <c:v>14743</c:v>
                </c:pt>
                <c:pt idx="214">
                  <c:v>178965</c:v>
                </c:pt>
                <c:pt idx="215">
                  <c:v>14324</c:v>
                </c:pt>
                <c:pt idx="216">
                  <c:v>164291</c:v>
                </c:pt>
                <c:pt idx="217">
                  <c:v>12275</c:v>
                </c:pt>
                <c:pt idx="218">
                  <c:v>4008</c:v>
                </c:pt>
                <c:pt idx="219">
                  <c:v>9749</c:v>
                </c:pt>
                <c:pt idx="220">
                  <c:v>14199</c:v>
                </c:pt>
                <c:pt idx="221">
                  <c:v>196779</c:v>
                </c:pt>
                <c:pt idx="222">
                  <c:v>56859</c:v>
                </c:pt>
                <c:pt idx="223">
                  <c:v>101352</c:v>
                </c:pt>
                <c:pt idx="224">
                  <c:v>4477</c:v>
                </c:pt>
                <c:pt idx="225">
                  <c:v>108930.30303030302</c:v>
                </c:pt>
                <c:pt idx="226">
                  <c:v>3755</c:v>
                </c:pt>
                <c:pt idx="227">
                  <c:v>9238</c:v>
                </c:pt>
                <c:pt idx="228">
                  <c:v>51685.906040268455</c:v>
                </c:pt>
                <c:pt idx="229">
                  <c:v>14083</c:v>
                </c:pt>
                <c:pt idx="230">
                  <c:v>12202</c:v>
                </c:pt>
                <c:pt idx="231">
                  <c:v>13772</c:v>
                </c:pt>
                <c:pt idx="232">
                  <c:v>154321</c:v>
                </c:pt>
                <c:pt idx="233">
                  <c:v>71583</c:v>
                </c:pt>
                <c:pt idx="234">
                  <c:v>1621.9839142091153</c:v>
                </c:pt>
                <c:pt idx="235">
                  <c:v>9188.636363636364</c:v>
                </c:pt>
                <c:pt idx="236">
                  <c:v>8161</c:v>
                </c:pt>
                <c:pt idx="237">
                  <c:v>14046</c:v>
                </c:pt>
                <c:pt idx="238">
                  <c:v>140469</c:v>
                </c:pt>
                <c:pt idx="239">
                  <c:v>6423</c:v>
                </c:pt>
                <c:pt idx="240">
                  <c:v>11075</c:v>
                </c:pt>
                <c:pt idx="241">
                  <c:v>7767</c:v>
                </c:pt>
                <c:pt idx="242">
                  <c:v>10313</c:v>
                </c:pt>
                <c:pt idx="243">
                  <c:v>197018</c:v>
                </c:pt>
                <c:pt idx="244">
                  <c:v>9817</c:v>
                </c:pt>
                <c:pt idx="245">
                  <c:v>178120</c:v>
                </c:pt>
                <c:pt idx="246">
                  <c:v>13678</c:v>
                </c:pt>
                <c:pt idx="247">
                  <c:v>9969</c:v>
                </c:pt>
                <c:pt idx="248">
                  <c:v>14827</c:v>
                </c:pt>
                <c:pt idx="249">
                  <c:v>100900</c:v>
                </c:pt>
                <c:pt idx="250">
                  <c:v>165954</c:v>
                </c:pt>
                <c:pt idx="251">
                  <c:v>10731</c:v>
                </c:pt>
                <c:pt idx="252">
                  <c:v>10938</c:v>
                </c:pt>
                <c:pt idx="253">
                  <c:v>10739</c:v>
                </c:pt>
                <c:pt idx="254">
                  <c:v>1166.6219839142091</c:v>
                </c:pt>
                <c:pt idx="255">
                  <c:v>182302</c:v>
                </c:pt>
                <c:pt idx="256">
                  <c:v>137904</c:v>
                </c:pt>
                <c:pt idx="257">
                  <c:v>152438</c:v>
                </c:pt>
                <c:pt idx="258">
                  <c:v>118706</c:v>
                </c:pt>
                <c:pt idx="259">
                  <c:v>4119</c:v>
                </c:pt>
                <c:pt idx="260">
                  <c:v>139354</c:v>
                </c:pt>
                <c:pt idx="261">
                  <c:v>145265</c:v>
                </c:pt>
                <c:pt idx="262">
                  <c:v>95020</c:v>
                </c:pt>
                <c:pt idx="263">
                  <c:v>8829</c:v>
                </c:pt>
                <c:pt idx="264">
                  <c:v>3984</c:v>
                </c:pt>
                <c:pt idx="265">
                  <c:v>6100.7575757575751</c:v>
                </c:pt>
                <c:pt idx="266">
                  <c:v>10328</c:v>
                </c:pt>
                <c:pt idx="267">
                  <c:v>10289</c:v>
                </c:pt>
                <c:pt idx="268">
                  <c:v>11366.666666666666</c:v>
                </c:pt>
                <c:pt idx="269">
                  <c:v>8907</c:v>
                </c:pt>
                <c:pt idx="270">
                  <c:v>14606</c:v>
                </c:pt>
                <c:pt idx="271">
                  <c:v>8432</c:v>
                </c:pt>
                <c:pt idx="272">
                  <c:v>162603</c:v>
                </c:pt>
                <c:pt idx="273">
                  <c:v>14149.425287356322</c:v>
                </c:pt>
                <c:pt idx="274">
                  <c:v>8656</c:v>
                </c:pt>
                <c:pt idx="275">
                  <c:v>88529.885057471271</c:v>
                </c:pt>
                <c:pt idx="276">
                  <c:v>197024</c:v>
                </c:pt>
                <c:pt idx="277">
                  <c:v>11663</c:v>
                </c:pt>
                <c:pt idx="278">
                  <c:v>9339</c:v>
                </c:pt>
                <c:pt idx="279">
                  <c:v>4596</c:v>
                </c:pt>
                <c:pt idx="280">
                  <c:v>173437</c:v>
                </c:pt>
                <c:pt idx="281">
                  <c:v>6514</c:v>
                </c:pt>
                <c:pt idx="282">
                  <c:v>13684</c:v>
                </c:pt>
                <c:pt idx="283">
                  <c:v>1778.0160857908847</c:v>
                </c:pt>
                <c:pt idx="284">
                  <c:v>4623.4899328859065</c:v>
                </c:pt>
                <c:pt idx="285">
                  <c:v>45983</c:v>
                </c:pt>
                <c:pt idx="286">
                  <c:v>166874</c:v>
                </c:pt>
                <c:pt idx="287">
                  <c:v>193820</c:v>
                </c:pt>
                <c:pt idx="288">
                  <c:v>6234.2281879194634</c:v>
                </c:pt>
                <c:pt idx="289">
                  <c:v>12678</c:v>
                </c:pt>
                <c:pt idx="290">
                  <c:v>6608</c:v>
                </c:pt>
                <c:pt idx="291">
                  <c:v>180802</c:v>
                </c:pt>
                <c:pt idx="292">
                  <c:v>3406</c:v>
                </c:pt>
                <c:pt idx="293">
                  <c:v>11061</c:v>
                </c:pt>
                <c:pt idx="294">
                  <c:v>6303</c:v>
                </c:pt>
                <c:pt idx="295">
                  <c:v>12944</c:v>
                </c:pt>
                <c:pt idx="296">
                  <c:v>6095.454545454545</c:v>
                </c:pt>
                <c:pt idx="297">
                  <c:v>211593.10344827586</c:v>
                </c:pt>
                <c:pt idx="298">
                  <c:v>12533</c:v>
                </c:pt>
                <c:pt idx="299">
                  <c:v>14697</c:v>
                </c:pt>
                <c:pt idx="300">
                  <c:v>13262.064343163538</c:v>
                </c:pt>
                <c:pt idx="301">
                  <c:v>14097</c:v>
                </c:pt>
                <c:pt idx="302">
                  <c:v>7742</c:v>
                </c:pt>
                <c:pt idx="303">
                  <c:v>6870</c:v>
                </c:pt>
                <c:pt idx="304">
                  <c:v>12597</c:v>
                </c:pt>
                <c:pt idx="305">
                  <c:v>179074</c:v>
                </c:pt>
                <c:pt idx="306">
                  <c:v>83843</c:v>
                </c:pt>
                <c:pt idx="307">
                  <c:v>10915.151515151514</c:v>
                </c:pt>
                <c:pt idx="308">
                  <c:v>1888.6058981233243</c:v>
                </c:pt>
                <c:pt idx="309">
                  <c:v>12467</c:v>
                </c:pt>
                <c:pt idx="310">
                  <c:v>11960</c:v>
                </c:pt>
                <c:pt idx="311">
                  <c:v>7966</c:v>
                </c:pt>
                <c:pt idx="312">
                  <c:v>106321</c:v>
                </c:pt>
                <c:pt idx="313">
                  <c:v>158832</c:v>
                </c:pt>
                <c:pt idx="314">
                  <c:v>11553.125</c:v>
                </c:pt>
                <c:pt idx="315">
                  <c:v>3427.5167785234898</c:v>
                </c:pt>
                <c:pt idx="316">
                  <c:v>194166</c:v>
                </c:pt>
                <c:pt idx="317">
                  <c:v>14865</c:v>
                </c:pt>
                <c:pt idx="318">
                  <c:v>134688</c:v>
                </c:pt>
                <c:pt idx="319">
                  <c:v>47705</c:v>
                </c:pt>
                <c:pt idx="320">
                  <c:v>95364</c:v>
                </c:pt>
                <c:pt idx="321">
                  <c:v>7496</c:v>
                </c:pt>
                <c:pt idx="322">
                  <c:v>9967</c:v>
                </c:pt>
                <c:pt idx="323">
                  <c:v>6269</c:v>
                </c:pt>
                <c:pt idx="324">
                  <c:v>149578</c:v>
                </c:pt>
                <c:pt idx="325">
                  <c:v>60934</c:v>
                </c:pt>
                <c:pt idx="326">
                  <c:v>103255</c:v>
                </c:pt>
                <c:pt idx="327">
                  <c:v>13065</c:v>
                </c:pt>
                <c:pt idx="328">
                  <c:v>6654</c:v>
                </c:pt>
                <c:pt idx="329">
                  <c:v>6226</c:v>
                </c:pt>
                <c:pt idx="330">
                  <c:v>188288</c:v>
                </c:pt>
                <c:pt idx="331">
                  <c:v>146595</c:v>
                </c:pt>
                <c:pt idx="332">
                  <c:v>148779</c:v>
                </c:pt>
                <c:pt idx="333">
                  <c:v>175868</c:v>
                </c:pt>
                <c:pt idx="334">
                  <c:v>13018</c:v>
                </c:pt>
                <c:pt idx="335">
                  <c:v>91176</c:v>
                </c:pt>
                <c:pt idx="336">
                  <c:v>6342</c:v>
                </c:pt>
                <c:pt idx="337">
                  <c:v>151438</c:v>
                </c:pt>
                <c:pt idx="338">
                  <c:v>6178</c:v>
                </c:pt>
                <c:pt idx="339">
                  <c:v>7362.0689655172418</c:v>
                </c:pt>
                <c:pt idx="340">
                  <c:v>180667</c:v>
                </c:pt>
                <c:pt idx="341">
                  <c:v>11075</c:v>
                </c:pt>
                <c:pt idx="342">
                  <c:v>12042</c:v>
                </c:pt>
                <c:pt idx="343">
                  <c:v>179356</c:v>
                </c:pt>
                <c:pt idx="344">
                  <c:v>8645</c:v>
                </c:pt>
                <c:pt idx="345">
                  <c:v>1450</c:v>
                </c:pt>
                <c:pt idx="346">
                  <c:v>41205</c:v>
                </c:pt>
                <c:pt idx="347">
                  <c:v>14488</c:v>
                </c:pt>
                <c:pt idx="348">
                  <c:v>13941.379310344828</c:v>
                </c:pt>
                <c:pt idx="349">
                  <c:v>3496</c:v>
                </c:pt>
                <c:pt idx="350">
                  <c:v>7734.89932885906</c:v>
                </c:pt>
                <c:pt idx="351">
                  <c:v>158669</c:v>
                </c:pt>
                <c:pt idx="352">
                  <c:v>173340.22988505746</c:v>
                </c:pt>
                <c:pt idx="353">
                  <c:v>14249</c:v>
                </c:pt>
                <c:pt idx="354">
                  <c:v>13205</c:v>
                </c:pt>
                <c:pt idx="355">
                  <c:v>12767.816091954022</c:v>
                </c:pt>
                <c:pt idx="356">
                  <c:v>2884</c:v>
                </c:pt>
                <c:pt idx="357">
                  <c:v>183756</c:v>
                </c:pt>
                <c:pt idx="358">
                  <c:v>158590</c:v>
                </c:pt>
                <c:pt idx="359">
                  <c:v>11746.875</c:v>
                </c:pt>
                <c:pt idx="360">
                  <c:v>10137.878787878788</c:v>
                </c:pt>
                <c:pt idx="361">
                  <c:v>32986</c:v>
                </c:pt>
                <c:pt idx="362">
                  <c:v>12684</c:v>
                </c:pt>
                <c:pt idx="363">
                  <c:v>14033</c:v>
                </c:pt>
                <c:pt idx="364">
                  <c:v>177936</c:v>
                </c:pt>
                <c:pt idx="365">
                  <c:v>13212</c:v>
                </c:pt>
                <c:pt idx="366">
                  <c:v>12219</c:v>
                </c:pt>
                <c:pt idx="367">
                  <c:v>12155</c:v>
                </c:pt>
                <c:pt idx="368">
                  <c:v>175020</c:v>
                </c:pt>
                <c:pt idx="369">
                  <c:v>75955</c:v>
                </c:pt>
                <c:pt idx="370">
                  <c:v>119127</c:v>
                </c:pt>
                <c:pt idx="371">
                  <c:v>11929</c:v>
                </c:pt>
                <c:pt idx="372">
                  <c:v>118214</c:v>
                </c:pt>
                <c:pt idx="373">
                  <c:v>14511</c:v>
                </c:pt>
                <c:pt idx="374">
                  <c:v>8109</c:v>
                </c:pt>
                <c:pt idx="375">
                  <c:v>8244</c:v>
                </c:pt>
                <c:pt idx="376">
                  <c:v>5757.5757575757571</c:v>
                </c:pt>
                <c:pt idx="377">
                  <c:v>14381</c:v>
                </c:pt>
                <c:pt idx="378">
                  <c:v>13980</c:v>
                </c:pt>
                <c:pt idx="379">
                  <c:v>12449</c:v>
                </c:pt>
                <c:pt idx="380">
                  <c:v>7348</c:v>
                </c:pt>
                <c:pt idx="381">
                  <c:v>8158</c:v>
                </c:pt>
                <c:pt idx="382">
                  <c:v>7119</c:v>
                </c:pt>
                <c:pt idx="383">
                  <c:v>12322</c:v>
                </c:pt>
                <c:pt idx="384">
                  <c:v>196960</c:v>
                </c:pt>
                <c:pt idx="385">
                  <c:v>142467.42424242423</c:v>
                </c:pt>
                <c:pt idx="386">
                  <c:v>91014</c:v>
                </c:pt>
                <c:pt idx="387">
                  <c:v>197728</c:v>
                </c:pt>
                <c:pt idx="388">
                  <c:v>10682</c:v>
                </c:pt>
                <c:pt idx="389">
                  <c:v>93010.738255033561</c:v>
                </c:pt>
                <c:pt idx="390">
                  <c:v>11579</c:v>
                </c:pt>
                <c:pt idx="391">
                  <c:v>12520.833333333334</c:v>
                </c:pt>
                <c:pt idx="392">
                  <c:v>13954</c:v>
                </c:pt>
                <c:pt idx="393">
                  <c:v>6358</c:v>
                </c:pt>
                <c:pt idx="394">
                  <c:v>14725</c:v>
                </c:pt>
                <c:pt idx="395">
                  <c:v>11174</c:v>
                </c:pt>
                <c:pt idx="396">
                  <c:v>182036</c:v>
                </c:pt>
                <c:pt idx="397">
                  <c:v>10353</c:v>
                </c:pt>
                <c:pt idx="398">
                  <c:v>13868</c:v>
                </c:pt>
                <c:pt idx="399">
                  <c:v>8317</c:v>
                </c:pt>
                <c:pt idx="400">
                  <c:v>10557</c:v>
                </c:pt>
                <c:pt idx="401">
                  <c:v>75906</c:v>
                </c:pt>
                <c:pt idx="402">
                  <c:v>8892.6174496644289</c:v>
                </c:pt>
                <c:pt idx="403">
                  <c:v>12943.67816091954</c:v>
                </c:pt>
                <c:pt idx="404">
                  <c:v>14685</c:v>
                </c:pt>
                <c:pt idx="405">
                  <c:v>10397</c:v>
                </c:pt>
                <c:pt idx="406">
                  <c:v>90035.606060606049</c:v>
                </c:pt>
                <c:pt idx="407">
                  <c:v>83267</c:v>
                </c:pt>
                <c:pt idx="408">
                  <c:v>13404</c:v>
                </c:pt>
                <c:pt idx="409">
                  <c:v>131404</c:v>
                </c:pt>
                <c:pt idx="410">
                  <c:v>5028</c:v>
                </c:pt>
                <c:pt idx="411">
                  <c:v>14150</c:v>
                </c:pt>
                <c:pt idx="412">
                  <c:v>13513</c:v>
                </c:pt>
                <c:pt idx="413">
                  <c:v>14240</c:v>
                </c:pt>
                <c:pt idx="414">
                  <c:v>118580</c:v>
                </c:pt>
                <c:pt idx="415">
                  <c:v>11214</c:v>
                </c:pt>
                <c:pt idx="416">
                  <c:v>13527</c:v>
                </c:pt>
                <c:pt idx="417">
                  <c:v>8363</c:v>
                </c:pt>
                <c:pt idx="418">
                  <c:v>12065</c:v>
                </c:pt>
                <c:pt idx="419">
                  <c:v>118603</c:v>
                </c:pt>
                <c:pt idx="420">
                  <c:v>1004.8257372654156</c:v>
                </c:pt>
                <c:pt idx="421">
                  <c:v>10037</c:v>
                </c:pt>
                <c:pt idx="422">
                  <c:v>5696</c:v>
                </c:pt>
                <c:pt idx="423">
                  <c:v>126518.93939393939</c:v>
                </c:pt>
                <c:pt idx="424">
                  <c:v>14420</c:v>
                </c:pt>
                <c:pt idx="425">
                  <c:v>4163.7583892617449</c:v>
                </c:pt>
                <c:pt idx="426">
                  <c:v>6338</c:v>
                </c:pt>
                <c:pt idx="427">
                  <c:v>8010</c:v>
                </c:pt>
                <c:pt idx="428">
                  <c:v>8125</c:v>
                </c:pt>
                <c:pt idx="429">
                  <c:v>11088</c:v>
                </c:pt>
                <c:pt idx="430">
                  <c:v>11642</c:v>
                </c:pt>
                <c:pt idx="431">
                  <c:v>169586</c:v>
                </c:pt>
                <c:pt idx="432">
                  <c:v>101185</c:v>
                </c:pt>
                <c:pt idx="433">
                  <c:v>6775</c:v>
                </c:pt>
                <c:pt idx="434">
                  <c:v>10669.791666666668</c:v>
                </c:pt>
                <c:pt idx="435">
                  <c:v>5421</c:v>
                </c:pt>
                <c:pt idx="436">
                  <c:v>10981</c:v>
                </c:pt>
                <c:pt idx="437">
                  <c:v>10451</c:v>
                </c:pt>
                <c:pt idx="438">
                  <c:v>102535</c:v>
                </c:pt>
                <c:pt idx="439">
                  <c:v>8683.8926174496646</c:v>
                </c:pt>
                <c:pt idx="440">
                  <c:v>10946</c:v>
                </c:pt>
                <c:pt idx="441">
                  <c:v>13588.541666666668</c:v>
                </c:pt>
                <c:pt idx="442">
                  <c:v>8276</c:v>
                </c:pt>
                <c:pt idx="443">
                  <c:v>8332</c:v>
                </c:pt>
                <c:pt idx="444">
                  <c:v>6408</c:v>
                </c:pt>
                <c:pt idx="445">
                  <c:v>4667</c:v>
                </c:pt>
                <c:pt idx="446">
                  <c:v>12216</c:v>
                </c:pt>
                <c:pt idx="447">
                  <c:v>6527</c:v>
                </c:pt>
                <c:pt idx="448">
                  <c:v>6987</c:v>
                </c:pt>
                <c:pt idx="449">
                  <c:v>8262</c:v>
                </c:pt>
                <c:pt idx="450">
                  <c:v>1848</c:v>
                </c:pt>
                <c:pt idx="451">
                  <c:v>12360</c:v>
                </c:pt>
                <c:pt idx="452">
                  <c:v>102000</c:v>
                </c:pt>
                <c:pt idx="453">
                  <c:v>7661</c:v>
                </c:pt>
                <c:pt idx="454">
                  <c:v>8879.545454545454</c:v>
                </c:pt>
                <c:pt idx="455">
                  <c:v>14150</c:v>
                </c:pt>
                <c:pt idx="456">
                  <c:v>189192</c:v>
                </c:pt>
                <c:pt idx="457">
                  <c:v>7664</c:v>
                </c:pt>
                <c:pt idx="458">
                  <c:v>13803.448275862069</c:v>
                </c:pt>
                <c:pt idx="459">
                  <c:v>14273</c:v>
                </c:pt>
                <c:pt idx="460">
                  <c:v>188982</c:v>
                </c:pt>
                <c:pt idx="461">
                  <c:v>14640</c:v>
                </c:pt>
                <c:pt idx="462">
                  <c:v>107516</c:v>
                </c:pt>
                <c:pt idx="463">
                  <c:v>16034.48275862069</c:v>
                </c:pt>
                <c:pt idx="464">
                  <c:v>12797</c:v>
                </c:pt>
                <c:pt idx="465">
                  <c:v>4116.7785234899329</c:v>
                </c:pt>
                <c:pt idx="466">
                  <c:v>105817</c:v>
                </c:pt>
                <c:pt idx="467">
                  <c:v>18251.474530831099</c:v>
                </c:pt>
                <c:pt idx="468">
                  <c:v>1437.3994638069705</c:v>
                </c:pt>
                <c:pt idx="469">
                  <c:v>11228</c:v>
                </c:pt>
                <c:pt idx="470">
                  <c:v>150960</c:v>
                </c:pt>
                <c:pt idx="471">
                  <c:v>8890</c:v>
                </c:pt>
                <c:pt idx="472">
                  <c:v>14644</c:v>
                </c:pt>
                <c:pt idx="473">
                  <c:v>116583</c:v>
                </c:pt>
                <c:pt idx="474">
                  <c:v>12991</c:v>
                </c:pt>
                <c:pt idx="475">
                  <c:v>8447</c:v>
                </c:pt>
                <c:pt idx="476">
                  <c:v>158720.68965517241</c:v>
                </c:pt>
                <c:pt idx="477">
                  <c:v>5085</c:v>
                </c:pt>
                <c:pt idx="478">
                  <c:v>11174</c:v>
                </c:pt>
                <c:pt idx="479">
                  <c:v>10831</c:v>
                </c:pt>
                <c:pt idx="480">
                  <c:v>8917</c:v>
                </c:pt>
                <c:pt idx="481">
                  <c:v>12468</c:v>
                </c:pt>
                <c:pt idx="482">
                  <c:v>84471.212121212113</c:v>
                </c:pt>
                <c:pt idx="483">
                  <c:v>147203.78787878787</c:v>
                </c:pt>
                <c:pt idx="484">
                  <c:v>16077.852348993289</c:v>
                </c:pt>
                <c:pt idx="485">
                  <c:v>8558</c:v>
                </c:pt>
                <c:pt idx="486">
                  <c:v>7721.875</c:v>
                </c:pt>
                <c:pt idx="487">
                  <c:v>5033</c:v>
                </c:pt>
                <c:pt idx="488">
                  <c:v>9317</c:v>
                </c:pt>
                <c:pt idx="489">
                  <c:v>6560</c:v>
                </c:pt>
                <c:pt idx="490">
                  <c:v>5415</c:v>
                </c:pt>
                <c:pt idx="491">
                  <c:v>14577</c:v>
                </c:pt>
                <c:pt idx="492">
                  <c:v>150515</c:v>
                </c:pt>
                <c:pt idx="493">
                  <c:v>7797</c:v>
                </c:pt>
                <c:pt idx="494">
                  <c:v>12939</c:v>
                </c:pt>
                <c:pt idx="495">
                  <c:v>194912</c:v>
                </c:pt>
                <c:pt idx="496">
                  <c:v>5363.7583892617449</c:v>
                </c:pt>
                <c:pt idx="497">
                  <c:v>79268</c:v>
                </c:pt>
                <c:pt idx="498">
                  <c:v>139468</c:v>
                </c:pt>
                <c:pt idx="499">
                  <c:v>5438</c:v>
                </c:pt>
                <c:pt idx="500">
                  <c:v>193101</c:v>
                </c:pt>
                <c:pt idx="501">
                  <c:v>2960</c:v>
                </c:pt>
                <c:pt idx="502">
                  <c:v>8089</c:v>
                </c:pt>
                <c:pt idx="503">
                  <c:v>2129</c:v>
                </c:pt>
                <c:pt idx="504">
                  <c:v>12174</c:v>
                </c:pt>
                <c:pt idx="505">
                  <c:v>9508</c:v>
                </c:pt>
                <c:pt idx="506">
                  <c:v>155849</c:v>
                </c:pt>
                <c:pt idx="507">
                  <c:v>5877.272727272727</c:v>
                </c:pt>
                <c:pt idx="508">
                  <c:v>13835</c:v>
                </c:pt>
                <c:pt idx="509">
                  <c:v>10770</c:v>
                </c:pt>
                <c:pt idx="510">
                  <c:v>3687.3563218390805</c:v>
                </c:pt>
                <c:pt idx="511">
                  <c:v>102911.40939597315</c:v>
                </c:pt>
                <c:pt idx="512">
                  <c:v>13145.833333333334</c:v>
                </c:pt>
                <c:pt idx="513">
                  <c:v>8746</c:v>
                </c:pt>
                <c:pt idx="514">
                  <c:v>3534</c:v>
                </c:pt>
                <c:pt idx="515">
                  <c:v>12955</c:v>
                </c:pt>
                <c:pt idx="516">
                  <c:v>8964</c:v>
                </c:pt>
                <c:pt idx="517">
                  <c:v>121950</c:v>
                </c:pt>
                <c:pt idx="518">
                  <c:v>6531.060606060606</c:v>
                </c:pt>
                <c:pt idx="519">
                  <c:v>11539</c:v>
                </c:pt>
                <c:pt idx="520">
                  <c:v>14310</c:v>
                </c:pt>
                <c:pt idx="521">
                  <c:v>225213.79310344829</c:v>
                </c:pt>
                <c:pt idx="522">
                  <c:v>9396.875</c:v>
                </c:pt>
                <c:pt idx="523">
                  <c:v>9676</c:v>
                </c:pt>
                <c:pt idx="524">
                  <c:v>90440</c:v>
                </c:pt>
                <c:pt idx="525">
                  <c:v>4044</c:v>
                </c:pt>
                <c:pt idx="526">
                  <c:v>192292</c:v>
                </c:pt>
                <c:pt idx="527">
                  <c:v>6722</c:v>
                </c:pt>
                <c:pt idx="528">
                  <c:v>196386</c:v>
                </c:pt>
                <c:pt idx="529">
                  <c:v>13737.931034482759</c:v>
                </c:pt>
                <c:pt idx="530">
                  <c:v>3930</c:v>
                </c:pt>
                <c:pt idx="531">
                  <c:v>4883</c:v>
                </c:pt>
                <c:pt idx="532">
                  <c:v>175015</c:v>
                </c:pt>
                <c:pt idx="533">
                  <c:v>11280</c:v>
                </c:pt>
                <c:pt idx="534">
                  <c:v>10012</c:v>
                </c:pt>
                <c:pt idx="535">
                  <c:v>10093</c:v>
                </c:pt>
                <c:pt idx="536">
                  <c:v>11969</c:v>
                </c:pt>
                <c:pt idx="537">
                  <c:v>9520</c:v>
                </c:pt>
                <c:pt idx="538">
                  <c:v>159056</c:v>
                </c:pt>
                <c:pt idx="539">
                  <c:v>104955.70469798658</c:v>
                </c:pt>
                <c:pt idx="540">
                  <c:v>7763</c:v>
                </c:pt>
                <c:pt idx="541">
                  <c:v>12434</c:v>
                </c:pt>
                <c:pt idx="542">
                  <c:v>8081</c:v>
                </c:pt>
                <c:pt idx="543">
                  <c:v>6800</c:v>
                </c:pt>
                <c:pt idx="544">
                  <c:v>10657</c:v>
                </c:pt>
                <c:pt idx="545">
                  <c:v>13164</c:v>
                </c:pt>
                <c:pt idx="546">
                  <c:v>9771.2643678160912</c:v>
                </c:pt>
                <c:pt idx="547">
                  <c:v>13468</c:v>
                </c:pt>
                <c:pt idx="548">
                  <c:v>121138</c:v>
                </c:pt>
                <c:pt idx="549">
                  <c:v>8117</c:v>
                </c:pt>
                <c:pt idx="550">
                  <c:v>8550</c:v>
                </c:pt>
                <c:pt idx="551">
                  <c:v>97524</c:v>
                </c:pt>
                <c:pt idx="552">
                  <c:v>2991</c:v>
                </c:pt>
                <c:pt idx="553">
                  <c:v>8366</c:v>
                </c:pt>
                <c:pt idx="554">
                  <c:v>12886</c:v>
                </c:pt>
                <c:pt idx="555">
                  <c:v>8641</c:v>
                </c:pt>
                <c:pt idx="556">
                  <c:v>99131.034482758623</c:v>
                </c:pt>
                <c:pt idx="557">
                  <c:v>11941</c:v>
                </c:pt>
                <c:pt idx="558">
                  <c:v>188404</c:v>
                </c:pt>
                <c:pt idx="559">
                  <c:v>9910</c:v>
                </c:pt>
                <c:pt idx="560">
                  <c:v>13441</c:v>
                </c:pt>
                <c:pt idx="561">
                  <c:v>11990</c:v>
                </c:pt>
                <c:pt idx="562">
                  <c:v>11091</c:v>
                </c:pt>
                <c:pt idx="563">
                  <c:v>13223</c:v>
                </c:pt>
                <c:pt idx="564">
                  <c:v>153216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7-4231-B493-43F87C02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54536"/>
        <c:axId val="1063751256"/>
      </c:scatterChart>
      <c:valAx>
        <c:axId val="106375453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Campaign Goal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1256"/>
        <c:crosses val="autoZero"/>
        <c:crossBetween val="midCat"/>
      </c:valAx>
      <c:valAx>
        <c:axId val="1063751256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Pledge Total [USD]</a:t>
                </a:r>
              </a:p>
            </c:rich>
          </c:tx>
          <c:layout>
            <c:manualLayout>
              <c:xMode val="edge"/>
              <c:yMode val="edge"/>
              <c:x val="8.5685486138067438E-3"/>
              <c:y val="0.39057019797907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Failed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'Scratch Pad'!$AP$8</c:f>
              <c:strCache>
                <c:ptCount val="1"/>
                <c:pt idx="0">
                  <c:v>Pledged [USD]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'Scratch Pad'!$AO$9:$AO$573</c:f>
              <c:numCache>
                <c:formatCode>"$"#,##0.00</c:formatCode>
                <c:ptCount val="565"/>
                <c:pt idx="0">
                  <c:v>75.757575757575751</c:v>
                </c:pt>
                <c:pt idx="1">
                  <c:v>4200</c:v>
                </c:pt>
                <c:pt idx="2">
                  <c:v>7600</c:v>
                </c:pt>
                <c:pt idx="3">
                  <c:v>5977.0114942528735</c:v>
                </c:pt>
                <c:pt idx="4">
                  <c:v>6200</c:v>
                </c:pt>
                <c:pt idx="5">
                  <c:v>6300</c:v>
                </c:pt>
                <c:pt idx="6">
                  <c:v>6300</c:v>
                </c:pt>
                <c:pt idx="7">
                  <c:v>28200</c:v>
                </c:pt>
                <c:pt idx="8">
                  <c:v>81200</c:v>
                </c:pt>
                <c:pt idx="9">
                  <c:v>62500</c:v>
                </c:pt>
                <c:pt idx="10">
                  <c:v>94000</c:v>
                </c:pt>
                <c:pt idx="11">
                  <c:v>2000</c:v>
                </c:pt>
                <c:pt idx="12">
                  <c:v>101000</c:v>
                </c:pt>
                <c:pt idx="13">
                  <c:v>1327.0777479892761</c:v>
                </c:pt>
                <c:pt idx="14">
                  <c:v>9500</c:v>
                </c:pt>
                <c:pt idx="15">
                  <c:v>100</c:v>
                </c:pt>
                <c:pt idx="16">
                  <c:v>181724.13793103449</c:v>
                </c:pt>
                <c:pt idx="17">
                  <c:v>7200</c:v>
                </c:pt>
                <c:pt idx="18">
                  <c:v>6000</c:v>
                </c:pt>
                <c:pt idx="19">
                  <c:v>150909.09090909091</c:v>
                </c:pt>
                <c:pt idx="20">
                  <c:v>4700</c:v>
                </c:pt>
                <c:pt idx="21">
                  <c:v>2800</c:v>
                </c:pt>
                <c:pt idx="22">
                  <c:v>2900</c:v>
                </c:pt>
                <c:pt idx="23">
                  <c:v>122900</c:v>
                </c:pt>
                <c:pt idx="24">
                  <c:v>9500</c:v>
                </c:pt>
                <c:pt idx="25">
                  <c:v>57800</c:v>
                </c:pt>
                <c:pt idx="26">
                  <c:v>106400</c:v>
                </c:pt>
                <c:pt idx="27">
                  <c:v>133221.47651006712</c:v>
                </c:pt>
                <c:pt idx="28">
                  <c:v>7800</c:v>
                </c:pt>
                <c:pt idx="29">
                  <c:v>154300</c:v>
                </c:pt>
                <c:pt idx="30">
                  <c:v>65637.583892617447</c:v>
                </c:pt>
                <c:pt idx="31">
                  <c:v>100</c:v>
                </c:pt>
                <c:pt idx="32">
                  <c:v>10000</c:v>
                </c:pt>
                <c:pt idx="33">
                  <c:v>5200</c:v>
                </c:pt>
                <c:pt idx="34">
                  <c:v>142400</c:v>
                </c:pt>
                <c:pt idx="35">
                  <c:v>166700</c:v>
                </c:pt>
                <c:pt idx="36">
                  <c:v>7200</c:v>
                </c:pt>
                <c:pt idx="37">
                  <c:v>136800</c:v>
                </c:pt>
                <c:pt idx="38">
                  <c:v>134621.21212121213</c:v>
                </c:pt>
                <c:pt idx="39">
                  <c:v>180200</c:v>
                </c:pt>
                <c:pt idx="40">
                  <c:v>78181.818181818177</c:v>
                </c:pt>
                <c:pt idx="41">
                  <c:v>103645.83333333334</c:v>
                </c:pt>
                <c:pt idx="42">
                  <c:v>7700</c:v>
                </c:pt>
                <c:pt idx="43">
                  <c:v>9600</c:v>
                </c:pt>
                <c:pt idx="44">
                  <c:v>92100</c:v>
                </c:pt>
                <c:pt idx="45">
                  <c:v>100</c:v>
                </c:pt>
                <c:pt idx="46">
                  <c:v>137200</c:v>
                </c:pt>
                <c:pt idx="47">
                  <c:v>189400</c:v>
                </c:pt>
                <c:pt idx="48">
                  <c:v>171300</c:v>
                </c:pt>
                <c:pt idx="49">
                  <c:v>139500</c:v>
                </c:pt>
                <c:pt idx="50">
                  <c:v>2818.7919463087251</c:v>
                </c:pt>
                <c:pt idx="51">
                  <c:v>5500</c:v>
                </c:pt>
                <c:pt idx="52">
                  <c:v>17171.581769436998</c:v>
                </c:pt>
                <c:pt idx="53">
                  <c:v>188100</c:v>
                </c:pt>
                <c:pt idx="54">
                  <c:v>4900</c:v>
                </c:pt>
                <c:pt idx="55">
                  <c:v>800</c:v>
                </c:pt>
                <c:pt idx="56">
                  <c:v>181200</c:v>
                </c:pt>
                <c:pt idx="57">
                  <c:v>115000</c:v>
                </c:pt>
                <c:pt idx="58">
                  <c:v>7200</c:v>
                </c:pt>
                <c:pt idx="59">
                  <c:v>8600</c:v>
                </c:pt>
                <c:pt idx="60">
                  <c:v>3863.6363636363635</c:v>
                </c:pt>
                <c:pt idx="61">
                  <c:v>1000</c:v>
                </c:pt>
                <c:pt idx="62">
                  <c:v>88800</c:v>
                </c:pt>
                <c:pt idx="63">
                  <c:v>8200</c:v>
                </c:pt>
                <c:pt idx="64">
                  <c:v>3700</c:v>
                </c:pt>
                <c:pt idx="65">
                  <c:v>8400</c:v>
                </c:pt>
                <c:pt idx="66">
                  <c:v>42600</c:v>
                </c:pt>
                <c:pt idx="67">
                  <c:v>6600</c:v>
                </c:pt>
                <c:pt idx="68">
                  <c:v>1099.1957104557641</c:v>
                </c:pt>
                <c:pt idx="69">
                  <c:v>63200</c:v>
                </c:pt>
                <c:pt idx="70">
                  <c:v>1800</c:v>
                </c:pt>
                <c:pt idx="71">
                  <c:v>75.757575757575751</c:v>
                </c:pt>
                <c:pt idx="72">
                  <c:v>75000</c:v>
                </c:pt>
                <c:pt idx="73">
                  <c:v>1260.0536193029491</c:v>
                </c:pt>
                <c:pt idx="74">
                  <c:v>104400</c:v>
                </c:pt>
                <c:pt idx="75">
                  <c:v>156800</c:v>
                </c:pt>
                <c:pt idx="76">
                  <c:v>129400</c:v>
                </c:pt>
                <c:pt idx="77">
                  <c:v>7900</c:v>
                </c:pt>
                <c:pt idx="78">
                  <c:v>121500</c:v>
                </c:pt>
                <c:pt idx="79">
                  <c:v>87300</c:v>
                </c:pt>
                <c:pt idx="80">
                  <c:v>8600</c:v>
                </c:pt>
                <c:pt idx="81">
                  <c:v>26510.067114093959</c:v>
                </c:pt>
                <c:pt idx="82">
                  <c:v>3200</c:v>
                </c:pt>
                <c:pt idx="83">
                  <c:v>100</c:v>
                </c:pt>
                <c:pt idx="84">
                  <c:v>7100</c:v>
                </c:pt>
                <c:pt idx="85">
                  <c:v>92045.454545454544</c:v>
                </c:pt>
                <c:pt idx="86">
                  <c:v>4712.64367816092</c:v>
                </c:pt>
                <c:pt idx="87">
                  <c:v>84300</c:v>
                </c:pt>
                <c:pt idx="88">
                  <c:v>111900</c:v>
                </c:pt>
                <c:pt idx="89">
                  <c:v>2400</c:v>
                </c:pt>
                <c:pt idx="90">
                  <c:v>5500</c:v>
                </c:pt>
                <c:pt idx="91">
                  <c:v>164500</c:v>
                </c:pt>
                <c:pt idx="92">
                  <c:v>1085.7908847184988</c:v>
                </c:pt>
                <c:pt idx="93">
                  <c:v>9800</c:v>
                </c:pt>
                <c:pt idx="94">
                  <c:v>750.6702412868633</c:v>
                </c:pt>
                <c:pt idx="95">
                  <c:v>168600</c:v>
                </c:pt>
                <c:pt idx="96">
                  <c:v>7300</c:v>
                </c:pt>
                <c:pt idx="97">
                  <c:v>200937.5</c:v>
                </c:pt>
                <c:pt idx="98">
                  <c:v>4093.959731543624</c:v>
                </c:pt>
                <c:pt idx="99">
                  <c:v>4832.2147651006708</c:v>
                </c:pt>
                <c:pt idx="100">
                  <c:v>3800</c:v>
                </c:pt>
                <c:pt idx="101">
                  <c:v>13.404825737265416</c:v>
                </c:pt>
                <c:pt idx="102">
                  <c:v>76100</c:v>
                </c:pt>
                <c:pt idx="103">
                  <c:v>3400</c:v>
                </c:pt>
                <c:pt idx="104">
                  <c:v>6500</c:v>
                </c:pt>
                <c:pt idx="105">
                  <c:v>118200</c:v>
                </c:pt>
                <c:pt idx="106">
                  <c:v>7800</c:v>
                </c:pt>
                <c:pt idx="107">
                  <c:v>9500</c:v>
                </c:pt>
                <c:pt idx="108">
                  <c:v>9600</c:v>
                </c:pt>
                <c:pt idx="109">
                  <c:v>6600</c:v>
                </c:pt>
                <c:pt idx="110">
                  <c:v>5700</c:v>
                </c:pt>
                <c:pt idx="111">
                  <c:v>84400</c:v>
                </c:pt>
                <c:pt idx="112">
                  <c:v>170400</c:v>
                </c:pt>
                <c:pt idx="113">
                  <c:v>10229.885057471265</c:v>
                </c:pt>
                <c:pt idx="114">
                  <c:v>6500</c:v>
                </c:pt>
                <c:pt idx="115">
                  <c:v>7200</c:v>
                </c:pt>
                <c:pt idx="116">
                  <c:v>2600</c:v>
                </c:pt>
                <c:pt idx="117">
                  <c:v>70700</c:v>
                </c:pt>
                <c:pt idx="118">
                  <c:v>37100</c:v>
                </c:pt>
                <c:pt idx="119">
                  <c:v>114300</c:v>
                </c:pt>
                <c:pt idx="120">
                  <c:v>47900</c:v>
                </c:pt>
                <c:pt idx="121">
                  <c:v>9000</c:v>
                </c:pt>
                <c:pt idx="122">
                  <c:v>197600</c:v>
                </c:pt>
                <c:pt idx="123">
                  <c:v>181149.42528735631</c:v>
                </c:pt>
                <c:pt idx="124">
                  <c:v>8000</c:v>
                </c:pt>
                <c:pt idx="125">
                  <c:v>199000</c:v>
                </c:pt>
                <c:pt idx="126">
                  <c:v>180800</c:v>
                </c:pt>
                <c:pt idx="127">
                  <c:v>100</c:v>
                </c:pt>
                <c:pt idx="128">
                  <c:v>2121.212121212121</c:v>
                </c:pt>
                <c:pt idx="129">
                  <c:v>9300</c:v>
                </c:pt>
                <c:pt idx="130">
                  <c:v>7348.484848484848</c:v>
                </c:pt>
                <c:pt idx="131">
                  <c:v>9900</c:v>
                </c:pt>
                <c:pt idx="132">
                  <c:v>189200</c:v>
                </c:pt>
                <c:pt idx="133">
                  <c:v>167400</c:v>
                </c:pt>
                <c:pt idx="134">
                  <c:v>2700</c:v>
                </c:pt>
                <c:pt idx="135">
                  <c:v>49700</c:v>
                </c:pt>
                <c:pt idx="136">
                  <c:v>178200</c:v>
                </c:pt>
                <c:pt idx="137">
                  <c:v>8275.8620689655181</c:v>
                </c:pt>
                <c:pt idx="138">
                  <c:v>9100</c:v>
                </c:pt>
                <c:pt idx="139">
                  <c:v>135500</c:v>
                </c:pt>
                <c:pt idx="140">
                  <c:v>109000</c:v>
                </c:pt>
                <c:pt idx="141">
                  <c:v>60400</c:v>
                </c:pt>
                <c:pt idx="142">
                  <c:v>102900</c:v>
                </c:pt>
                <c:pt idx="143">
                  <c:v>97300</c:v>
                </c:pt>
                <c:pt idx="144">
                  <c:v>100</c:v>
                </c:pt>
                <c:pt idx="145">
                  <c:v>7300</c:v>
                </c:pt>
                <c:pt idx="146">
                  <c:v>148333.33333333331</c:v>
                </c:pt>
                <c:pt idx="147">
                  <c:v>29600</c:v>
                </c:pt>
                <c:pt idx="148">
                  <c:v>135600</c:v>
                </c:pt>
                <c:pt idx="149">
                  <c:v>188200</c:v>
                </c:pt>
                <c:pt idx="150">
                  <c:v>113500</c:v>
                </c:pt>
                <c:pt idx="151">
                  <c:v>134600</c:v>
                </c:pt>
                <c:pt idx="152">
                  <c:v>1700</c:v>
                </c:pt>
                <c:pt idx="153">
                  <c:v>124015.15151515151</c:v>
                </c:pt>
                <c:pt idx="154">
                  <c:v>9400</c:v>
                </c:pt>
                <c:pt idx="155">
                  <c:v>147800</c:v>
                </c:pt>
                <c:pt idx="156">
                  <c:v>5100</c:v>
                </c:pt>
                <c:pt idx="157">
                  <c:v>101400</c:v>
                </c:pt>
                <c:pt idx="158">
                  <c:v>8100</c:v>
                </c:pt>
                <c:pt idx="159">
                  <c:v>7700</c:v>
                </c:pt>
                <c:pt idx="160">
                  <c:v>121400</c:v>
                </c:pt>
                <c:pt idx="161">
                  <c:v>7000</c:v>
                </c:pt>
                <c:pt idx="162">
                  <c:v>6800</c:v>
                </c:pt>
                <c:pt idx="163">
                  <c:v>89900</c:v>
                </c:pt>
                <c:pt idx="164">
                  <c:v>75.757575757575751</c:v>
                </c:pt>
                <c:pt idx="165">
                  <c:v>4800</c:v>
                </c:pt>
                <c:pt idx="166">
                  <c:v>182400</c:v>
                </c:pt>
                <c:pt idx="167">
                  <c:v>4000</c:v>
                </c:pt>
                <c:pt idx="168">
                  <c:v>5000</c:v>
                </c:pt>
                <c:pt idx="169">
                  <c:v>6300</c:v>
                </c:pt>
                <c:pt idx="170">
                  <c:v>188800</c:v>
                </c:pt>
                <c:pt idx="171">
                  <c:v>4000</c:v>
                </c:pt>
                <c:pt idx="172">
                  <c:v>153800</c:v>
                </c:pt>
                <c:pt idx="173">
                  <c:v>191500</c:v>
                </c:pt>
                <c:pt idx="174">
                  <c:v>8500</c:v>
                </c:pt>
                <c:pt idx="175">
                  <c:v>196600</c:v>
                </c:pt>
                <c:pt idx="176">
                  <c:v>4200</c:v>
                </c:pt>
                <c:pt idx="177">
                  <c:v>91400</c:v>
                </c:pt>
                <c:pt idx="178">
                  <c:v>104137.93103448275</c:v>
                </c:pt>
                <c:pt idx="179">
                  <c:v>5977.0114942528735</c:v>
                </c:pt>
                <c:pt idx="180">
                  <c:v>183800</c:v>
                </c:pt>
                <c:pt idx="181">
                  <c:v>9800</c:v>
                </c:pt>
                <c:pt idx="182">
                  <c:v>25924.932975871314</c:v>
                </c:pt>
                <c:pt idx="183">
                  <c:v>163800</c:v>
                </c:pt>
                <c:pt idx="184">
                  <c:v>100</c:v>
                </c:pt>
                <c:pt idx="185">
                  <c:v>153600</c:v>
                </c:pt>
                <c:pt idx="186">
                  <c:v>7500</c:v>
                </c:pt>
                <c:pt idx="187">
                  <c:v>89900</c:v>
                </c:pt>
                <c:pt idx="188">
                  <c:v>2100</c:v>
                </c:pt>
                <c:pt idx="189">
                  <c:v>168500</c:v>
                </c:pt>
                <c:pt idx="190">
                  <c:v>147800</c:v>
                </c:pt>
                <c:pt idx="191">
                  <c:v>6515.151515151515</c:v>
                </c:pt>
                <c:pt idx="192">
                  <c:v>125400</c:v>
                </c:pt>
                <c:pt idx="193">
                  <c:v>8800</c:v>
                </c:pt>
                <c:pt idx="194">
                  <c:v>50500</c:v>
                </c:pt>
                <c:pt idx="195">
                  <c:v>96700</c:v>
                </c:pt>
                <c:pt idx="196">
                  <c:v>2100</c:v>
                </c:pt>
                <c:pt idx="197">
                  <c:v>143333.33333333331</c:v>
                </c:pt>
                <c:pt idx="198">
                  <c:v>10344.827586206897</c:v>
                </c:pt>
                <c:pt idx="199">
                  <c:v>5100</c:v>
                </c:pt>
                <c:pt idx="200">
                  <c:v>105000</c:v>
                </c:pt>
                <c:pt idx="201">
                  <c:v>89100</c:v>
                </c:pt>
                <c:pt idx="202">
                  <c:v>151300</c:v>
                </c:pt>
                <c:pt idx="203">
                  <c:v>9800</c:v>
                </c:pt>
                <c:pt idx="204">
                  <c:v>178000</c:v>
                </c:pt>
                <c:pt idx="205">
                  <c:v>88505.747126436778</c:v>
                </c:pt>
                <c:pt idx="206">
                  <c:v>84900</c:v>
                </c:pt>
                <c:pt idx="207">
                  <c:v>184800</c:v>
                </c:pt>
                <c:pt idx="208">
                  <c:v>120872.4832214765</c:v>
                </c:pt>
                <c:pt idx="209">
                  <c:v>9000</c:v>
                </c:pt>
                <c:pt idx="210">
                  <c:v>170600</c:v>
                </c:pt>
                <c:pt idx="211">
                  <c:v>10312.5</c:v>
                </c:pt>
                <c:pt idx="212">
                  <c:v>168700</c:v>
                </c:pt>
                <c:pt idx="213">
                  <c:v>9300</c:v>
                </c:pt>
                <c:pt idx="214">
                  <c:v>3500</c:v>
                </c:pt>
                <c:pt idx="215">
                  <c:v>83300</c:v>
                </c:pt>
                <c:pt idx="216">
                  <c:v>9700</c:v>
                </c:pt>
                <c:pt idx="217">
                  <c:v>96500</c:v>
                </c:pt>
                <c:pt idx="218">
                  <c:v>6000</c:v>
                </c:pt>
                <c:pt idx="219">
                  <c:v>8700</c:v>
                </c:pt>
                <c:pt idx="220">
                  <c:v>7121.212121212121</c:v>
                </c:pt>
                <c:pt idx="221">
                  <c:v>181149.42528735631</c:v>
                </c:pt>
                <c:pt idx="222">
                  <c:v>7900</c:v>
                </c:pt>
                <c:pt idx="223">
                  <c:v>4765.10067114094</c:v>
                </c:pt>
                <c:pt idx="224">
                  <c:v>156800</c:v>
                </c:pt>
                <c:pt idx="225">
                  <c:v>157300</c:v>
                </c:pt>
                <c:pt idx="226">
                  <c:v>7900</c:v>
                </c:pt>
                <c:pt idx="227">
                  <c:v>18806.970509383376</c:v>
                </c:pt>
                <c:pt idx="228">
                  <c:v>114.94252873563218</c:v>
                </c:pt>
                <c:pt idx="229">
                  <c:v>198600</c:v>
                </c:pt>
                <c:pt idx="230">
                  <c:v>195900</c:v>
                </c:pt>
                <c:pt idx="231">
                  <c:v>189000</c:v>
                </c:pt>
                <c:pt idx="232">
                  <c:v>7500</c:v>
                </c:pt>
                <c:pt idx="233">
                  <c:v>85900</c:v>
                </c:pt>
                <c:pt idx="234">
                  <c:v>6700</c:v>
                </c:pt>
                <c:pt idx="235">
                  <c:v>26501.340482573727</c:v>
                </c:pt>
                <c:pt idx="236">
                  <c:v>8500</c:v>
                </c:pt>
                <c:pt idx="237">
                  <c:v>81600</c:v>
                </c:pt>
                <c:pt idx="238">
                  <c:v>119800</c:v>
                </c:pt>
                <c:pt idx="239">
                  <c:v>128333.33333333333</c:v>
                </c:pt>
                <c:pt idx="240">
                  <c:v>192100</c:v>
                </c:pt>
                <c:pt idx="241">
                  <c:v>98700</c:v>
                </c:pt>
                <c:pt idx="242">
                  <c:v>4500</c:v>
                </c:pt>
                <c:pt idx="243">
                  <c:v>126770.83333333334</c:v>
                </c:pt>
                <c:pt idx="244">
                  <c:v>100</c:v>
                </c:pt>
                <c:pt idx="245">
                  <c:v>196700</c:v>
                </c:pt>
                <c:pt idx="246">
                  <c:v>79463.087248322146</c:v>
                </c:pt>
                <c:pt idx="247">
                  <c:v>10000</c:v>
                </c:pt>
                <c:pt idx="248">
                  <c:v>138735.63218390805</c:v>
                </c:pt>
                <c:pt idx="249">
                  <c:v>9100</c:v>
                </c:pt>
                <c:pt idx="250">
                  <c:v>14316.353887399464</c:v>
                </c:pt>
                <c:pt idx="251">
                  <c:v>9100</c:v>
                </c:pt>
                <c:pt idx="252">
                  <c:v>10000</c:v>
                </c:pt>
                <c:pt idx="253">
                  <c:v>79400</c:v>
                </c:pt>
                <c:pt idx="254">
                  <c:v>27500</c:v>
                </c:pt>
                <c:pt idx="255">
                  <c:v>132818.79194630872</c:v>
                </c:pt>
                <c:pt idx="256">
                  <c:v>5600</c:v>
                </c:pt>
                <c:pt idx="257">
                  <c:v>5300</c:v>
                </c:pt>
                <c:pt idx="258">
                  <c:v>145600</c:v>
                </c:pt>
                <c:pt idx="259">
                  <c:v>184100</c:v>
                </c:pt>
                <c:pt idx="260">
                  <c:v>106060.60606060605</c:v>
                </c:pt>
                <c:pt idx="261">
                  <c:v>6896.5517241379312</c:v>
                </c:pt>
                <c:pt idx="262">
                  <c:v>180400</c:v>
                </c:pt>
                <c:pt idx="263">
                  <c:v>9100</c:v>
                </c:pt>
                <c:pt idx="264">
                  <c:v>164100</c:v>
                </c:pt>
                <c:pt idx="265">
                  <c:v>7400</c:v>
                </c:pt>
                <c:pt idx="266">
                  <c:v>100</c:v>
                </c:pt>
                <c:pt idx="267">
                  <c:v>8700</c:v>
                </c:pt>
                <c:pt idx="268">
                  <c:v>195057.47126436781</c:v>
                </c:pt>
                <c:pt idx="269">
                  <c:v>6200</c:v>
                </c:pt>
                <c:pt idx="270">
                  <c:v>118000</c:v>
                </c:pt>
                <c:pt idx="271">
                  <c:v>193200</c:v>
                </c:pt>
                <c:pt idx="272">
                  <c:v>4200</c:v>
                </c:pt>
                <c:pt idx="273">
                  <c:v>117000</c:v>
                </c:pt>
                <c:pt idx="274">
                  <c:v>74700</c:v>
                </c:pt>
                <c:pt idx="275">
                  <c:v>10000</c:v>
                </c:pt>
                <c:pt idx="276">
                  <c:v>5300</c:v>
                </c:pt>
                <c:pt idx="277">
                  <c:v>3900</c:v>
                </c:pt>
                <c:pt idx="278">
                  <c:v>6900</c:v>
                </c:pt>
                <c:pt idx="279">
                  <c:v>114.94252873563218</c:v>
                </c:pt>
                <c:pt idx="280">
                  <c:v>167500</c:v>
                </c:pt>
                <c:pt idx="281">
                  <c:v>48300</c:v>
                </c:pt>
                <c:pt idx="282">
                  <c:v>29395.973154362415</c:v>
                </c:pt>
                <c:pt idx="283">
                  <c:v>97200</c:v>
                </c:pt>
                <c:pt idx="284">
                  <c:v>125600</c:v>
                </c:pt>
                <c:pt idx="285">
                  <c:v>9400</c:v>
                </c:pt>
                <c:pt idx="286">
                  <c:v>110800</c:v>
                </c:pt>
                <c:pt idx="287">
                  <c:v>93800</c:v>
                </c:pt>
                <c:pt idx="288">
                  <c:v>108700</c:v>
                </c:pt>
                <c:pt idx="289">
                  <c:v>46363.63636363636</c:v>
                </c:pt>
                <c:pt idx="290">
                  <c:v>9000</c:v>
                </c:pt>
                <c:pt idx="291">
                  <c:v>2100</c:v>
                </c:pt>
                <c:pt idx="292">
                  <c:v>2000</c:v>
                </c:pt>
                <c:pt idx="293">
                  <c:v>7100</c:v>
                </c:pt>
                <c:pt idx="294">
                  <c:v>7800</c:v>
                </c:pt>
                <c:pt idx="295">
                  <c:v>97126.436781609198</c:v>
                </c:pt>
                <c:pt idx="296">
                  <c:v>104.16666666666667</c:v>
                </c:pt>
                <c:pt idx="297">
                  <c:v>6510.0671140939594</c:v>
                </c:pt>
                <c:pt idx="298">
                  <c:v>5200</c:v>
                </c:pt>
                <c:pt idx="299">
                  <c:v>146666.66666666669</c:v>
                </c:pt>
                <c:pt idx="300">
                  <c:v>92500</c:v>
                </c:pt>
                <c:pt idx="301">
                  <c:v>428.9544235924933</c:v>
                </c:pt>
                <c:pt idx="302">
                  <c:v>8900</c:v>
                </c:pt>
                <c:pt idx="303">
                  <c:v>7100</c:v>
                </c:pt>
                <c:pt idx="304">
                  <c:v>9600</c:v>
                </c:pt>
                <c:pt idx="305">
                  <c:v>121600</c:v>
                </c:pt>
                <c:pt idx="306">
                  <c:v>86200</c:v>
                </c:pt>
                <c:pt idx="307">
                  <c:v>8100</c:v>
                </c:pt>
                <c:pt idx="308">
                  <c:v>8800</c:v>
                </c:pt>
                <c:pt idx="309">
                  <c:v>100</c:v>
                </c:pt>
                <c:pt idx="310">
                  <c:v>4900</c:v>
                </c:pt>
                <c:pt idx="311">
                  <c:v>4000</c:v>
                </c:pt>
                <c:pt idx="312">
                  <c:v>7300</c:v>
                </c:pt>
                <c:pt idx="313">
                  <c:v>161900</c:v>
                </c:pt>
                <c:pt idx="314">
                  <c:v>7700</c:v>
                </c:pt>
                <c:pt idx="315">
                  <c:v>7900</c:v>
                </c:pt>
                <c:pt idx="316">
                  <c:v>6287.878787878788</c:v>
                </c:pt>
                <c:pt idx="317">
                  <c:v>163600</c:v>
                </c:pt>
                <c:pt idx="318">
                  <c:v>2700</c:v>
                </c:pt>
                <c:pt idx="319">
                  <c:v>81300</c:v>
                </c:pt>
                <c:pt idx="320">
                  <c:v>170800</c:v>
                </c:pt>
                <c:pt idx="321">
                  <c:v>150600</c:v>
                </c:pt>
                <c:pt idx="322">
                  <c:v>7800</c:v>
                </c:pt>
                <c:pt idx="323">
                  <c:v>159800</c:v>
                </c:pt>
                <c:pt idx="324">
                  <c:v>8800</c:v>
                </c:pt>
                <c:pt idx="325">
                  <c:v>179100</c:v>
                </c:pt>
                <c:pt idx="326">
                  <c:v>100</c:v>
                </c:pt>
                <c:pt idx="327">
                  <c:v>6500</c:v>
                </c:pt>
                <c:pt idx="328">
                  <c:v>9100</c:v>
                </c:pt>
                <c:pt idx="329">
                  <c:v>47114.093959731545</c:v>
                </c:pt>
                <c:pt idx="330">
                  <c:v>7356.3218390804595</c:v>
                </c:pt>
                <c:pt idx="331">
                  <c:v>3700</c:v>
                </c:pt>
                <c:pt idx="332">
                  <c:v>23892.617449664431</c:v>
                </c:pt>
                <c:pt idx="333">
                  <c:v>160400</c:v>
                </c:pt>
                <c:pt idx="334">
                  <c:v>8700</c:v>
                </c:pt>
                <c:pt idx="335">
                  <c:v>7200</c:v>
                </c:pt>
                <c:pt idx="336">
                  <c:v>7900</c:v>
                </c:pt>
                <c:pt idx="337">
                  <c:v>103200</c:v>
                </c:pt>
                <c:pt idx="338">
                  <c:v>7800</c:v>
                </c:pt>
                <c:pt idx="339">
                  <c:v>43000</c:v>
                </c:pt>
                <c:pt idx="340">
                  <c:v>6442.9530201342286</c:v>
                </c:pt>
                <c:pt idx="341">
                  <c:v>6711.4093959731545</c:v>
                </c:pt>
                <c:pt idx="342">
                  <c:v>172000</c:v>
                </c:pt>
                <c:pt idx="343">
                  <c:v>153700</c:v>
                </c:pt>
                <c:pt idx="344">
                  <c:v>3600</c:v>
                </c:pt>
                <c:pt idx="345">
                  <c:v>100</c:v>
                </c:pt>
                <c:pt idx="346">
                  <c:v>3300</c:v>
                </c:pt>
                <c:pt idx="347">
                  <c:v>187600</c:v>
                </c:pt>
                <c:pt idx="348">
                  <c:v>145000</c:v>
                </c:pt>
                <c:pt idx="349">
                  <c:v>5500</c:v>
                </c:pt>
                <c:pt idx="350">
                  <c:v>5900</c:v>
                </c:pt>
                <c:pt idx="351">
                  <c:v>94900</c:v>
                </c:pt>
                <c:pt idx="352">
                  <c:v>5100</c:v>
                </c:pt>
                <c:pt idx="353">
                  <c:v>121100</c:v>
                </c:pt>
                <c:pt idx="354">
                  <c:v>7000</c:v>
                </c:pt>
                <c:pt idx="355">
                  <c:v>195200</c:v>
                </c:pt>
                <c:pt idx="356">
                  <c:v>7200</c:v>
                </c:pt>
                <c:pt idx="357">
                  <c:v>170600</c:v>
                </c:pt>
                <c:pt idx="358">
                  <c:v>7800</c:v>
                </c:pt>
                <c:pt idx="359">
                  <c:v>9400</c:v>
                </c:pt>
                <c:pt idx="360">
                  <c:v>7800</c:v>
                </c:pt>
                <c:pt idx="361">
                  <c:v>141100</c:v>
                </c:pt>
                <c:pt idx="362">
                  <c:v>6600</c:v>
                </c:pt>
                <c:pt idx="363">
                  <c:v>66600</c:v>
                </c:pt>
              </c:numCache>
            </c:numRef>
          </c:xVal>
          <c:yVal>
            <c:numRef>
              <c:f>'Scratch Pad'!$AP$9:$AP$573</c:f>
              <c:numCache>
                <c:formatCode>"$"#,##0.00</c:formatCode>
                <c:ptCount val="565"/>
                <c:pt idx="0">
                  <c:v>0</c:v>
                </c:pt>
                <c:pt idx="1">
                  <c:v>2477</c:v>
                </c:pt>
                <c:pt idx="2">
                  <c:v>5265</c:v>
                </c:pt>
                <c:pt idx="3">
                  <c:v>1252.8735632183907</c:v>
                </c:pt>
                <c:pt idx="4">
                  <c:v>3208</c:v>
                </c:pt>
                <c:pt idx="5">
                  <c:v>3030</c:v>
                </c:pt>
                <c:pt idx="6">
                  <c:v>5629</c:v>
                </c:pt>
                <c:pt idx="7">
                  <c:v>18829</c:v>
                </c:pt>
                <c:pt idx="8">
                  <c:v>38414</c:v>
                </c:pt>
                <c:pt idx="9">
                  <c:v>30331</c:v>
                </c:pt>
                <c:pt idx="10">
                  <c:v>38533</c:v>
                </c:pt>
                <c:pt idx="11">
                  <c:v>1599</c:v>
                </c:pt>
                <c:pt idx="12">
                  <c:v>87676</c:v>
                </c:pt>
                <c:pt idx="13">
                  <c:v>673.86058981233248</c:v>
                </c:pt>
                <c:pt idx="14">
                  <c:v>4530</c:v>
                </c:pt>
                <c:pt idx="15">
                  <c:v>2</c:v>
                </c:pt>
                <c:pt idx="16">
                  <c:v>166945.97701149425</c:v>
                </c:pt>
                <c:pt idx="17">
                  <c:v>2459</c:v>
                </c:pt>
                <c:pt idx="18">
                  <c:v>5392</c:v>
                </c:pt>
                <c:pt idx="19">
                  <c:v>139962.12121212122</c:v>
                </c:pt>
                <c:pt idx="20">
                  <c:v>557</c:v>
                </c:pt>
                <c:pt idx="21">
                  <c:v>2734</c:v>
                </c:pt>
                <c:pt idx="22">
                  <c:v>1307</c:v>
                </c:pt>
                <c:pt idx="23">
                  <c:v>95993</c:v>
                </c:pt>
                <c:pt idx="24">
                  <c:v>4460</c:v>
                </c:pt>
                <c:pt idx="25">
                  <c:v>40228</c:v>
                </c:pt>
                <c:pt idx="26">
                  <c:v>39996</c:v>
                </c:pt>
                <c:pt idx="27">
                  <c:v>82577.181208053691</c:v>
                </c:pt>
                <c:pt idx="28">
                  <c:v>6132</c:v>
                </c:pt>
                <c:pt idx="29">
                  <c:v>74688</c:v>
                </c:pt>
                <c:pt idx="30">
                  <c:v>22114.765100671142</c:v>
                </c:pt>
                <c:pt idx="31">
                  <c:v>1</c:v>
                </c:pt>
                <c:pt idx="32">
                  <c:v>2461</c:v>
                </c:pt>
                <c:pt idx="33">
                  <c:v>3079</c:v>
                </c:pt>
                <c:pt idx="34">
                  <c:v>21307</c:v>
                </c:pt>
                <c:pt idx="35">
                  <c:v>145382</c:v>
                </c:pt>
                <c:pt idx="36">
                  <c:v>6336</c:v>
                </c:pt>
                <c:pt idx="37">
                  <c:v>88055</c:v>
                </c:pt>
                <c:pt idx="38">
                  <c:v>25069.696969696968</c:v>
                </c:pt>
                <c:pt idx="39">
                  <c:v>69617</c:v>
                </c:pt>
                <c:pt idx="40">
                  <c:v>40202.272727272728</c:v>
                </c:pt>
                <c:pt idx="41">
                  <c:v>93008.333333333343</c:v>
                </c:pt>
                <c:pt idx="42">
                  <c:v>5488</c:v>
                </c:pt>
                <c:pt idx="43">
                  <c:v>9216</c:v>
                </c:pt>
                <c:pt idx="44">
                  <c:v>19246</c:v>
                </c:pt>
                <c:pt idx="45">
                  <c:v>1</c:v>
                </c:pt>
                <c:pt idx="46">
                  <c:v>88037</c:v>
                </c:pt>
                <c:pt idx="47">
                  <c:v>176112</c:v>
                </c:pt>
                <c:pt idx="48">
                  <c:v>100650</c:v>
                </c:pt>
                <c:pt idx="49">
                  <c:v>90706</c:v>
                </c:pt>
                <c:pt idx="50">
                  <c:v>1484.5637583892617</c:v>
                </c:pt>
                <c:pt idx="51">
                  <c:v>4300</c:v>
                </c:pt>
                <c:pt idx="52">
                  <c:v>5376.27345844504</c:v>
                </c:pt>
                <c:pt idx="53">
                  <c:v>5528</c:v>
                </c:pt>
                <c:pt idx="54">
                  <c:v>521</c:v>
                </c:pt>
                <c:pt idx="55">
                  <c:v>663</c:v>
                </c:pt>
                <c:pt idx="56">
                  <c:v>47459</c:v>
                </c:pt>
                <c:pt idx="57">
                  <c:v>86060</c:v>
                </c:pt>
                <c:pt idx="58">
                  <c:v>6927</c:v>
                </c:pt>
                <c:pt idx="59">
                  <c:v>5315</c:v>
                </c:pt>
                <c:pt idx="60">
                  <c:v>2670.4545454545455</c:v>
                </c:pt>
                <c:pt idx="61">
                  <c:v>718</c:v>
                </c:pt>
                <c:pt idx="62">
                  <c:v>28358</c:v>
                </c:pt>
                <c:pt idx="63">
                  <c:v>2625</c:v>
                </c:pt>
                <c:pt idx="64">
                  <c:v>2538</c:v>
                </c:pt>
                <c:pt idx="65">
                  <c:v>3188</c:v>
                </c:pt>
                <c:pt idx="66">
                  <c:v>8517</c:v>
                </c:pt>
                <c:pt idx="67">
                  <c:v>3012</c:v>
                </c:pt>
                <c:pt idx="68">
                  <c:v>694.10187667560319</c:v>
                </c:pt>
                <c:pt idx="69">
                  <c:v>6041</c:v>
                </c:pt>
                <c:pt idx="70">
                  <c:v>968</c:v>
                </c:pt>
                <c:pt idx="71">
                  <c:v>1.5151515151515151</c:v>
                </c:pt>
                <c:pt idx="72">
                  <c:v>2529</c:v>
                </c:pt>
                <c:pt idx="73">
                  <c:v>849.59785522788206</c:v>
                </c:pt>
                <c:pt idx="74">
                  <c:v>99100</c:v>
                </c:pt>
                <c:pt idx="75">
                  <c:v>6024</c:v>
                </c:pt>
                <c:pt idx="76">
                  <c:v>57911</c:v>
                </c:pt>
                <c:pt idx="77">
                  <c:v>667</c:v>
                </c:pt>
                <c:pt idx="78">
                  <c:v>119830</c:v>
                </c:pt>
                <c:pt idx="79">
                  <c:v>81897</c:v>
                </c:pt>
                <c:pt idx="80">
                  <c:v>3589</c:v>
                </c:pt>
                <c:pt idx="81">
                  <c:v>2901.3422818791946</c:v>
                </c:pt>
                <c:pt idx="82">
                  <c:v>3127</c:v>
                </c:pt>
                <c:pt idx="83">
                  <c:v>3</c:v>
                </c:pt>
                <c:pt idx="84">
                  <c:v>3840</c:v>
                </c:pt>
                <c:pt idx="85">
                  <c:v>81940.151515151505</c:v>
                </c:pt>
                <c:pt idx="86">
                  <c:v>1102.2988505747126</c:v>
                </c:pt>
                <c:pt idx="87">
                  <c:v>26303</c:v>
                </c:pt>
                <c:pt idx="88">
                  <c:v>85902</c:v>
                </c:pt>
                <c:pt idx="89">
                  <c:v>773</c:v>
                </c:pt>
                <c:pt idx="90">
                  <c:v>5324</c:v>
                </c:pt>
                <c:pt idx="91">
                  <c:v>150552</c:v>
                </c:pt>
                <c:pt idx="92">
                  <c:v>203.35120643431637</c:v>
                </c:pt>
                <c:pt idx="93">
                  <c:v>8153</c:v>
                </c:pt>
                <c:pt idx="94">
                  <c:v>734.04825737265412</c:v>
                </c:pt>
                <c:pt idx="95">
                  <c:v>91722</c:v>
                </c:pt>
                <c:pt idx="96">
                  <c:v>717</c:v>
                </c:pt>
                <c:pt idx="97">
                  <c:v>71634.375</c:v>
                </c:pt>
                <c:pt idx="98">
                  <c:v>2249.6644295302012</c:v>
                </c:pt>
                <c:pt idx="99">
                  <c:v>4553.6912751677855</c:v>
                </c:pt>
                <c:pt idx="100">
                  <c:v>1954</c:v>
                </c:pt>
                <c:pt idx="101">
                  <c:v>0.67024128686327078</c:v>
                </c:pt>
                <c:pt idx="102">
                  <c:v>24234</c:v>
                </c:pt>
                <c:pt idx="103">
                  <c:v>2809</c:v>
                </c:pt>
                <c:pt idx="104">
                  <c:v>514</c:v>
                </c:pt>
                <c:pt idx="105">
                  <c:v>87560</c:v>
                </c:pt>
                <c:pt idx="106">
                  <c:v>1586</c:v>
                </c:pt>
                <c:pt idx="107">
                  <c:v>3220</c:v>
                </c:pt>
                <c:pt idx="108">
                  <c:v>6401</c:v>
                </c:pt>
                <c:pt idx="109">
                  <c:v>1269</c:v>
                </c:pt>
                <c:pt idx="110">
                  <c:v>903</c:v>
                </c:pt>
                <c:pt idx="111">
                  <c:v>8092</c:v>
                </c:pt>
                <c:pt idx="112">
                  <c:v>160422</c:v>
                </c:pt>
                <c:pt idx="113">
                  <c:v>2468.9655172413795</c:v>
                </c:pt>
                <c:pt idx="114">
                  <c:v>5897</c:v>
                </c:pt>
                <c:pt idx="115">
                  <c:v>3326</c:v>
                </c:pt>
                <c:pt idx="116">
                  <c:v>1002</c:v>
                </c:pt>
                <c:pt idx="117">
                  <c:v>68602</c:v>
                </c:pt>
                <c:pt idx="118">
                  <c:v>34964</c:v>
                </c:pt>
                <c:pt idx="119">
                  <c:v>96777</c:v>
                </c:pt>
                <c:pt idx="120">
                  <c:v>31864</c:v>
                </c:pt>
                <c:pt idx="121">
                  <c:v>4853</c:v>
                </c:pt>
                <c:pt idx="122">
                  <c:v>82959</c:v>
                </c:pt>
                <c:pt idx="123">
                  <c:v>26619.540229885057</c:v>
                </c:pt>
                <c:pt idx="124">
                  <c:v>2758</c:v>
                </c:pt>
                <c:pt idx="125">
                  <c:v>142823</c:v>
                </c:pt>
                <c:pt idx="126">
                  <c:v>95958</c:v>
                </c:pt>
                <c:pt idx="127">
                  <c:v>5</c:v>
                </c:pt>
                <c:pt idx="128">
                  <c:v>740.15151515151513</c:v>
                </c:pt>
                <c:pt idx="129">
                  <c:v>3431</c:v>
                </c:pt>
                <c:pt idx="130">
                  <c:v>868.18181818181813</c:v>
                </c:pt>
                <c:pt idx="131">
                  <c:v>1870</c:v>
                </c:pt>
                <c:pt idx="132">
                  <c:v>128410</c:v>
                </c:pt>
                <c:pt idx="133">
                  <c:v>22073</c:v>
                </c:pt>
                <c:pt idx="134">
                  <c:v>1479</c:v>
                </c:pt>
                <c:pt idx="135">
                  <c:v>5098</c:v>
                </c:pt>
                <c:pt idx="136">
                  <c:v>24882</c:v>
                </c:pt>
                <c:pt idx="137">
                  <c:v>3347.1264367816093</c:v>
                </c:pt>
                <c:pt idx="138">
                  <c:v>5803</c:v>
                </c:pt>
                <c:pt idx="139">
                  <c:v>103554</c:v>
                </c:pt>
                <c:pt idx="140">
                  <c:v>42795</c:v>
                </c:pt>
                <c:pt idx="141">
                  <c:v>4393</c:v>
                </c:pt>
                <c:pt idx="142">
                  <c:v>67546</c:v>
                </c:pt>
                <c:pt idx="143">
                  <c:v>62127</c:v>
                </c:pt>
                <c:pt idx="144">
                  <c:v>2</c:v>
                </c:pt>
                <c:pt idx="145">
                  <c:v>2946</c:v>
                </c:pt>
                <c:pt idx="146">
                  <c:v>127893.93939393939</c:v>
                </c:pt>
                <c:pt idx="147">
                  <c:v>26527</c:v>
                </c:pt>
                <c:pt idx="148">
                  <c:v>62804</c:v>
                </c:pt>
                <c:pt idx="149">
                  <c:v>159405</c:v>
                </c:pt>
                <c:pt idx="150">
                  <c:v>12552</c:v>
                </c:pt>
                <c:pt idx="151">
                  <c:v>59007</c:v>
                </c:pt>
                <c:pt idx="152">
                  <c:v>943</c:v>
                </c:pt>
                <c:pt idx="153">
                  <c:v>71184.090909090912</c:v>
                </c:pt>
                <c:pt idx="154">
                  <c:v>6015</c:v>
                </c:pt>
                <c:pt idx="155">
                  <c:v>15723</c:v>
                </c:pt>
                <c:pt idx="156">
                  <c:v>2064</c:v>
                </c:pt>
                <c:pt idx="157">
                  <c:v>47037</c:v>
                </c:pt>
                <c:pt idx="158">
                  <c:v>5487</c:v>
                </c:pt>
                <c:pt idx="159">
                  <c:v>6369</c:v>
                </c:pt>
                <c:pt idx="160">
                  <c:v>65755</c:v>
                </c:pt>
                <c:pt idx="161">
                  <c:v>1744</c:v>
                </c:pt>
                <c:pt idx="162">
                  <c:v>5579</c:v>
                </c:pt>
                <c:pt idx="163">
                  <c:v>45384</c:v>
                </c:pt>
                <c:pt idx="164">
                  <c:v>3.0303030303030303</c:v>
                </c:pt>
                <c:pt idx="165">
                  <c:v>3045</c:v>
                </c:pt>
                <c:pt idx="166">
                  <c:v>102749</c:v>
                </c:pt>
                <c:pt idx="167">
                  <c:v>1763</c:v>
                </c:pt>
                <c:pt idx="168">
                  <c:v>1332</c:v>
                </c:pt>
                <c:pt idx="169">
                  <c:v>5674</c:v>
                </c:pt>
                <c:pt idx="170">
                  <c:v>57734</c:v>
                </c:pt>
                <c:pt idx="171">
                  <c:v>1620</c:v>
                </c:pt>
                <c:pt idx="172">
                  <c:v>60342</c:v>
                </c:pt>
                <c:pt idx="173">
                  <c:v>57122</c:v>
                </c:pt>
                <c:pt idx="174">
                  <c:v>4613</c:v>
                </c:pt>
                <c:pt idx="175">
                  <c:v>159931</c:v>
                </c:pt>
                <c:pt idx="176">
                  <c:v>689</c:v>
                </c:pt>
                <c:pt idx="177">
                  <c:v>48236</c:v>
                </c:pt>
                <c:pt idx="178">
                  <c:v>32004.597701149425</c:v>
                </c:pt>
                <c:pt idx="179">
                  <c:v>806.89655172413791</c:v>
                </c:pt>
                <c:pt idx="180">
                  <c:v>1667</c:v>
                </c:pt>
                <c:pt idx="181">
                  <c:v>3349</c:v>
                </c:pt>
                <c:pt idx="182">
                  <c:v>6208.7131367292222</c:v>
                </c:pt>
                <c:pt idx="183">
                  <c:v>78743</c:v>
                </c:pt>
                <c:pt idx="184">
                  <c:v>0</c:v>
                </c:pt>
                <c:pt idx="185">
                  <c:v>107743</c:v>
                </c:pt>
                <c:pt idx="186">
                  <c:v>6924</c:v>
                </c:pt>
                <c:pt idx="187">
                  <c:v>12497</c:v>
                </c:pt>
                <c:pt idx="188">
                  <c:v>837</c:v>
                </c:pt>
                <c:pt idx="189">
                  <c:v>119510</c:v>
                </c:pt>
                <c:pt idx="190">
                  <c:v>35498</c:v>
                </c:pt>
                <c:pt idx="191">
                  <c:v>3634.090909090909</c:v>
                </c:pt>
                <c:pt idx="192">
                  <c:v>53324</c:v>
                </c:pt>
                <c:pt idx="193">
                  <c:v>622</c:v>
                </c:pt>
                <c:pt idx="194">
                  <c:v>16389</c:v>
                </c:pt>
                <c:pt idx="195">
                  <c:v>81136</c:v>
                </c:pt>
                <c:pt idx="196">
                  <c:v>1768</c:v>
                </c:pt>
                <c:pt idx="197">
                  <c:v>142787.87878787878</c:v>
                </c:pt>
                <c:pt idx="198">
                  <c:v>8306.8965517241377</c:v>
                </c:pt>
                <c:pt idx="199">
                  <c:v>574</c:v>
                </c:pt>
                <c:pt idx="200">
                  <c:v>96328</c:v>
                </c:pt>
                <c:pt idx="201">
                  <c:v>13385</c:v>
                </c:pt>
                <c:pt idx="202">
                  <c:v>57034</c:v>
                </c:pt>
                <c:pt idx="203">
                  <c:v>7120</c:v>
                </c:pt>
                <c:pt idx="204">
                  <c:v>43086</c:v>
                </c:pt>
                <c:pt idx="205">
                  <c:v>2218.3908045977009</c:v>
                </c:pt>
                <c:pt idx="206">
                  <c:v>13864</c:v>
                </c:pt>
                <c:pt idx="207">
                  <c:v>164109</c:v>
                </c:pt>
                <c:pt idx="208">
                  <c:v>70871.140939597317</c:v>
                </c:pt>
                <c:pt idx="209">
                  <c:v>8866</c:v>
                </c:pt>
                <c:pt idx="210">
                  <c:v>75022</c:v>
                </c:pt>
                <c:pt idx="211">
                  <c:v>1321.875</c:v>
                </c:pt>
                <c:pt idx="212">
                  <c:v>141393</c:v>
                </c:pt>
                <c:pt idx="213">
                  <c:v>4124</c:v>
                </c:pt>
                <c:pt idx="214">
                  <c:v>3295</c:v>
                </c:pt>
                <c:pt idx="215">
                  <c:v>52421</c:v>
                </c:pt>
                <c:pt idx="216">
                  <c:v>6298</c:v>
                </c:pt>
                <c:pt idx="217">
                  <c:v>16168</c:v>
                </c:pt>
                <c:pt idx="218">
                  <c:v>3841</c:v>
                </c:pt>
                <c:pt idx="219">
                  <c:v>4531</c:v>
                </c:pt>
                <c:pt idx="220">
                  <c:v>5190.909090909091</c:v>
                </c:pt>
                <c:pt idx="221">
                  <c:v>143122.98850574714</c:v>
                </c:pt>
                <c:pt idx="222">
                  <c:v>5113</c:v>
                </c:pt>
                <c:pt idx="223">
                  <c:v>3908.7248322147652</c:v>
                </c:pt>
                <c:pt idx="224">
                  <c:v>20243</c:v>
                </c:pt>
                <c:pt idx="225">
                  <c:v>11167</c:v>
                </c:pt>
                <c:pt idx="226">
                  <c:v>7875</c:v>
                </c:pt>
                <c:pt idx="227">
                  <c:v>685.25469168900804</c:v>
                </c:pt>
                <c:pt idx="228">
                  <c:v>5.7471264367816088</c:v>
                </c:pt>
                <c:pt idx="229">
                  <c:v>97037</c:v>
                </c:pt>
                <c:pt idx="230">
                  <c:v>55757</c:v>
                </c:pt>
                <c:pt idx="231">
                  <c:v>5916</c:v>
                </c:pt>
                <c:pt idx="232">
                  <c:v>5803</c:v>
                </c:pt>
                <c:pt idx="233">
                  <c:v>55476</c:v>
                </c:pt>
                <c:pt idx="234">
                  <c:v>5569</c:v>
                </c:pt>
                <c:pt idx="235">
                  <c:v>17103.351206434316</c:v>
                </c:pt>
                <c:pt idx="236">
                  <c:v>6750</c:v>
                </c:pt>
                <c:pt idx="237">
                  <c:v>9318</c:v>
                </c:pt>
                <c:pt idx="238">
                  <c:v>19769</c:v>
                </c:pt>
                <c:pt idx="239">
                  <c:v>62109.090909090904</c:v>
                </c:pt>
                <c:pt idx="240">
                  <c:v>178483</c:v>
                </c:pt>
                <c:pt idx="241">
                  <c:v>87448</c:v>
                </c:pt>
                <c:pt idx="242">
                  <c:v>1863</c:v>
                </c:pt>
                <c:pt idx="243">
                  <c:v>61461.458333333336</c:v>
                </c:pt>
                <c:pt idx="244">
                  <c:v>2</c:v>
                </c:pt>
                <c:pt idx="245">
                  <c:v>174039</c:v>
                </c:pt>
                <c:pt idx="246">
                  <c:v>33475.838926174496</c:v>
                </c:pt>
                <c:pt idx="247">
                  <c:v>824</c:v>
                </c:pt>
                <c:pt idx="248">
                  <c:v>65528.735632183911</c:v>
                </c:pt>
                <c:pt idx="249">
                  <c:v>7438</c:v>
                </c:pt>
                <c:pt idx="250">
                  <c:v>7757.6407506702417</c:v>
                </c:pt>
                <c:pt idx="251">
                  <c:v>8906</c:v>
                </c:pt>
                <c:pt idx="252">
                  <c:v>7724</c:v>
                </c:pt>
                <c:pt idx="253">
                  <c:v>26571</c:v>
                </c:pt>
                <c:pt idx="254">
                  <c:v>5593</c:v>
                </c:pt>
                <c:pt idx="255">
                  <c:v>74287.919463087252</c:v>
                </c:pt>
                <c:pt idx="256">
                  <c:v>2445</c:v>
                </c:pt>
                <c:pt idx="257">
                  <c:v>4432</c:v>
                </c:pt>
                <c:pt idx="258">
                  <c:v>141822</c:v>
                </c:pt>
                <c:pt idx="259">
                  <c:v>159037</c:v>
                </c:pt>
                <c:pt idx="260">
                  <c:v>71591.666666666657</c:v>
                </c:pt>
                <c:pt idx="261">
                  <c:v>6250.5747126436781</c:v>
                </c:pt>
                <c:pt idx="262">
                  <c:v>115396</c:v>
                </c:pt>
                <c:pt idx="263">
                  <c:v>7656</c:v>
                </c:pt>
                <c:pt idx="264">
                  <c:v>96888</c:v>
                </c:pt>
                <c:pt idx="265">
                  <c:v>6245</c:v>
                </c:pt>
                <c:pt idx="266">
                  <c:v>3</c:v>
                </c:pt>
                <c:pt idx="267">
                  <c:v>4710</c:v>
                </c:pt>
                <c:pt idx="268">
                  <c:v>193158.62068965516</c:v>
                </c:pt>
                <c:pt idx="269">
                  <c:v>1260</c:v>
                </c:pt>
                <c:pt idx="270">
                  <c:v>28870</c:v>
                </c:pt>
                <c:pt idx="271">
                  <c:v>97369</c:v>
                </c:pt>
                <c:pt idx="272">
                  <c:v>735</c:v>
                </c:pt>
                <c:pt idx="273">
                  <c:v>107622</c:v>
                </c:pt>
                <c:pt idx="274">
                  <c:v>1557</c:v>
                </c:pt>
                <c:pt idx="275">
                  <c:v>6100</c:v>
                </c:pt>
                <c:pt idx="276">
                  <c:v>1592</c:v>
                </c:pt>
                <c:pt idx="277">
                  <c:v>504</c:v>
                </c:pt>
                <c:pt idx="278">
                  <c:v>2091</c:v>
                </c:pt>
                <c:pt idx="279">
                  <c:v>1.1494252873563218</c:v>
                </c:pt>
                <c:pt idx="280">
                  <c:v>114615</c:v>
                </c:pt>
                <c:pt idx="281">
                  <c:v>16592</c:v>
                </c:pt>
                <c:pt idx="282">
                  <c:v>9163.0872483221483</c:v>
                </c:pt>
                <c:pt idx="283">
                  <c:v>55372</c:v>
                </c:pt>
                <c:pt idx="284">
                  <c:v>109106</c:v>
                </c:pt>
                <c:pt idx="285">
                  <c:v>968</c:v>
                </c:pt>
                <c:pt idx="286">
                  <c:v>72623</c:v>
                </c:pt>
                <c:pt idx="287">
                  <c:v>45987</c:v>
                </c:pt>
                <c:pt idx="288">
                  <c:v>87293</c:v>
                </c:pt>
                <c:pt idx="289">
                  <c:v>46207.575757575753</c:v>
                </c:pt>
                <c:pt idx="290">
                  <c:v>3351</c:v>
                </c:pt>
                <c:pt idx="291">
                  <c:v>540</c:v>
                </c:pt>
                <c:pt idx="292">
                  <c:v>680</c:v>
                </c:pt>
                <c:pt idx="293">
                  <c:v>1022</c:v>
                </c:pt>
                <c:pt idx="294">
                  <c:v>4275</c:v>
                </c:pt>
                <c:pt idx="295">
                  <c:v>84508.045977011498</c:v>
                </c:pt>
                <c:pt idx="296">
                  <c:v>1.0416666666666667</c:v>
                </c:pt>
                <c:pt idx="297">
                  <c:v>3310.0671140939598</c:v>
                </c:pt>
                <c:pt idx="298">
                  <c:v>1583</c:v>
                </c:pt>
                <c:pt idx="299">
                  <c:v>92225</c:v>
                </c:pt>
                <c:pt idx="300">
                  <c:v>71320</c:v>
                </c:pt>
                <c:pt idx="301">
                  <c:v>395.44235924932974</c:v>
                </c:pt>
                <c:pt idx="302">
                  <c:v>4509</c:v>
                </c:pt>
                <c:pt idx="303">
                  <c:v>4899</c:v>
                </c:pt>
                <c:pt idx="304">
                  <c:v>4929</c:v>
                </c:pt>
                <c:pt idx="305">
                  <c:v>1424</c:v>
                </c:pt>
                <c:pt idx="306">
                  <c:v>77355</c:v>
                </c:pt>
                <c:pt idx="307">
                  <c:v>6086</c:v>
                </c:pt>
                <c:pt idx="308">
                  <c:v>2703</c:v>
                </c:pt>
                <c:pt idx="309">
                  <c:v>1</c:v>
                </c:pt>
                <c:pt idx="310">
                  <c:v>2505</c:v>
                </c:pt>
                <c:pt idx="311">
                  <c:v>2778</c:v>
                </c:pt>
                <c:pt idx="312">
                  <c:v>2594</c:v>
                </c:pt>
                <c:pt idx="313">
                  <c:v>38376</c:v>
                </c:pt>
                <c:pt idx="314">
                  <c:v>6920</c:v>
                </c:pt>
                <c:pt idx="315">
                  <c:v>5465</c:v>
                </c:pt>
                <c:pt idx="316">
                  <c:v>1599.2424242424242</c:v>
                </c:pt>
                <c:pt idx="317">
                  <c:v>126628</c:v>
                </c:pt>
                <c:pt idx="318">
                  <c:v>1012</c:v>
                </c:pt>
                <c:pt idx="319">
                  <c:v>31665</c:v>
                </c:pt>
                <c:pt idx="320">
                  <c:v>109374</c:v>
                </c:pt>
                <c:pt idx="321">
                  <c:v>127745</c:v>
                </c:pt>
                <c:pt idx="322">
                  <c:v>2289</c:v>
                </c:pt>
                <c:pt idx="323">
                  <c:v>11108</c:v>
                </c:pt>
                <c:pt idx="324">
                  <c:v>2437</c:v>
                </c:pt>
                <c:pt idx="325">
                  <c:v>93991</c:v>
                </c:pt>
                <c:pt idx="326">
                  <c:v>2</c:v>
                </c:pt>
                <c:pt idx="327">
                  <c:v>795</c:v>
                </c:pt>
                <c:pt idx="328">
                  <c:v>1843</c:v>
                </c:pt>
                <c:pt idx="329">
                  <c:v>23849.664429530203</c:v>
                </c:pt>
                <c:pt idx="330">
                  <c:v>4225.2873563218391</c:v>
                </c:pt>
                <c:pt idx="331">
                  <c:v>1343</c:v>
                </c:pt>
                <c:pt idx="332">
                  <c:v>14036.912751677852</c:v>
                </c:pt>
                <c:pt idx="333">
                  <c:v>1210</c:v>
                </c:pt>
                <c:pt idx="334">
                  <c:v>1577</c:v>
                </c:pt>
                <c:pt idx="335">
                  <c:v>3301</c:v>
                </c:pt>
                <c:pt idx="336">
                  <c:v>5729</c:v>
                </c:pt>
                <c:pt idx="337">
                  <c:v>1690</c:v>
                </c:pt>
                <c:pt idx="338">
                  <c:v>3839</c:v>
                </c:pt>
                <c:pt idx="339">
                  <c:v>5615</c:v>
                </c:pt>
                <c:pt idx="340">
                  <c:v>4164.4295302013425</c:v>
                </c:pt>
                <c:pt idx="341">
                  <c:v>5464.4295302013425</c:v>
                </c:pt>
                <c:pt idx="342">
                  <c:v>55805</c:v>
                </c:pt>
                <c:pt idx="343">
                  <c:v>15238</c:v>
                </c:pt>
                <c:pt idx="344">
                  <c:v>961</c:v>
                </c:pt>
                <c:pt idx="345">
                  <c:v>5</c:v>
                </c:pt>
                <c:pt idx="346">
                  <c:v>1980</c:v>
                </c:pt>
                <c:pt idx="347">
                  <c:v>35698</c:v>
                </c:pt>
                <c:pt idx="348">
                  <c:v>6631</c:v>
                </c:pt>
                <c:pt idx="349">
                  <c:v>4678</c:v>
                </c:pt>
                <c:pt idx="350">
                  <c:v>4997</c:v>
                </c:pt>
                <c:pt idx="351">
                  <c:v>57659</c:v>
                </c:pt>
                <c:pt idx="352">
                  <c:v>1414</c:v>
                </c:pt>
                <c:pt idx="353">
                  <c:v>26176</c:v>
                </c:pt>
                <c:pt idx="354">
                  <c:v>5177</c:v>
                </c:pt>
                <c:pt idx="355">
                  <c:v>78630</c:v>
                </c:pt>
                <c:pt idx="356">
                  <c:v>6115</c:v>
                </c:pt>
                <c:pt idx="357">
                  <c:v>114523</c:v>
                </c:pt>
                <c:pt idx="358">
                  <c:v>3144</c:v>
                </c:pt>
                <c:pt idx="359">
                  <c:v>4899</c:v>
                </c:pt>
                <c:pt idx="360">
                  <c:v>6839</c:v>
                </c:pt>
                <c:pt idx="361">
                  <c:v>74073</c:v>
                </c:pt>
                <c:pt idx="362">
                  <c:v>4814</c:v>
                </c:pt>
                <c:pt idx="363">
                  <c:v>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B-4392-A2BA-0E7DC32D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15808"/>
        <c:axId val="793216136"/>
      </c:scatterChart>
      <c:valAx>
        <c:axId val="79321580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Campaign</a:t>
                </a:r>
                <a:r>
                  <a:rPr lang="en-US" sz="1200" baseline="0"/>
                  <a:t> Goal [USD]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5716034746388656"/>
              <c:y val="0.943517758819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6136"/>
        <c:crosses val="autoZero"/>
        <c:crossBetween val="midCat"/>
      </c:valAx>
      <c:valAx>
        <c:axId val="7932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Pledge Total [USD]</a:t>
                </a:r>
              </a:p>
            </c:rich>
          </c:tx>
          <c:layout>
            <c:manualLayout>
              <c:xMode val="edge"/>
              <c:yMode val="edge"/>
              <c:x val="1.1420415273726335E-2"/>
              <c:y val="0.38395994859371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'Scratch Pad'!$J$16</c:f>
              <c:strCache>
                <c:ptCount val="1"/>
                <c:pt idx="0">
                  <c:v>Percent Funded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'Scratch Pad'!$I$17:$I$1016</c:f>
              <c:numCache>
                <c:formatCode>"$"#,##0</c:formatCode>
                <c:ptCount val="1000"/>
                <c:pt idx="0">
                  <c:v>75.757575757575751</c:v>
                </c:pt>
                <c:pt idx="1">
                  <c:v>1400</c:v>
                </c:pt>
                <c:pt idx="2">
                  <c:v>72751.677852348992</c:v>
                </c:pt>
                <c:pt idx="3">
                  <c:v>4200</c:v>
                </c:pt>
                <c:pt idx="4">
                  <c:v>7600</c:v>
                </c:pt>
                <c:pt idx="5">
                  <c:v>1018.7667560321715</c:v>
                </c:pt>
                <c:pt idx="6">
                  <c:v>5977.0114942528735</c:v>
                </c:pt>
                <c:pt idx="7">
                  <c:v>603.21715817694371</c:v>
                </c:pt>
                <c:pt idx="8">
                  <c:v>6200</c:v>
                </c:pt>
                <c:pt idx="9">
                  <c:v>5200</c:v>
                </c:pt>
                <c:pt idx="10">
                  <c:v>6300</c:v>
                </c:pt>
                <c:pt idx="11">
                  <c:v>6300</c:v>
                </c:pt>
                <c:pt idx="12">
                  <c:v>4200</c:v>
                </c:pt>
                <c:pt idx="13">
                  <c:v>28200</c:v>
                </c:pt>
                <c:pt idx="14">
                  <c:v>81200</c:v>
                </c:pt>
                <c:pt idx="15">
                  <c:v>1700</c:v>
                </c:pt>
                <c:pt idx="16">
                  <c:v>84600</c:v>
                </c:pt>
                <c:pt idx="17">
                  <c:v>9100</c:v>
                </c:pt>
                <c:pt idx="18">
                  <c:v>62500</c:v>
                </c:pt>
                <c:pt idx="19">
                  <c:v>131800</c:v>
                </c:pt>
                <c:pt idx="20">
                  <c:v>94000</c:v>
                </c:pt>
                <c:pt idx="21">
                  <c:v>59100</c:v>
                </c:pt>
                <c:pt idx="22">
                  <c:v>5172.4137931034484</c:v>
                </c:pt>
                <c:pt idx="23">
                  <c:v>92400</c:v>
                </c:pt>
                <c:pt idx="24">
                  <c:v>5500</c:v>
                </c:pt>
                <c:pt idx="25">
                  <c:v>107500</c:v>
                </c:pt>
                <c:pt idx="26">
                  <c:v>2000</c:v>
                </c:pt>
                <c:pt idx="27">
                  <c:v>130800</c:v>
                </c:pt>
                <c:pt idx="28">
                  <c:v>47812.5</c:v>
                </c:pt>
                <c:pt idx="29">
                  <c:v>9000</c:v>
                </c:pt>
                <c:pt idx="30">
                  <c:v>4022.9885057471265</c:v>
                </c:pt>
                <c:pt idx="31">
                  <c:v>101000</c:v>
                </c:pt>
                <c:pt idx="32">
                  <c:v>50200</c:v>
                </c:pt>
                <c:pt idx="33">
                  <c:v>9300</c:v>
                </c:pt>
                <c:pt idx="34">
                  <c:v>16823.056300268097</c:v>
                </c:pt>
                <c:pt idx="35">
                  <c:v>700</c:v>
                </c:pt>
                <c:pt idx="36">
                  <c:v>8100</c:v>
                </c:pt>
                <c:pt idx="37">
                  <c:v>3100</c:v>
                </c:pt>
                <c:pt idx="38">
                  <c:v>1327.0777479892761</c:v>
                </c:pt>
                <c:pt idx="39">
                  <c:v>8800</c:v>
                </c:pt>
                <c:pt idx="40">
                  <c:v>5600</c:v>
                </c:pt>
                <c:pt idx="41">
                  <c:v>1800</c:v>
                </c:pt>
                <c:pt idx="42">
                  <c:v>90200</c:v>
                </c:pt>
                <c:pt idx="43">
                  <c:v>214.47721179624665</c:v>
                </c:pt>
                <c:pt idx="44">
                  <c:v>9500</c:v>
                </c:pt>
                <c:pt idx="45">
                  <c:v>3700</c:v>
                </c:pt>
                <c:pt idx="46">
                  <c:v>1500</c:v>
                </c:pt>
                <c:pt idx="47">
                  <c:v>33300</c:v>
                </c:pt>
                <c:pt idx="48">
                  <c:v>7200</c:v>
                </c:pt>
                <c:pt idx="49">
                  <c:v>100</c:v>
                </c:pt>
                <c:pt idx="50">
                  <c:v>181724.13793103449</c:v>
                </c:pt>
                <c:pt idx="51">
                  <c:v>7200</c:v>
                </c:pt>
                <c:pt idx="52">
                  <c:v>8800</c:v>
                </c:pt>
                <c:pt idx="53">
                  <c:v>6000</c:v>
                </c:pt>
                <c:pt idx="54">
                  <c:v>6600</c:v>
                </c:pt>
                <c:pt idx="55">
                  <c:v>8000</c:v>
                </c:pt>
                <c:pt idx="56">
                  <c:v>2900</c:v>
                </c:pt>
                <c:pt idx="57">
                  <c:v>2700</c:v>
                </c:pt>
                <c:pt idx="58">
                  <c:v>1400</c:v>
                </c:pt>
                <c:pt idx="59">
                  <c:v>71363.636363636353</c:v>
                </c:pt>
                <c:pt idx="60">
                  <c:v>150909.09090909091</c:v>
                </c:pt>
                <c:pt idx="61">
                  <c:v>2000</c:v>
                </c:pt>
                <c:pt idx="62">
                  <c:v>4700</c:v>
                </c:pt>
                <c:pt idx="63">
                  <c:v>2800</c:v>
                </c:pt>
                <c:pt idx="64">
                  <c:v>6100</c:v>
                </c:pt>
                <c:pt idx="65">
                  <c:v>2900</c:v>
                </c:pt>
                <c:pt idx="66">
                  <c:v>83448.275862068971</c:v>
                </c:pt>
                <c:pt idx="67">
                  <c:v>5700</c:v>
                </c:pt>
                <c:pt idx="68">
                  <c:v>7900</c:v>
                </c:pt>
                <c:pt idx="69">
                  <c:v>128000</c:v>
                </c:pt>
                <c:pt idx="70">
                  <c:v>6000</c:v>
                </c:pt>
                <c:pt idx="71">
                  <c:v>600</c:v>
                </c:pt>
                <c:pt idx="72">
                  <c:v>1400</c:v>
                </c:pt>
                <c:pt idx="73">
                  <c:v>4482.7586206896549</c:v>
                </c:pt>
                <c:pt idx="74">
                  <c:v>9700</c:v>
                </c:pt>
                <c:pt idx="75">
                  <c:v>122900</c:v>
                </c:pt>
                <c:pt idx="76">
                  <c:v>9500</c:v>
                </c:pt>
                <c:pt idx="77">
                  <c:v>4500</c:v>
                </c:pt>
                <c:pt idx="78">
                  <c:v>57800</c:v>
                </c:pt>
                <c:pt idx="79">
                  <c:v>1100</c:v>
                </c:pt>
                <c:pt idx="80">
                  <c:v>16800</c:v>
                </c:pt>
                <c:pt idx="81">
                  <c:v>1149.4252873563219</c:v>
                </c:pt>
                <c:pt idx="82">
                  <c:v>106400</c:v>
                </c:pt>
                <c:pt idx="83">
                  <c:v>31400</c:v>
                </c:pt>
                <c:pt idx="84">
                  <c:v>3288.5906040268455</c:v>
                </c:pt>
                <c:pt idx="85">
                  <c:v>7400</c:v>
                </c:pt>
                <c:pt idx="86">
                  <c:v>133221.47651006712</c:v>
                </c:pt>
                <c:pt idx="87">
                  <c:v>4800</c:v>
                </c:pt>
                <c:pt idx="88">
                  <c:v>3400</c:v>
                </c:pt>
                <c:pt idx="89">
                  <c:v>7800</c:v>
                </c:pt>
                <c:pt idx="90">
                  <c:v>154300</c:v>
                </c:pt>
                <c:pt idx="91">
                  <c:v>20833.333333333336</c:v>
                </c:pt>
                <c:pt idx="92">
                  <c:v>108800</c:v>
                </c:pt>
                <c:pt idx="93">
                  <c:v>3333.3333333333335</c:v>
                </c:pt>
                <c:pt idx="94">
                  <c:v>900</c:v>
                </c:pt>
                <c:pt idx="95">
                  <c:v>69700</c:v>
                </c:pt>
                <c:pt idx="96">
                  <c:v>1300</c:v>
                </c:pt>
                <c:pt idx="97">
                  <c:v>65637.583892617447</c:v>
                </c:pt>
                <c:pt idx="98">
                  <c:v>7600</c:v>
                </c:pt>
                <c:pt idx="99">
                  <c:v>100</c:v>
                </c:pt>
                <c:pt idx="100">
                  <c:v>900</c:v>
                </c:pt>
                <c:pt idx="101">
                  <c:v>3700</c:v>
                </c:pt>
                <c:pt idx="102">
                  <c:v>10000</c:v>
                </c:pt>
                <c:pt idx="103">
                  <c:v>119200</c:v>
                </c:pt>
                <c:pt idx="104">
                  <c:v>6800</c:v>
                </c:pt>
                <c:pt idx="105">
                  <c:v>3900</c:v>
                </c:pt>
                <c:pt idx="106">
                  <c:v>3500</c:v>
                </c:pt>
                <c:pt idx="107">
                  <c:v>1500</c:v>
                </c:pt>
                <c:pt idx="108">
                  <c:v>5200</c:v>
                </c:pt>
                <c:pt idx="109">
                  <c:v>142400</c:v>
                </c:pt>
                <c:pt idx="110">
                  <c:v>61400</c:v>
                </c:pt>
                <c:pt idx="111">
                  <c:v>3154.3624161073826</c:v>
                </c:pt>
                <c:pt idx="112">
                  <c:v>3300</c:v>
                </c:pt>
                <c:pt idx="113">
                  <c:v>1900</c:v>
                </c:pt>
                <c:pt idx="114">
                  <c:v>166700</c:v>
                </c:pt>
                <c:pt idx="115">
                  <c:v>7200</c:v>
                </c:pt>
                <c:pt idx="116">
                  <c:v>4900</c:v>
                </c:pt>
                <c:pt idx="117">
                  <c:v>5400</c:v>
                </c:pt>
                <c:pt idx="118">
                  <c:v>5000</c:v>
                </c:pt>
                <c:pt idx="119">
                  <c:v>75100</c:v>
                </c:pt>
                <c:pt idx="120">
                  <c:v>45300</c:v>
                </c:pt>
                <c:pt idx="121">
                  <c:v>136800</c:v>
                </c:pt>
                <c:pt idx="122">
                  <c:v>134621.21212121213</c:v>
                </c:pt>
                <c:pt idx="123">
                  <c:v>2600</c:v>
                </c:pt>
                <c:pt idx="124">
                  <c:v>5300</c:v>
                </c:pt>
                <c:pt idx="125">
                  <c:v>180200</c:v>
                </c:pt>
                <c:pt idx="126">
                  <c:v>78181.818181818177</c:v>
                </c:pt>
                <c:pt idx="127">
                  <c:v>70600</c:v>
                </c:pt>
                <c:pt idx="128">
                  <c:v>99664.429530201349</c:v>
                </c:pt>
                <c:pt idx="129">
                  <c:v>1286.86327077748</c:v>
                </c:pt>
                <c:pt idx="130">
                  <c:v>189310.3448275862</c:v>
                </c:pt>
                <c:pt idx="131">
                  <c:v>3300</c:v>
                </c:pt>
                <c:pt idx="132">
                  <c:v>4500</c:v>
                </c:pt>
                <c:pt idx="133">
                  <c:v>103645.83333333334</c:v>
                </c:pt>
                <c:pt idx="134">
                  <c:v>7700</c:v>
                </c:pt>
                <c:pt idx="135">
                  <c:v>82800</c:v>
                </c:pt>
                <c:pt idx="136">
                  <c:v>1800</c:v>
                </c:pt>
                <c:pt idx="137">
                  <c:v>9600</c:v>
                </c:pt>
                <c:pt idx="138">
                  <c:v>92100</c:v>
                </c:pt>
                <c:pt idx="139">
                  <c:v>5500</c:v>
                </c:pt>
                <c:pt idx="140">
                  <c:v>64300</c:v>
                </c:pt>
                <c:pt idx="141">
                  <c:v>5000</c:v>
                </c:pt>
                <c:pt idx="142">
                  <c:v>5400</c:v>
                </c:pt>
                <c:pt idx="143">
                  <c:v>9000</c:v>
                </c:pt>
                <c:pt idx="144">
                  <c:v>26041.666666666668</c:v>
                </c:pt>
                <c:pt idx="145">
                  <c:v>8800</c:v>
                </c:pt>
                <c:pt idx="146">
                  <c:v>8300</c:v>
                </c:pt>
                <c:pt idx="147">
                  <c:v>9300</c:v>
                </c:pt>
                <c:pt idx="148">
                  <c:v>6200</c:v>
                </c:pt>
                <c:pt idx="149">
                  <c:v>100</c:v>
                </c:pt>
                <c:pt idx="150">
                  <c:v>137200</c:v>
                </c:pt>
                <c:pt idx="151">
                  <c:v>41500</c:v>
                </c:pt>
                <c:pt idx="152">
                  <c:v>189400</c:v>
                </c:pt>
                <c:pt idx="153">
                  <c:v>171300</c:v>
                </c:pt>
                <c:pt idx="154">
                  <c:v>139500</c:v>
                </c:pt>
                <c:pt idx="155">
                  <c:v>24429.530201342281</c:v>
                </c:pt>
                <c:pt idx="156">
                  <c:v>2818.7919463087251</c:v>
                </c:pt>
                <c:pt idx="157">
                  <c:v>2100</c:v>
                </c:pt>
                <c:pt idx="158">
                  <c:v>191200</c:v>
                </c:pt>
                <c:pt idx="159">
                  <c:v>8000</c:v>
                </c:pt>
                <c:pt idx="160">
                  <c:v>5500</c:v>
                </c:pt>
                <c:pt idx="161">
                  <c:v>6354.166666666667</c:v>
                </c:pt>
                <c:pt idx="162">
                  <c:v>3500</c:v>
                </c:pt>
                <c:pt idx="163">
                  <c:v>150500</c:v>
                </c:pt>
                <c:pt idx="164">
                  <c:v>90400</c:v>
                </c:pt>
                <c:pt idx="165">
                  <c:v>9800</c:v>
                </c:pt>
                <c:pt idx="166">
                  <c:v>1744.9664429530201</c:v>
                </c:pt>
                <c:pt idx="167">
                  <c:v>17171.581769436998</c:v>
                </c:pt>
                <c:pt idx="168">
                  <c:v>23300</c:v>
                </c:pt>
                <c:pt idx="169">
                  <c:v>188100</c:v>
                </c:pt>
                <c:pt idx="170">
                  <c:v>4900</c:v>
                </c:pt>
                <c:pt idx="171">
                  <c:v>800</c:v>
                </c:pt>
                <c:pt idx="172">
                  <c:v>96700</c:v>
                </c:pt>
                <c:pt idx="173">
                  <c:v>600</c:v>
                </c:pt>
                <c:pt idx="174">
                  <c:v>181200</c:v>
                </c:pt>
                <c:pt idx="175">
                  <c:v>115000</c:v>
                </c:pt>
                <c:pt idx="176">
                  <c:v>38800</c:v>
                </c:pt>
                <c:pt idx="177">
                  <c:v>7200</c:v>
                </c:pt>
                <c:pt idx="178">
                  <c:v>33712.121212121208</c:v>
                </c:pt>
                <c:pt idx="179">
                  <c:v>37583.892617449666</c:v>
                </c:pt>
                <c:pt idx="180">
                  <c:v>8600</c:v>
                </c:pt>
                <c:pt idx="181">
                  <c:v>3632.7077747989279</c:v>
                </c:pt>
                <c:pt idx="182">
                  <c:v>3863.6363636363635</c:v>
                </c:pt>
                <c:pt idx="183">
                  <c:v>3600</c:v>
                </c:pt>
                <c:pt idx="184">
                  <c:v>1000</c:v>
                </c:pt>
                <c:pt idx="185">
                  <c:v>88800</c:v>
                </c:pt>
                <c:pt idx="186">
                  <c:v>45606.060606060601</c:v>
                </c:pt>
                <c:pt idx="187">
                  <c:v>8200</c:v>
                </c:pt>
                <c:pt idx="188">
                  <c:v>191300</c:v>
                </c:pt>
                <c:pt idx="189">
                  <c:v>3700</c:v>
                </c:pt>
                <c:pt idx="190">
                  <c:v>8400</c:v>
                </c:pt>
                <c:pt idx="191">
                  <c:v>42600</c:v>
                </c:pt>
                <c:pt idx="192">
                  <c:v>6600</c:v>
                </c:pt>
                <c:pt idx="193">
                  <c:v>7100</c:v>
                </c:pt>
                <c:pt idx="194">
                  <c:v>15800</c:v>
                </c:pt>
                <c:pt idx="195">
                  <c:v>1099.1957104557641</c:v>
                </c:pt>
                <c:pt idx="196">
                  <c:v>54700</c:v>
                </c:pt>
                <c:pt idx="197">
                  <c:v>63200</c:v>
                </c:pt>
                <c:pt idx="198">
                  <c:v>1800</c:v>
                </c:pt>
                <c:pt idx="199">
                  <c:v>75.757575757575751</c:v>
                </c:pt>
                <c:pt idx="200">
                  <c:v>2100</c:v>
                </c:pt>
                <c:pt idx="201">
                  <c:v>8300</c:v>
                </c:pt>
                <c:pt idx="202">
                  <c:v>96577.181208053691</c:v>
                </c:pt>
                <c:pt idx="203">
                  <c:v>75000</c:v>
                </c:pt>
                <c:pt idx="204">
                  <c:v>1300</c:v>
                </c:pt>
                <c:pt idx="205">
                  <c:v>9000</c:v>
                </c:pt>
                <c:pt idx="206">
                  <c:v>1000</c:v>
                </c:pt>
                <c:pt idx="207">
                  <c:v>196900</c:v>
                </c:pt>
                <c:pt idx="208">
                  <c:v>1260.0536193029491</c:v>
                </c:pt>
                <c:pt idx="209">
                  <c:v>104400</c:v>
                </c:pt>
                <c:pt idx="210">
                  <c:v>8100</c:v>
                </c:pt>
                <c:pt idx="211">
                  <c:v>87900</c:v>
                </c:pt>
                <c:pt idx="212">
                  <c:v>1400</c:v>
                </c:pt>
                <c:pt idx="213">
                  <c:v>156800</c:v>
                </c:pt>
                <c:pt idx="214">
                  <c:v>121700</c:v>
                </c:pt>
                <c:pt idx="215">
                  <c:v>129400</c:v>
                </c:pt>
                <c:pt idx="216">
                  <c:v>6551.7241379310344</c:v>
                </c:pt>
                <c:pt idx="217">
                  <c:v>41700</c:v>
                </c:pt>
                <c:pt idx="218">
                  <c:v>7900</c:v>
                </c:pt>
                <c:pt idx="219">
                  <c:v>121500</c:v>
                </c:pt>
                <c:pt idx="220">
                  <c:v>4800</c:v>
                </c:pt>
                <c:pt idx="221">
                  <c:v>87300</c:v>
                </c:pt>
                <c:pt idx="222">
                  <c:v>46300</c:v>
                </c:pt>
                <c:pt idx="223">
                  <c:v>67800</c:v>
                </c:pt>
                <c:pt idx="224">
                  <c:v>3000</c:v>
                </c:pt>
                <c:pt idx="225">
                  <c:v>60900</c:v>
                </c:pt>
                <c:pt idx="226">
                  <c:v>137900</c:v>
                </c:pt>
                <c:pt idx="227">
                  <c:v>85600</c:v>
                </c:pt>
                <c:pt idx="228">
                  <c:v>2400</c:v>
                </c:pt>
                <c:pt idx="229">
                  <c:v>7200</c:v>
                </c:pt>
                <c:pt idx="230">
                  <c:v>3400</c:v>
                </c:pt>
                <c:pt idx="231">
                  <c:v>3800</c:v>
                </c:pt>
                <c:pt idx="232">
                  <c:v>7500</c:v>
                </c:pt>
                <c:pt idx="233">
                  <c:v>8600</c:v>
                </c:pt>
                <c:pt idx="234">
                  <c:v>26510.067114093959</c:v>
                </c:pt>
                <c:pt idx="235">
                  <c:v>9300</c:v>
                </c:pt>
                <c:pt idx="236">
                  <c:v>321.71581769437</c:v>
                </c:pt>
                <c:pt idx="237">
                  <c:v>3200</c:v>
                </c:pt>
                <c:pt idx="238">
                  <c:v>29400</c:v>
                </c:pt>
                <c:pt idx="239">
                  <c:v>113087.24832214766</c:v>
                </c:pt>
                <c:pt idx="240">
                  <c:v>8400</c:v>
                </c:pt>
                <c:pt idx="241">
                  <c:v>2300</c:v>
                </c:pt>
                <c:pt idx="242">
                  <c:v>700</c:v>
                </c:pt>
                <c:pt idx="243">
                  <c:v>2900</c:v>
                </c:pt>
                <c:pt idx="244">
                  <c:v>4500</c:v>
                </c:pt>
                <c:pt idx="245">
                  <c:v>19800</c:v>
                </c:pt>
                <c:pt idx="246">
                  <c:v>4161.0738255033557</c:v>
                </c:pt>
                <c:pt idx="247">
                  <c:v>61500</c:v>
                </c:pt>
                <c:pt idx="248">
                  <c:v>100</c:v>
                </c:pt>
                <c:pt idx="249">
                  <c:v>7100</c:v>
                </c:pt>
                <c:pt idx="250">
                  <c:v>1000</c:v>
                </c:pt>
                <c:pt idx="251">
                  <c:v>92045.454545454544</c:v>
                </c:pt>
                <c:pt idx="252">
                  <c:v>4600</c:v>
                </c:pt>
                <c:pt idx="253">
                  <c:v>80500</c:v>
                </c:pt>
                <c:pt idx="254">
                  <c:v>4712.64367816092</c:v>
                </c:pt>
                <c:pt idx="255">
                  <c:v>5700</c:v>
                </c:pt>
                <c:pt idx="256">
                  <c:v>5000</c:v>
                </c:pt>
                <c:pt idx="257">
                  <c:v>1800</c:v>
                </c:pt>
                <c:pt idx="258">
                  <c:v>6300</c:v>
                </c:pt>
                <c:pt idx="259">
                  <c:v>84300</c:v>
                </c:pt>
                <c:pt idx="260">
                  <c:v>1700</c:v>
                </c:pt>
                <c:pt idx="261">
                  <c:v>2900</c:v>
                </c:pt>
                <c:pt idx="262">
                  <c:v>45600</c:v>
                </c:pt>
                <c:pt idx="263">
                  <c:v>4900</c:v>
                </c:pt>
                <c:pt idx="264">
                  <c:v>111900</c:v>
                </c:pt>
                <c:pt idx="265">
                  <c:v>41342.281879194634</c:v>
                </c:pt>
                <c:pt idx="266">
                  <c:v>1500</c:v>
                </c:pt>
                <c:pt idx="267">
                  <c:v>3500</c:v>
                </c:pt>
                <c:pt idx="268">
                  <c:v>173900</c:v>
                </c:pt>
                <c:pt idx="269">
                  <c:v>51100</c:v>
                </c:pt>
                <c:pt idx="270">
                  <c:v>5909.090909090909</c:v>
                </c:pt>
                <c:pt idx="271">
                  <c:v>2400</c:v>
                </c:pt>
                <c:pt idx="272">
                  <c:v>3900</c:v>
                </c:pt>
                <c:pt idx="273">
                  <c:v>5500</c:v>
                </c:pt>
                <c:pt idx="274">
                  <c:v>700</c:v>
                </c:pt>
                <c:pt idx="275">
                  <c:v>2700</c:v>
                </c:pt>
                <c:pt idx="276">
                  <c:v>8000</c:v>
                </c:pt>
                <c:pt idx="277">
                  <c:v>2500</c:v>
                </c:pt>
                <c:pt idx="278">
                  <c:v>164500</c:v>
                </c:pt>
                <c:pt idx="279">
                  <c:v>8400</c:v>
                </c:pt>
                <c:pt idx="280">
                  <c:v>1085.7908847184988</c:v>
                </c:pt>
                <c:pt idx="281">
                  <c:v>9800</c:v>
                </c:pt>
                <c:pt idx="282">
                  <c:v>900</c:v>
                </c:pt>
                <c:pt idx="283">
                  <c:v>112100</c:v>
                </c:pt>
                <c:pt idx="284">
                  <c:v>6300</c:v>
                </c:pt>
                <c:pt idx="285">
                  <c:v>750.6702412868633</c:v>
                </c:pt>
                <c:pt idx="286">
                  <c:v>606.06060606060601</c:v>
                </c:pt>
                <c:pt idx="287">
                  <c:v>168600</c:v>
                </c:pt>
                <c:pt idx="288">
                  <c:v>1800</c:v>
                </c:pt>
                <c:pt idx="289">
                  <c:v>7300</c:v>
                </c:pt>
                <c:pt idx="290">
                  <c:v>6500</c:v>
                </c:pt>
                <c:pt idx="291">
                  <c:v>600</c:v>
                </c:pt>
                <c:pt idx="292">
                  <c:v>200937.5</c:v>
                </c:pt>
                <c:pt idx="293">
                  <c:v>4093.959731543624</c:v>
                </c:pt>
                <c:pt idx="294">
                  <c:v>4832.2147651006708</c:v>
                </c:pt>
                <c:pt idx="295">
                  <c:v>3500</c:v>
                </c:pt>
                <c:pt idx="296">
                  <c:v>3800</c:v>
                </c:pt>
                <c:pt idx="297">
                  <c:v>13.404825737265416</c:v>
                </c:pt>
                <c:pt idx="298">
                  <c:v>900</c:v>
                </c:pt>
                <c:pt idx="299">
                  <c:v>76100</c:v>
                </c:pt>
                <c:pt idx="300">
                  <c:v>3400</c:v>
                </c:pt>
                <c:pt idx="301">
                  <c:v>2100</c:v>
                </c:pt>
                <c:pt idx="302">
                  <c:v>2800</c:v>
                </c:pt>
                <c:pt idx="303">
                  <c:v>6500</c:v>
                </c:pt>
                <c:pt idx="304">
                  <c:v>4410.1876675603216</c:v>
                </c:pt>
                <c:pt idx="305">
                  <c:v>118200</c:v>
                </c:pt>
                <c:pt idx="306">
                  <c:v>4100</c:v>
                </c:pt>
                <c:pt idx="307">
                  <c:v>7800</c:v>
                </c:pt>
                <c:pt idx="308">
                  <c:v>6300</c:v>
                </c:pt>
                <c:pt idx="309">
                  <c:v>59100</c:v>
                </c:pt>
                <c:pt idx="310">
                  <c:v>2200</c:v>
                </c:pt>
                <c:pt idx="311">
                  <c:v>1400</c:v>
                </c:pt>
                <c:pt idx="312">
                  <c:v>9500</c:v>
                </c:pt>
                <c:pt idx="313">
                  <c:v>9600</c:v>
                </c:pt>
                <c:pt idx="314">
                  <c:v>6600</c:v>
                </c:pt>
                <c:pt idx="315">
                  <c:v>5700</c:v>
                </c:pt>
                <c:pt idx="316">
                  <c:v>8400</c:v>
                </c:pt>
                <c:pt idx="317">
                  <c:v>84400</c:v>
                </c:pt>
                <c:pt idx="318">
                  <c:v>170400</c:v>
                </c:pt>
                <c:pt idx="319">
                  <c:v>117900</c:v>
                </c:pt>
                <c:pt idx="320">
                  <c:v>10229.885057471265</c:v>
                </c:pt>
                <c:pt idx="321">
                  <c:v>7100</c:v>
                </c:pt>
                <c:pt idx="322">
                  <c:v>6500</c:v>
                </c:pt>
                <c:pt idx="323">
                  <c:v>7200</c:v>
                </c:pt>
                <c:pt idx="324">
                  <c:v>2600</c:v>
                </c:pt>
                <c:pt idx="325">
                  <c:v>98700</c:v>
                </c:pt>
                <c:pt idx="326">
                  <c:v>38735.632183908048</c:v>
                </c:pt>
                <c:pt idx="327">
                  <c:v>3300</c:v>
                </c:pt>
                <c:pt idx="328">
                  <c:v>20700</c:v>
                </c:pt>
                <c:pt idx="329">
                  <c:v>9600</c:v>
                </c:pt>
                <c:pt idx="330">
                  <c:v>66200</c:v>
                </c:pt>
                <c:pt idx="331">
                  <c:v>173800</c:v>
                </c:pt>
                <c:pt idx="332">
                  <c:v>70700</c:v>
                </c:pt>
                <c:pt idx="333">
                  <c:v>94500</c:v>
                </c:pt>
                <c:pt idx="334">
                  <c:v>69800</c:v>
                </c:pt>
                <c:pt idx="335">
                  <c:v>103257.57575757576</c:v>
                </c:pt>
                <c:pt idx="336">
                  <c:v>37100</c:v>
                </c:pt>
                <c:pt idx="337">
                  <c:v>114300</c:v>
                </c:pt>
                <c:pt idx="338">
                  <c:v>47900</c:v>
                </c:pt>
                <c:pt idx="339">
                  <c:v>9000</c:v>
                </c:pt>
                <c:pt idx="340">
                  <c:v>197600</c:v>
                </c:pt>
                <c:pt idx="341">
                  <c:v>181149.42528735631</c:v>
                </c:pt>
                <c:pt idx="342">
                  <c:v>8000</c:v>
                </c:pt>
                <c:pt idx="343">
                  <c:v>900</c:v>
                </c:pt>
                <c:pt idx="344">
                  <c:v>199000</c:v>
                </c:pt>
                <c:pt idx="345">
                  <c:v>180800</c:v>
                </c:pt>
                <c:pt idx="346">
                  <c:v>100</c:v>
                </c:pt>
                <c:pt idx="347">
                  <c:v>74100</c:v>
                </c:pt>
                <c:pt idx="348">
                  <c:v>2121.212121212121</c:v>
                </c:pt>
                <c:pt idx="349">
                  <c:v>33600</c:v>
                </c:pt>
                <c:pt idx="350">
                  <c:v>817.69436997319031</c:v>
                </c:pt>
                <c:pt idx="351">
                  <c:v>9300</c:v>
                </c:pt>
                <c:pt idx="352">
                  <c:v>2300</c:v>
                </c:pt>
                <c:pt idx="353">
                  <c:v>7348.484848484848</c:v>
                </c:pt>
                <c:pt idx="354">
                  <c:v>4000</c:v>
                </c:pt>
                <c:pt idx="355">
                  <c:v>68620.68965517242</c:v>
                </c:pt>
                <c:pt idx="356">
                  <c:v>5500</c:v>
                </c:pt>
                <c:pt idx="357">
                  <c:v>3700</c:v>
                </c:pt>
                <c:pt idx="358">
                  <c:v>5200</c:v>
                </c:pt>
                <c:pt idx="359">
                  <c:v>900</c:v>
                </c:pt>
                <c:pt idx="360">
                  <c:v>1073.8255033557048</c:v>
                </c:pt>
                <c:pt idx="361">
                  <c:v>1800</c:v>
                </c:pt>
                <c:pt idx="362">
                  <c:v>9900</c:v>
                </c:pt>
                <c:pt idx="363">
                  <c:v>5977.0114942528735</c:v>
                </c:pt>
                <c:pt idx="364">
                  <c:v>5400</c:v>
                </c:pt>
                <c:pt idx="365">
                  <c:v>112300</c:v>
                </c:pt>
                <c:pt idx="366">
                  <c:v>189200</c:v>
                </c:pt>
                <c:pt idx="367">
                  <c:v>900</c:v>
                </c:pt>
                <c:pt idx="368">
                  <c:v>22500</c:v>
                </c:pt>
                <c:pt idx="369">
                  <c:v>167400</c:v>
                </c:pt>
                <c:pt idx="370">
                  <c:v>2700</c:v>
                </c:pt>
                <c:pt idx="371">
                  <c:v>3400</c:v>
                </c:pt>
                <c:pt idx="372">
                  <c:v>49700</c:v>
                </c:pt>
                <c:pt idx="373">
                  <c:v>178200</c:v>
                </c:pt>
                <c:pt idx="374">
                  <c:v>8275.8620689655181</c:v>
                </c:pt>
                <c:pt idx="375">
                  <c:v>2500</c:v>
                </c:pt>
                <c:pt idx="376">
                  <c:v>5300</c:v>
                </c:pt>
                <c:pt idx="377">
                  <c:v>9100</c:v>
                </c:pt>
                <c:pt idx="378">
                  <c:v>6300</c:v>
                </c:pt>
                <c:pt idx="379">
                  <c:v>114400</c:v>
                </c:pt>
                <c:pt idx="380">
                  <c:v>38900</c:v>
                </c:pt>
                <c:pt idx="381">
                  <c:v>135500</c:v>
                </c:pt>
                <c:pt idx="382">
                  <c:v>109000</c:v>
                </c:pt>
                <c:pt idx="383">
                  <c:v>119583.33333333334</c:v>
                </c:pt>
                <c:pt idx="384">
                  <c:v>83000</c:v>
                </c:pt>
                <c:pt idx="385">
                  <c:v>2400</c:v>
                </c:pt>
                <c:pt idx="386">
                  <c:v>60400</c:v>
                </c:pt>
                <c:pt idx="387">
                  <c:v>102900</c:v>
                </c:pt>
                <c:pt idx="388">
                  <c:v>47575.757575757576</c:v>
                </c:pt>
                <c:pt idx="389">
                  <c:v>800</c:v>
                </c:pt>
                <c:pt idx="390">
                  <c:v>7100</c:v>
                </c:pt>
                <c:pt idx="391">
                  <c:v>30939.59731543624</c:v>
                </c:pt>
                <c:pt idx="392">
                  <c:v>8100</c:v>
                </c:pt>
                <c:pt idx="393">
                  <c:v>1700</c:v>
                </c:pt>
                <c:pt idx="394">
                  <c:v>97300</c:v>
                </c:pt>
                <c:pt idx="395">
                  <c:v>100</c:v>
                </c:pt>
                <c:pt idx="396">
                  <c:v>900</c:v>
                </c:pt>
                <c:pt idx="397">
                  <c:v>7300</c:v>
                </c:pt>
                <c:pt idx="398">
                  <c:v>148333.33333333331</c:v>
                </c:pt>
                <c:pt idx="399">
                  <c:v>48900</c:v>
                </c:pt>
                <c:pt idx="400">
                  <c:v>29600</c:v>
                </c:pt>
                <c:pt idx="401">
                  <c:v>39300</c:v>
                </c:pt>
                <c:pt idx="402">
                  <c:v>455.76407506702412</c:v>
                </c:pt>
                <c:pt idx="403">
                  <c:v>6969.6969696969691</c:v>
                </c:pt>
                <c:pt idx="404">
                  <c:v>135600</c:v>
                </c:pt>
                <c:pt idx="405">
                  <c:v>7800</c:v>
                </c:pt>
                <c:pt idx="406">
                  <c:v>2100</c:v>
                </c:pt>
                <c:pt idx="407">
                  <c:v>188200</c:v>
                </c:pt>
                <c:pt idx="408">
                  <c:v>113500</c:v>
                </c:pt>
                <c:pt idx="409">
                  <c:v>134600</c:v>
                </c:pt>
                <c:pt idx="410">
                  <c:v>1700</c:v>
                </c:pt>
                <c:pt idx="411">
                  <c:v>124015.15151515151</c:v>
                </c:pt>
                <c:pt idx="412">
                  <c:v>113800</c:v>
                </c:pt>
                <c:pt idx="413">
                  <c:v>5000</c:v>
                </c:pt>
                <c:pt idx="414">
                  <c:v>9400</c:v>
                </c:pt>
                <c:pt idx="415">
                  <c:v>8700</c:v>
                </c:pt>
                <c:pt idx="416">
                  <c:v>147800</c:v>
                </c:pt>
                <c:pt idx="417">
                  <c:v>5100</c:v>
                </c:pt>
                <c:pt idx="418">
                  <c:v>2700</c:v>
                </c:pt>
                <c:pt idx="419">
                  <c:v>1800</c:v>
                </c:pt>
                <c:pt idx="420">
                  <c:v>174500</c:v>
                </c:pt>
                <c:pt idx="421">
                  <c:v>101400</c:v>
                </c:pt>
                <c:pt idx="422">
                  <c:v>191000</c:v>
                </c:pt>
                <c:pt idx="423">
                  <c:v>8100</c:v>
                </c:pt>
                <c:pt idx="424">
                  <c:v>5100</c:v>
                </c:pt>
                <c:pt idx="425">
                  <c:v>7700</c:v>
                </c:pt>
                <c:pt idx="426">
                  <c:v>121400</c:v>
                </c:pt>
                <c:pt idx="427">
                  <c:v>4090.9090909090905</c:v>
                </c:pt>
                <c:pt idx="428">
                  <c:v>152400</c:v>
                </c:pt>
                <c:pt idx="429">
                  <c:v>1300</c:v>
                </c:pt>
                <c:pt idx="430">
                  <c:v>8100</c:v>
                </c:pt>
                <c:pt idx="431">
                  <c:v>8300</c:v>
                </c:pt>
                <c:pt idx="432">
                  <c:v>28400</c:v>
                </c:pt>
                <c:pt idx="433">
                  <c:v>102500</c:v>
                </c:pt>
                <c:pt idx="434">
                  <c:v>7000</c:v>
                </c:pt>
                <c:pt idx="435">
                  <c:v>5400</c:v>
                </c:pt>
                <c:pt idx="436">
                  <c:v>9300</c:v>
                </c:pt>
                <c:pt idx="437">
                  <c:v>6200</c:v>
                </c:pt>
                <c:pt idx="438">
                  <c:v>2100</c:v>
                </c:pt>
                <c:pt idx="439">
                  <c:v>6800</c:v>
                </c:pt>
                <c:pt idx="440">
                  <c:v>178390.80459770115</c:v>
                </c:pt>
                <c:pt idx="441">
                  <c:v>89900</c:v>
                </c:pt>
                <c:pt idx="442">
                  <c:v>120.64343163538874</c:v>
                </c:pt>
                <c:pt idx="443">
                  <c:v>75.757575757575751</c:v>
                </c:pt>
                <c:pt idx="444">
                  <c:v>148400</c:v>
                </c:pt>
                <c:pt idx="445">
                  <c:v>4800</c:v>
                </c:pt>
                <c:pt idx="446">
                  <c:v>182400</c:v>
                </c:pt>
                <c:pt idx="447">
                  <c:v>4000</c:v>
                </c:pt>
                <c:pt idx="448">
                  <c:v>116500</c:v>
                </c:pt>
                <c:pt idx="449">
                  <c:v>146400</c:v>
                </c:pt>
                <c:pt idx="450">
                  <c:v>5000</c:v>
                </c:pt>
                <c:pt idx="451">
                  <c:v>33800</c:v>
                </c:pt>
                <c:pt idx="452">
                  <c:v>6300</c:v>
                </c:pt>
                <c:pt idx="453">
                  <c:v>2400</c:v>
                </c:pt>
                <c:pt idx="454">
                  <c:v>98800</c:v>
                </c:pt>
                <c:pt idx="455">
                  <c:v>188800</c:v>
                </c:pt>
                <c:pt idx="456">
                  <c:v>134300</c:v>
                </c:pt>
                <c:pt idx="457">
                  <c:v>71200</c:v>
                </c:pt>
                <c:pt idx="458">
                  <c:v>4700</c:v>
                </c:pt>
                <c:pt idx="459">
                  <c:v>1200</c:v>
                </c:pt>
                <c:pt idx="460">
                  <c:v>1060.6060606060605</c:v>
                </c:pt>
                <c:pt idx="461">
                  <c:v>4000</c:v>
                </c:pt>
                <c:pt idx="462">
                  <c:v>5600</c:v>
                </c:pt>
                <c:pt idx="463">
                  <c:v>3600</c:v>
                </c:pt>
                <c:pt idx="464">
                  <c:v>3563.2183908045977</c:v>
                </c:pt>
                <c:pt idx="465">
                  <c:v>153800</c:v>
                </c:pt>
                <c:pt idx="466">
                  <c:v>5000</c:v>
                </c:pt>
                <c:pt idx="467">
                  <c:v>4000</c:v>
                </c:pt>
                <c:pt idx="468">
                  <c:v>7400</c:v>
                </c:pt>
                <c:pt idx="469">
                  <c:v>191500</c:v>
                </c:pt>
                <c:pt idx="470">
                  <c:v>8500</c:v>
                </c:pt>
                <c:pt idx="471">
                  <c:v>68800</c:v>
                </c:pt>
                <c:pt idx="472">
                  <c:v>2758.6206896551726</c:v>
                </c:pt>
                <c:pt idx="473">
                  <c:v>8600</c:v>
                </c:pt>
                <c:pt idx="474">
                  <c:v>196600</c:v>
                </c:pt>
                <c:pt idx="475">
                  <c:v>4200</c:v>
                </c:pt>
                <c:pt idx="476">
                  <c:v>91400</c:v>
                </c:pt>
                <c:pt idx="477">
                  <c:v>34022.988505747126</c:v>
                </c:pt>
                <c:pt idx="478">
                  <c:v>104137.93103448275</c:v>
                </c:pt>
                <c:pt idx="479">
                  <c:v>5977.0114942528735</c:v>
                </c:pt>
                <c:pt idx="480">
                  <c:v>110300</c:v>
                </c:pt>
                <c:pt idx="481">
                  <c:v>5300</c:v>
                </c:pt>
                <c:pt idx="482">
                  <c:v>9200</c:v>
                </c:pt>
                <c:pt idx="483">
                  <c:v>2400</c:v>
                </c:pt>
                <c:pt idx="484">
                  <c:v>56800</c:v>
                </c:pt>
                <c:pt idx="485">
                  <c:v>191000</c:v>
                </c:pt>
                <c:pt idx="486">
                  <c:v>900</c:v>
                </c:pt>
                <c:pt idx="487">
                  <c:v>2500</c:v>
                </c:pt>
                <c:pt idx="488">
                  <c:v>428.9544235924933</c:v>
                </c:pt>
                <c:pt idx="489">
                  <c:v>183800</c:v>
                </c:pt>
                <c:pt idx="490">
                  <c:v>9800</c:v>
                </c:pt>
                <c:pt idx="491">
                  <c:v>25924.932975871314</c:v>
                </c:pt>
                <c:pt idx="492">
                  <c:v>163800</c:v>
                </c:pt>
                <c:pt idx="493">
                  <c:v>100</c:v>
                </c:pt>
                <c:pt idx="494">
                  <c:v>153600</c:v>
                </c:pt>
                <c:pt idx="495">
                  <c:v>872.48322147651004</c:v>
                </c:pt>
                <c:pt idx="496">
                  <c:v>25500</c:v>
                </c:pt>
                <c:pt idx="497">
                  <c:v>7500</c:v>
                </c:pt>
                <c:pt idx="498">
                  <c:v>89900</c:v>
                </c:pt>
                <c:pt idx="499">
                  <c:v>18000</c:v>
                </c:pt>
                <c:pt idx="500">
                  <c:v>2100</c:v>
                </c:pt>
                <c:pt idx="501">
                  <c:v>172700</c:v>
                </c:pt>
                <c:pt idx="502">
                  <c:v>168500</c:v>
                </c:pt>
                <c:pt idx="503">
                  <c:v>5234.89932885906</c:v>
                </c:pt>
                <c:pt idx="504">
                  <c:v>147800</c:v>
                </c:pt>
                <c:pt idx="505">
                  <c:v>9100</c:v>
                </c:pt>
                <c:pt idx="506">
                  <c:v>8300</c:v>
                </c:pt>
                <c:pt idx="507">
                  <c:v>144479.16666666669</c:v>
                </c:pt>
                <c:pt idx="508">
                  <c:v>6515.151515151515</c:v>
                </c:pt>
                <c:pt idx="509">
                  <c:v>125400</c:v>
                </c:pt>
                <c:pt idx="510">
                  <c:v>5900</c:v>
                </c:pt>
                <c:pt idx="511">
                  <c:v>8800</c:v>
                </c:pt>
                <c:pt idx="512">
                  <c:v>177700</c:v>
                </c:pt>
                <c:pt idx="513">
                  <c:v>800</c:v>
                </c:pt>
                <c:pt idx="514">
                  <c:v>7600</c:v>
                </c:pt>
                <c:pt idx="515">
                  <c:v>50500</c:v>
                </c:pt>
                <c:pt idx="516">
                  <c:v>900</c:v>
                </c:pt>
                <c:pt idx="517">
                  <c:v>96700</c:v>
                </c:pt>
                <c:pt idx="518">
                  <c:v>2100</c:v>
                </c:pt>
                <c:pt idx="519">
                  <c:v>8300</c:v>
                </c:pt>
                <c:pt idx="520">
                  <c:v>143333.33333333331</c:v>
                </c:pt>
                <c:pt idx="521">
                  <c:v>10344.827586206897</c:v>
                </c:pt>
                <c:pt idx="522">
                  <c:v>5100</c:v>
                </c:pt>
                <c:pt idx="523">
                  <c:v>105000</c:v>
                </c:pt>
                <c:pt idx="524">
                  <c:v>1212.121212121212</c:v>
                </c:pt>
                <c:pt idx="525">
                  <c:v>132873.5632183908</c:v>
                </c:pt>
                <c:pt idx="526">
                  <c:v>89100</c:v>
                </c:pt>
                <c:pt idx="527">
                  <c:v>2600</c:v>
                </c:pt>
                <c:pt idx="528">
                  <c:v>9800</c:v>
                </c:pt>
                <c:pt idx="529">
                  <c:v>11313.672922252012</c:v>
                </c:pt>
                <c:pt idx="530">
                  <c:v>151300</c:v>
                </c:pt>
                <c:pt idx="531">
                  <c:v>9800</c:v>
                </c:pt>
                <c:pt idx="532">
                  <c:v>5300</c:v>
                </c:pt>
                <c:pt idx="533">
                  <c:v>178000</c:v>
                </c:pt>
                <c:pt idx="534">
                  <c:v>88505.747126436778</c:v>
                </c:pt>
                <c:pt idx="535">
                  <c:v>84900</c:v>
                </c:pt>
                <c:pt idx="536">
                  <c:v>2800</c:v>
                </c:pt>
                <c:pt idx="537">
                  <c:v>184800</c:v>
                </c:pt>
                <c:pt idx="538">
                  <c:v>4200</c:v>
                </c:pt>
                <c:pt idx="539">
                  <c:v>1300</c:v>
                </c:pt>
                <c:pt idx="540">
                  <c:v>66100</c:v>
                </c:pt>
                <c:pt idx="541">
                  <c:v>29500</c:v>
                </c:pt>
                <c:pt idx="542">
                  <c:v>104.16666666666667</c:v>
                </c:pt>
                <c:pt idx="543">
                  <c:v>120872.4832214765</c:v>
                </c:pt>
                <c:pt idx="544">
                  <c:v>9000</c:v>
                </c:pt>
                <c:pt idx="545">
                  <c:v>170600</c:v>
                </c:pt>
                <c:pt idx="546">
                  <c:v>7196.969696969697</c:v>
                </c:pt>
                <c:pt idx="547">
                  <c:v>844.50402144772113</c:v>
                </c:pt>
                <c:pt idx="548">
                  <c:v>5200</c:v>
                </c:pt>
                <c:pt idx="549">
                  <c:v>6000</c:v>
                </c:pt>
                <c:pt idx="550">
                  <c:v>5800</c:v>
                </c:pt>
                <c:pt idx="551">
                  <c:v>105300</c:v>
                </c:pt>
                <c:pt idx="552">
                  <c:v>20000</c:v>
                </c:pt>
                <c:pt idx="553">
                  <c:v>3125</c:v>
                </c:pt>
                <c:pt idx="554">
                  <c:v>10312.5</c:v>
                </c:pt>
                <c:pt idx="555">
                  <c:v>2483.2214765100671</c:v>
                </c:pt>
                <c:pt idx="556">
                  <c:v>168700</c:v>
                </c:pt>
                <c:pt idx="557">
                  <c:v>94900</c:v>
                </c:pt>
                <c:pt idx="558">
                  <c:v>9300</c:v>
                </c:pt>
                <c:pt idx="559">
                  <c:v>6800</c:v>
                </c:pt>
                <c:pt idx="560">
                  <c:v>72400</c:v>
                </c:pt>
                <c:pt idx="561">
                  <c:v>20100</c:v>
                </c:pt>
                <c:pt idx="562">
                  <c:v>31200</c:v>
                </c:pt>
                <c:pt idx="563">
                  <c:v>3500</c:v>
                </c:pt>
                <c:pt idx="564">
                  <c:v>9000</c:v>
                </c:pt>
                <c:pt idx="565">
                  <c:v>6700</c:v>
                </c:pt>
                <c:pt idx="566">
                  <c:v>2700</c:v>
                </c:pt>
                <c:pt idx="567">
                  <c:v>83300</c:v>
                </c:pt>
                <c:pt idx="568">
                  <c:v>9700</c:v>
                </c:pt>
                <c:pt idx="569">
                  <c:v>8200</c:v>
                </c:pt>
                <c:pt idx="570">
                  <c:v>96500</c:v>
                </c:pt>
                <c:pt idx="571">
                  <c:v>6200</c:v>
                </c:pt>
                <c:pt idx="572">
                  <c:v>43800</c:v>
                </c:pt>
                <c:pt idx="573">
                  <c:v>6000</c:v>
                </c:pt>
                <c:pt idx="574">
                  <c:v>8700</c:v>
                </c:pt>
                <c:pt idx="575">
                  <c:v>18900</c:v>
                </c:pt>
                <c:pt idx="576">
                  <c:v>86400</c:v>
                </c:pt>
                <c:pt idx="577">
                  <c:v>8900</c:v>
                </c:pt>
                <c:pt idx="578">
                  <c:v>700</c:v>
                </c:pt>
                <c:pt idx="579">
                  <c:v>7121.212121212121</c:v>
                </c:pt>
                <c:pt idx="580">
                  <c:v>181149.42528735631</c:v>
                </c:pt>
                <c:pt idx="581">
                  <c:v>7900</c:v>
                </c:pt>
                <c:pt idx="582">
                  <c:v>4765.10067114094</c:v>
                </c:pt>
                <c:pt idx="583">
                  <c:v>600</c:v>
                </c:pt>
                <c:pt idx="584">
                  <c:v>156800</c:v>
                </c:pt>
                <c:pt idx="585">
                  <c:v>121600</c:v>
                </c:pt>
                <c:pt idx="586">
                  <c:v>157300</c:v>
                </c:pt>
                <c:pt idx="587">
                  <c:v>70300</c:v>
                </c:pt>
                <c:pt idx="588">
                  <c:v>7900</c:v>
                </c:pt>
                <c:pt idx="589">
                  <c:v>73800</c:v>
                </c:pt>
                <c:pt idx="590">
                  <c:v>108500</c:v>
                </c:pt>
                <c:pt idx="591">
                  <c:v>18806.970509383376</c:v>
                </c:pt>
                <c:pt idx="592">
                  <c:v>114.94252873563218</c:v>
                </c:pt>
                <c:pt idx="593">
                  <c:v>6300</c:v>
                </c:pt>
                <c:pt idx="594">
                  <c:v>71100</c:v>
                </c:pt>
                <c:pt idx="595">
                  <c:v>5300</c:v>
                </c:pt>
                <c:pt idx="596">
                  <c:v>88700</c:v>
                </c:pt>
                <c:pt idx="597">
                  <c:v>3300</c:v>
                </c:pt>
                <c:pt idx="598">
                  <c:v>3908.0459770114944</c:v>
                </c:pt>
                <c:pt idx="599">
                  <c:v>137600</c:v>
                </c:pt>
                <c:pt idx="600">
                  <c:v>3900</c:v>
                </c:pt>
                <c:pt idx="601">
                  <c:v>10000</c:v>
                </c:pt>
                <c:pt idx="602">
                  <c:v>42800</c:v>
                </c:pt>
                <c:pt idx="603">
                  <c:v>8200</c:v>
                </c:pt>
                <c:pt idx="604">
                  <c:v>6200</c:v>
                </c:pt>
                <c:pt idx="605">
                  <c:v>833.33333333333326</c:v>
                </c:pt>
                <c:pt idx="606">
                  <c:v>26500</c:v>
                </c:pt>
                <c:pt idx="607">
                  <c:v>8500</c:v>
                </c:pt>
                <c:pt idx="608">
                  <c:v>7356.3218390804595</c:v>
                </c:pt>
                <c:pt idx="609">
                  <c:v>1400</c:v>
                </c:pt>
                <c:pt idx="610">
                  <c:v>198600</c:v>
                </c:pt>
                <c:pt idx="611">
                  <c:v>195900</c:v>
                </c:pt>
                <c:pt idx="612">
                  <c:v>2885.9060402684563</c:v>
                </c:pt>
                <c:pt idx="613">
                  <c:v>25600</c:v>
                </c:pt>
                <c:pt idx="614">
                  <c:v>189000</c:v>
                </c:pt>
                <c:pt idx="615">
                  <c:v>108390.80459770115</c:v>
                </c:pt>
                <c:pt idx="616">
                  <c:v>5100</c:v>
                </c:pt>
                <c:pt idx="617">
                  <c:v>7500</c:v>
                </c:pt>
                <c:pt idx="618">
                  <c:v>6400</c:v>
                </c:pt>
                <c:pt idx="619">
                  <c:v>1839.0804597701149</c:v>
                </c:pt>
                <c:pt idx="620">
                  <c:v>1900</c:v>
                </c:pt>
                <c:pt idx="621">
                  <c:v>85900</c:v>
                </c:pt>
                <c:pt idx="622">
                  <c:v>9500</c:v>
                </c:pt>
                <c:pt idx="623">
                  <c:v>59200</c:v>
                </c:pt>
                <c:pt idx="624">
                  <c:v>6700</c:v>
                </c:pt>
                <c:pt idx="625">
                  <c:v>118200</c:v>
                </c:pt>
                <c:pt idx="626">
                  <c:v>139000</c:v>
                </c:pt>
                <c:pt idx="627">
                  <c:v>26501.340482573727</c:v>
                </c:pt>
                <c:pt idx="628">
                  <c:v>8500</c:v>
                </c:pt>
                <c:pt idx="629">
                  <c:v>81600</c:v>
                </c:pt>
                <c:pt idx="630">
                  <c:v>119800</c:v>
                </c:pt>
                <c:pt idx="631">
                  <c:v>9791.6666666666679</c:v>
                </c:pt>
                <c:pt idx="632">
                  <c:v>6969.6969696969691</c:v>
                </c:pt>
                <c:pt idx="633">
                  <c:v>14900</c:v>
                </c:pt>
                <c:pt idx="634">
                  <c:v>128333.33333333333</c:v>
                </c:pt>
                <c:pt idx="635">
                  <c:v>192100</c:v>
                </c:pt>
                <c:pt idx="636">
                  <c:v>98700</c:v>
                </c:pt>
                <c:pt idx="637">
                  <c:v>4500</c:v>
                </c:pt>
                <c:pt idx="638">
                  <c:v>98600</c:v>
                </c:pt>
                <c:pt idx="639">
                  <c:v>126770.83333333334</c:v>
                </c:pt>
                <c:pt idx="640">
                  <c:v>100</c:v>
                </c:pt>
                <c:pt idx="641">
                  <c:v>196700</c:v>
                </c:pt>
                <c:pt idx="642">
                  <c:v>10000</c:v>
                </c:pt>
                <c:pt idx="643">
                  <c:v>600</c:v>
                </c:pt>
                <c:pt idx="644">
                  <c:v>35000</c:v>
                </c:pt>
                <c:pt idx="645">
                  <c:v>6900</c:v>
                </c:pt>
                <c:pt idx="646">
                  <c:v>79463.087248322146</c:v>
                </c:pt>
                <c:pt idx="647">
                  <c:v>10000</c:v>
                </c:pt>
                <c:pt idx="648">
                  <c:v>52600</c:v>
                </c:pt>
                <c:pt idx="649">
                  <c:v>138735.63218390805</c:v>
                </c:pt>
                <c:pt idx="650">
                  <c:v>9100</c:v>
                </c:pt>
                <c:pt idx="651">
                  <c:v>14316.353887399464</c:v>
                </c:pt>
                <c:pt idx="652">
                  <c:v>9100</c:v>
                </c:pt>
                <c:pt idx="653">
                  <c:v>10000</c:v>
                </c:pt>
                <c:pt idx="654">
                  <c:v>79400</c:v>
                </c:pt>
                <c:pt idx="655">
                  <c:v>5100</c:v>
                </c:pt>
                <c:pt idx="656">
                  <c:v>3100</c:v>
                </c:pt>
                <c:pt idx="657">
                  <c:v>6900</c:v>
                </c:pt>
                <c:pt idx="658">
                  <c:v>27500</c:v>
                </c:pt>
                <c:pt idx="659">
                  <c:v>48800</c:v>
                </c:pt>
                <c:pt idx="660">
                  <c:v>16200</c:v>
                </c:pt>
                <c:pt idx="661">
                  <c:v>97600</c:v>
                </c:pt>
                <c:pt idx="662">
                  <c:v>132818.79194630872</c:v>
                </c:pt>
                <c:pt idx="663">
                  <c:v>5600</c:v>
                </c:pt>
                <c:pt idx="664">
                  <c:v>170700</c:v>
                </c:pt>
                <c:pt idx="665">
                  <c:v>9700</c:v>
                </c:pt>
                <c:pt idx="666">
                  <c:v>62300</c:v>
                </c:pt>
                <c:pt idx="667">
                  <c:v>5300</c:v>
                </c:pt>
                <c:pt idx="668">
                  <c:v>99500</c:v>
                </c:pt>
                <c:pt idx="669">
                  <c:v>1400</c:v>
                </c:pt>
                <c:pt idx="670">
                  <c:v>145600</c:v>
                </c:pt>
                <c:pt idx="671">
                  <c:v>184100</c:v>
                </c:pt>
                <c:pt idx="672">
                  <c:v>5400</c:v>
                </c:pt>
                <c:pt idx="673">
                  <c:v>2300</c:v>
                </c:pt>
                <c:pt idx="674">
                  <c:v>1060.6060606060605</c:v>
                </c:pt>
                <c:pt idx="675">
                  <c:v>106060.60606060605</c:v>
                </c:pt>
                <c:pt idx="676">
                  <c:v>7500</c:v>
                </c:pt>
                <c:pt idx="677">
                  <c:v>1500</c:v>
                </c:pt>
                <c:pt idx="678">
                  <c:v>2900</c:v>
                </c:pt>
                <c:pt idx="679">
                  <c:v>7300</c:v>
                </c:pt>
                <c:pt idx="680">
                  <c:v>3600</c:v>
                </c:pt>
                <c:pt idx="681">
                  <c:v>5000</c:v>
                </c:pt>
                <c:pt idx="682">
                  <c:v>6896.5517241379312</c:v>
                </c:pt>
                <c:pt idx="683">
                  <c:v>180400</c:v>
                </c:pt>
                <c:pt idx="684">
                  <c:v>9100</c:v>
                </c:pt>
                <c:pt idx="685">
                  <c:v>9200</c:v>
                </c:pt>
                <c:pt idx="686">
                  <c:v>164100</c:v>
                </c:pt>
                <c:pt idx="687">
                  <c:v>128900</c:v>
                </c:pt>
                <c:pt idx="688">
                  <c:v>31893.939393939392</c:v>
                </c:pt>
                <c:pt idx="689">
                  <c:v>7400</c:v>
                </c:pt>
                <c:pt idx="690">
                  <c:v>100</c:v>
                </c:pt>
                <c:pt idx="691">
                  <c:v>52000</c:v>
                </c:pt>
                <c:pt idx="692">
                  <c:v>8700</c:v>
                </c:pt>
                <c:pt idx="693">
                  <c:v>63400</c:v>
                </c:pt>
                <c:pt idx="694">
                  <c:v>8700</c:v>
                </c:pt>
                <c:pt idx="695">
                  <c:v>195057.47126436781</c:v>
                </c:pt>
                <c:pt idx="696">
                  <c:v>72751.677852348992</c:v>
                </c:pt>
                <c:pt idx="697">
                  <c:v>7300</c:v>
                </c:pt>
                <c:pt idx="698">
                  <c:v>1770.8333333333335</c:v>
                </c:pt>
                <c:pt idx="699">
                  <c:v>9800</c:v>
                </c:pt>
                <c:pt idx="700">
                  <c:v>4300</c:v>
                </c:pt>
                <c:pt idx="701">
                  <c:v>6200</c:v>
                </c:pt>
                <c:pt idx="702">
                  <c:v>800</c:v>
                </c:pt>
                <c:pt idx="703">
                  <c:v>6900</c:v>
                </c:pt>
                <c:pt idx="704">
                  <c:v>38500</c:v>
                </c:pt>
                <c:pt idx="705">
                  <c:v>118000</c:v>
                </c:pt>
                <c:pt idx="706">
                  <c:v>2000</c:v>
                </c:pt>
                <c:pt idx="707">
                  <c:v>5600</c:v>
                </c:pt>
                <c:pt idx="708">
                  <c:v>8300</c:v>
                </c:pt>
                <c:pt idx="709">
                  <c:v>6900</c:v>
                </c:pt>
                <c:pt idx="710">
                  <c:v>1166.2198391420911</c:v>
                </c:pt>
                <c:pt idx="711">
                  <c:v>123600</c:v>
                </c:pt>
                <c:pt idx="712">
                  <c:v>48500</c:v>
                </c:pt>
                <c:pt idx="713">
                  <c:v>3288.5906040268455</c:v>
                </c:pt>
                <c:pt idx="714">
                  <c:v>9655.1724137931033</c:v>
                </c:pt>
                <c:pt idx="715">
                  <c:v>193200</c:v>
                </c:pt>
                <c:pt idx="716">
                  <c:v>54300</c:v>
                </c:pt>
                <c:pt idx="717">
                  <c:v>8900</c:v>
                </c:pt>
                <c:pt idx="718">
                  <c:v>4200</c:v>
                </c:pt>
                <c:pt idx="719">
                  <c:v>5600</c:v>
                </c:pt>
                <c:pt idx="720">
                  <c:v>21818.181818181816</c:v>
                </c:pt>
                <c:pt idx="721">
                  <c:v>8000</c:v>
                </c:pt>
                <c:pt idx="722">
                  <c:v>117000</c:v>
                </c:pt>
                <c:pt idx="723">
                  <c:v>15800</c:v>
                </c:pt>
                <c:pt idx="724">
                  <c:v>4200</c:v>
                </c:pt>
                <c:pt idx="725">
                  <c:v>37100</c:v>
                </c:pt>
                <c:pt idx="726">
                  <c:v>7700</c:v>
                </c:pt>
                <c:pt idx="727">
                  <c:v>3700</c:v>
                </c:pt>
                <c:pt idx="728">
                  <c:v>74700</c:v>
                </c:pt>
                <c:pt idx="729">
                  <c:v>10000</c:v>
                </c:pt>
                <c:pt idx="730">
                  <c:v>5300</c:v>
                </c:pt>
                <c:pt idx="731">
                  <c:v>1200</c:v>
                </c:pt>
                <c:pt idx="732">
                  <c:v>1200</c:v>
                </c:pt>
                <c:pt idx="733">
                  <c:v>3900</c:v>
                </c:pt>
                <c:pt idx="734">
                  <c:v>2000</c:v>
                </c:pt>
                <c:pt idx="735">
                  <c:v>6900</c:v>
                </c:pt>
                <c:pt idx="736">
                  <c:v>55800</c:v>
                </c:pt>
                <c:pt idx="737">
                  <c:v>4900</c:v>
                </c:pt>
                <c:pt idx="738">
                  <c:v>194900</c:v>
                </c:pt>
                <c:pt idx="739">
                  <c:v>8600</c:v>
                </c:pt>
                <c:pt idx="740">
                  <c:v>114.94252873563218</c:v>
                </c:pt>
                <c:pt idx="741">
                  <c:v>3600</c:v>
                </c:pt>
                <c:pt idx="742">
                  <c:v>5800</c:v>
                </c:pt>
                <c:pt idx="743">
                  <c:v>4700</c:v>
                </c:pt>
                <c:pt idx="744">
                  <c:v>70400</c:v>
                </c:pt>
                <c:pt idx="745">
                  <c:v>603.21715817694371</c:v>
                </c:pt>
                <c:pt idx="746">
                  <c:v>1300</c:v>
                </c:pt>
                <c:pt idx="747">
                  <c:v>1400</c:v>
                </c:pt>
                <c:pt idx="748">
                  <c:v>22424.242424242424</c:v>
                </c:pt>
                <c:pt idx="749">
                  <c:v>167500</c:v>
                </c:pt>
                <c:pt idx="750">
                  <c:v>48300</c:v>
                </c:pt>
                <c:pt idx="751">
                  <c:v>2200</c:v>
                </c:pt>
                <c:pt idx="752">
                  <c:v>2348.9932885906042</c:v>
                </c:pt>
                <c:pt idx="753">
                  <c:v>5600</c:v>
                </c:pt>
                <c:pt idx="754">
                  <c:v>1100</c:v>
                </c:pt>
                <c:pt idx="755">
                  <c:v>3900</c:v>
                </c:pt>
                <c:pt idx="756">
                  <c:v>29395.973154362415</c:v>
                </c:pt>
                <c:pt idx="757">
                  <c:v>97200</c:v>
                </c:pt>
                <c:pt idx="758">
                  <c:v>4800</c:v>
                </c:pt>
                <c:pt idx="759">
                  <c:v>125600</c:v>
                </c:pt>
                <c:pt idx="760">
                  <c:v>4300</c:v>
                </c:pt>
                <c:pt idx="761">
                  <c:v>5600</c:v>
                </c:pt>
                <c:pt idx="762">
                  <c:v>149600</c:v>
                </c:pt>
                <c:pt idx="763">
                  <c:v>53100</c:v>
                </c:pt>
                <c:pt idx="764">
                  <c:v>5000</c:v>
                </c:pt>
                <c:pt idx="765">
                  <c:v>9400</c:v>
                </c:pt>
                <c:pt idx="766">
                  <c:v>110800</c:v>
                </c:pt>
                <c:pt idx="767">
                  <c:v>93800</c:v>
                </c:pt>
                <c:pt idx="768">
                  <c:v>1354.1666666666667</c:v>
                </c:pt>
                <c:pt idx="769">
                  <c:v>108700</c:v>
                </c:pt>
                <c:pt idx="770">
                  <c:v>5100</c:v>
                </c:pt>
                <c:pt idx="771">
                  <c:v>9062.5</c:v>
                </c:pt>
                <c:pt idx="772">
                  <c:v>5100</c:v>
                </c:pt>
                <c:pt idx="773">
                  <c:v>7400</c:v>
                </c:pt>
                <c:pt idx="774">
                  <c:v>88900</c:v>
                </c:pt>
                <c:pt idx="775">
                  <c:v>4496.6442953020132</c:v>
                </c:pt>
                <c:pt idx="776">
                  <c:v>1500</c:v>
                </c:pt>
                <c:pt idx="777">
                  <c:v>46363.63636363636</c:v>
                </c:pt>
                <c:pt idx="778">
                  <c:v>9000</c:v>
                </c:pt>
                <c:pt idx="779">
                  <c:v>185900</c:v>
                </c:pt>
                <c:pt idx="780">
                  <c:v>2100</c:v>
                </c:pt>
                <c:pt idx="781">
                  <c:v>2000</c:v>
                </c:pt>
                <c:pt idx="782">
                  <c:v>1145.8333333333335</c:v>
                </c:pt>
                <c:pt idx="783">
                  <c:v>6600</c:v>
                </c:pt>
                <c:pt idx="784">
                  <c:v>7100</c:v>
                </c:pt>
                <c:pt idx="785">
                  <c:v>7800</c:v>
                </c:pt>
                <c:pt idx="786">
                  <c:v>7600</c:v>
                </c:pt>
                <c:pt idx="787">
                  <c:v>3400</c:v>
                </c:pt>
                <c:pt idx="788">
                  <c:v>97126.436781609198</c:v>
                </c:pt>
                <c:pt idx="789">
                  <c:v>104.16666666666667</c:v>
                </c:pt>
                <c:pt idx="790">
                  <c:v>2300</c:v>
                </c:pt>
                <c:pt idx="791">
                  <c:v>6200</c:v>
                </c:pt>
                <c:pt idx="792">
                  <c:v>6100</c:v>
                </c:pt>
                <c:pt idx="793">
                  <c:v>2600</c:v>
                </c:pt>
                <c:pt idx="794">
                  <c:v>6510.0671140939594</c:v>
                </c:pt>
                <c:pt idx="795">
                  <c:v>700</c:v>
                </c:pt>
                <c:pt idx="796">
                  <c:v>700</c:v>
                </c:pt>
                <c:pt idx="797">
                  <c:v>5200</c:v>
                </c:pt>
                <c:pt idx="798">
                  <c:v>146666.66666666669</c:v>
                </c:pt>
                <c:pt idx="799">
                  <c:v>6400</c:v>
                </c:pt>
                <c:pt idx="800">
                  <c:v>92500</c:v>
                </c:pt>
                <c:pt idx="801">
                  <c:v>45227.272727272728</c:v>
                </c:pt>
                <c:pt idx="802">
                  <c:v>3200</c:v>
                </c:pt>
                <c:pt idx="803">
                  <c:v>428.9544235924933</c:v>
                </c:pt>
                <c:pt idx="804">
                  <c:v>6818.181818181818</c:v>
                </c:pt>
                <c:pt idx="805">
                  <c:v>2300</c:v>
                </c:pt>
                <c:pt idx="806">
                  <c:v>51300</c:v>
                </c:pt>
                <c:pt idx="807">
                  <c:v>700</c:v>
                </c:pt>
                <c:pt idx="808">
                  <c:v>8900</c:v>
                </c:pt>
                <c:pt idx="809">
                  <c:v>1724.1379310344828</c:v>
                </c:pt>
                <c:pt idx="810">
                  <c:v>4900</c:v>
                </c:pt>
                <c:pt idx="811">
                  <c:v>54000</c:v>
                </c:pt>
                <c:pt idx="812">
                  <c:v>4100</c:v>
                </c:pt>
                <c:pt idx="813">
                  <c:v>85000</c:v>
                </c:pt>
                <c:pt idx="814">
                  <c:v>4137.9310344827591</c:v>
                </c:pt>
                <c:pt idx="815">
                  <c:v>2800</c:v>
                </c:pt>
                <c:pt idx="816">
                  <c:v>1543.6241610738255</c:v>
                </c:pt>
                <c:pt idx="817">
                  <c:v>7100</c:v>
                </c:pt>
                <c:pt idx="818">
                  <c:v>9600</c:v>
                </c:pt>
                <c:pt idx="819">
                  <c:v>121600</c:v>
                </c:pt>
                <c:pt idx="820">
                  <c:v>97100</c:v>
                </c:pt>
                <c:pt idx="821">
                  <c:v>5790.8847184986598</c:v>
                </c:pt>
                <c:pt idx="822">
                  <c:v>911.52815013404825</c:v>
                </c:pt>
                <c:pt idx="823">
                  <c:v>7300</c:v>
                </c:pt>
                <c:pt idx="824">
                  <c:v>86200</c:v>
                </c:pt>
                <c:pt idx="825">
                  <c:v>8100</c:v>
                </c:pt>
                <c:pt idx="826">
                  <c:v>17700</c:v>
                </c:pt>
                <c:pt idx="827">
                  <c:v>6400</c:v>
                </c:pt>
                <c:pt idx="828">
                  <c:v>7700</c:v>
                </c:pt>
                <c:pt idx="829">
                  <c:v>116300</c:v>
                </c:pt>
                <c:pt idx="830">
                  <c:v>9100</c:v>
                </c:pt>
                <c:pt idx="831">
                  <c:v>1500</c:v>
                </c:pt>
                <c:pt idx="832">
                  <c:v>8800</c:v>
                </c:pt>
                <c:pt idx="833">
                  <c:v>8800</c:v>
                </c:pt>
                <c:pt idx="834">
                  <c:v>80344.827586206899</c:v>
                </c:pt>
                <c:pt idx="835">
                  <c:v>1000</c:v>
                </c:pt>
                <c:pt idx="836">
                  <c:v>4700</c:v>
                </c:pt>
                <c:pt idx="837">
                  <c:v>3200</c:v>
                </c:pt>
                <c:pt idx="838">
                  <c:v>6700</c:v>
                </c:pt>
                <c:pt idx="839">
                  <c:v>100</c:v>
                </c:pt>
                <c:pt idx="840">
                  <c:v>6000</c:v>
                </c:pt>
                <c:pt idx="841">
                  <c:v>4900</c:v>
                </c:pt>
                <c:pt idx="842">
                  <c:v>12954.545454545454</c:v>
                </c:pt>
                <c:pt idx="843">
                  <c:v>129545.45454545454</c:v>
                </c:pt>
                <c:pt idx="844">
                  <c:v>15704.697986577181</c:v>
                </c:pt>
                <c:pt idx="845">
                  <c:v>2400</c:v>
                </c:pt>
                <c:pt idx="846">
                  <c:v>5520.8333333333339</c:v>
                </c:pt>
                <c:pt idx="847">
                  <c:v>4000</c:v>
                </c:pt>
                <c:pt idx="848">
                  <c:v>7300</c:v>
                </c:pt>
                <c:pt idx="849">
                  <c:v>2000</c:v>
                </c:pt>
                <c:pt idx="850">
                  <c:v>8800</c:v>
                </c:pt>
                <c:pt idx="851">
                  <c:v>3500</c:v>
                </c:pt>
                <c:pt idx="852">
                  <c:v>1400</c:v>
                </c:pt>
                <c:pt idx="853">
                  <c:v>4200</c:v>
                </c:pt>
                <c:pt idx="854">
                  <c:v>81000</c:v>
                </c:pt>
                <c:pt idx="855">
                  <c:v>182800</c:v>
                </c:pt>
                <c:pt idx="856">
                  <c:v>4800</c:v>
                </c:pt>
                <c:pt idx="857">
                  <c:v>7000</c:v>
                </c:pt>
                <c:pt idx="858">
                  <c:v>161900</c:v>
                </c:pt>
                <c:pt idx="859">
                  <c:v>7700</c:v>
                </c:pt>
                <c:pt idx="860">
                  <c:v>71500</c:v>
                </c:pt>
                <c:pt idx="861">
                  <c:v>3154.3624161073826</c:v>
                </c:pt>
                <c:pt idx="862">
                  <c:v>42100</c:v>
                </c:pt>
                <c:pt idx="863">
                  <c:v>40200</c:v>
                </c:pt>
                <c:pt idx="864">
                  <c:v>7900</c:v>
                </c:pt>
                <c:pt idx="865">
                  <c:v>6287.878787878788</c:v>
                </c:pt>
                <c:pt idx="866">
                  <c:v>163600</c:v>
                </c:pt>
                <c:pt idx="867">
                  <c:v>2700</c:v>
                </c:pt>
                <c:pt idx="868">
                  <c:v>1000</c:v>
                </c:pt>
                <c:pt idx="869">
                  <c:v>84500</c:v>
                </c:pt>
                <c:pt idx="870">
                  <c:v>81300</c:v>
                </c:pt>
                <c:pt idx="871">
                  <c:v>800</c:v>
                </c:pt>
                <c:pt idx="872">
                  <c:v>3400</c:v>
                </c:pt>
                <c:pt idx="873">
                  <c:v>170800</c:v>
                </c:pt>
                <c:pt idx="874">
                  <c:v>1800</c:v>
                </c:pt>
                <c:pt idx="875">
                  <c:v>150600</c:v>
                </c:pt>
                <c:pt idx="876">
                  <c:v>7800</c:v>
                </c:pt>
                <c:pt idx="877">
                  <c:v>5800</c:v>
                </c:pt>
                <c:pt idx="878">
                  <c:v>5600</c:v>
                </c:pt>
                <c:pt idx="879">
                  <c:v>134400</c:v>
                </c:pt>
                <c:pt idx="880">
                  <c:v>2272.7272727272725</c:v>
                </c:pt>
                <c:pt idx="881">
                  <c:v>6000</c:v>
                </c:pt>
                <c:pt idx="882">
                  <c:v>8400</c:v>
                </c:pt>
                <c:pt idx="883">
                  <c:v>1954.0229885057472</c:v>
                </c:pt>
                <c:pt idx="884">
                  <c:v>159800</c:v>
                </c:pt>
                <c:pt idx="885">
                  <c:v>13288.590604026846</c:v>
                </c:pt>
                <c:pt idx="886">
                  <c:v>8800</c:v>
                </c:pt>
                <c:pt idx="887">
                  <c:v>179100</c:v>
                </c:pt>
                <c:pt idx="888">
                  <c:v>3229.166666666667</c:v>
                </c:pt>
                <c:pt idx="889">
                  <c:v>100</c:v>
                </c:pt>
                <c:pt idx="890">
                  <c:v>5600</c:v>
                </c:pt>
                <c:pt idx="891">
                  <c:v>1400</c:v>
                </c:pt>
                <c:pt idx="892">
                  <c:v>6500</c:v>
                </c:pt>
                <c:pt idx="893">
                  <c:v>7900</c:v>
                </c:pt>
                <c:pt idx="894">
                  <c:v>5500</c:v>
                </c:pt>
                <c:pt idx="895">
                  <c:v>9100</c:v>
                </c:pt>
                <c:pt idx="896">
                  <c:v>38200</c:v>
                </c:pt>
                <c:pt idx="897">
                  <c:v>1363.6363636363635</c:v>
                </c:pt>
                <c:pt idx="898">
                  <c:v>154500</c:v>
                </c:pt>
                <c:pt idx="899">
                  <c:v>5800</c:v>
                </c:pt>
                <c:pt idx="900">
                  <c:v>1800</c:v>
                </c:pt>
                <c:pt idx="901">
                  <c:v>47114.093959731545</c:v>
                </c:pt>
                <c:pt idx="902">
                  <c:v>7356.3218390804595</c:v>
                </c:pt>
                <c:pt idx="903">
                  <c:v>144712.64367816091</c:v>
                </c:pt>
                <c:pt idx="904">
                  <c:v>3700</c:v>
                </c:pt>
                <c:pt idx="905">
                  <c:v>3958.3333333333335</c:v>
                </c:pt>
                <c:pt idx="906">
                  <c:v>23892.617449664431</c:v>
                </c:pt>
                <c:pt idx="907">
                  <c:v>5300</c:v>
                </c:pt>
                <c:pt idx="908">
                  <c:v>160400</c:v>
                </c:pt>
                <c:pt idx="909">
                  <c:v>51400</c:v>
                </c:pt>
                <c:pt idx="910">
                  <c:v>1700</c:v>
                </c:pt>
                <c:pt idx="911">
                  <c:v>39400</c:v>
                </c:pt>
                <c:pt idx="912">
                  <c:v>3000</c:v>
                </c:pt>
                <c:pt idx="913">
                  <c:v>8700</c:v>
                </c:pt>
                <c:pt idx="914">
                  <c:v>7200</c:v>
                </c:pt>
                <c:pt idx="915">
                  <c:v>167400</c:v>
                </c:pt>
                <c:pt idx="916">
                  <c:v>6321.8390804597702</c:v>
                </c:pt>
                <c:pt idx="917">
                  <c:v>3500</c:v>
                </c:pt>
                <c:pt idx="918">
                  <c:v>7900</c:v>
                </c:pt>
                <c:pt idx="919">
                  <c:v>2300</c:v>
                </c:pt>
                <c:pt idx="920">
                  <c:v>73000</c:v>
                </c:pt>
                <c:pt idx="921">
                  <c:v>6200</c:v>
                </c:pt>
                <c:pt idx="922">
                  <c:v>6100</c:v>
                </c:pt>
                <c:pt idx="923">
                  <c:v>103200</c:v>
                </c:pt>
                <c:pt idx="924">
                  <c:v>171000</c:v>
                </c:pt>
                <c:pt idx="925">
                  <c:v>9200</c:v>
                </c:pt>
                <c:pt idx="926">
                  <c:v>7800</c:v>
                </c:pt>
                <c:pt idx="927">
                  <c:v>43000</c:v>
                </c:pt>
                <c:pt idx="928">
                  <c:v>6442.9530201342286</c:v>
                </c:pt>
                <c:pt idx="929">
                  <c:v>7500</c:v>
                </c:pt>
                <c:pt idx="930">
                  <c:v>6711.4093959731545</c:v>
                </c:pt>
                <c:pt idx="931">
                  <c:v>172000</c:v>
                </c:pt>
                <c:pt idx="932">
                  <c:v>153700</c:v>
                </c:pt>
                <c:pt idx="933">
                  <c:v>3600</c:v>
                </c:pt>
                <c:pt idx="934">
                  <c:v>9400</c:v>
                </c:pt>
                <c:pt idx="935">
                  <c:v>5900</c:v>
                </c:pt>
                <c:pt idx="936">
                  <c:v>100</c:v>
                </c:pt>
                <c:pt idx="937">
                  <c:v>14500</c:v>
                </c:pt>
                <c:pt idx="938">
                  <c:v>145500</c:v>
                </c:pt>
                <c:pt idx="939">
                  <c:v>3300</c:v>
                </c:pt>
                <c:pt idx="940">
                  <c:v>28590.604026845638</c:v>
                </c:pt>
                <c:pt idx="941">
                  <c:v>700</c:v>
                </c:pt>
                <c:pt idx="942">
                  <c:v>187600</c:v>
                </c:pt>
                <c:pt idx="943">
                  <c:v>9800</c:v>
                </c:pt>
                <c:pt idx="944">
                  <c:v>1100</c:v>
                </c:pt>
                <c:pt idx="945">
                  <c:v>145000</c:v>
                </c:pt>
                <c:pt idx="946">
                  <c:v>5500</c:v>
                </c:pt>
                <c:pt idx="947">
                  <c:v>5700</c:v>
                </c:pt>
                <c:pt idx="948">
                  <c:v>3600</c:v>
                </c:pt>
                <c:pt idx="949">
                  <c:v>5900</c:v>
                </c:pt>
                <c:pt idx="950">
                  <c:v>3700</c:v>
                </c:pt>
                <c:pt idx="951">
                  <c:v>2528.7356321839079</c:v>
                </c:pt>
                <c:pt idx="952">
                  <c:v>1700</c:v>
                </c:pt>
                <c:pt idx="953">
                  <c:v>88400</c:v>
                </c:pt>
                <c:pt idx="954">
                  <c:v>2400</c:v>
                </c:pt>
                <c:pt idx="955">
                  <c:v>7900</c:v>
                </c:pt>
                <c:pt idx="956">
                  <c:v>94900</c:v>
                </c:pt>
                <c:pt idx="957">
                  <c:v>5100</c:v>
                </c:pt>
                <c:pt idx="958">
                  <c:v>42700</c:v>
                </c:pt>
                <c:pt idx="959">
                  <c:v>121100</c:v>
                </c:pt>
                <c:pt idx="960">
                  <c:v>800</c:v>
                </c:pt>
                <c:pt idx="961">
                  <c:v>5400</c:v>
                </c:pt>
                <c:pt idx="962">
                  <c:v>4000</c:v>
                </c:pt>
                <c:pt idx="963">
                  <c:v>7000</c:v>
                </c:pt>
                <c:pt idx="964">
                  <c:v>1000</c:v>
                </c:pt>
                <c:pt idx="965">
                  <c:v>69195.402298850575</c:v>
                </c:pt>
                <c:pt idx="966">
                  <c:v>195200</c:v>
                </c:pt>
                <c:pt idx="967">
                  <c:v>6700</c:v>
                </c:pt>
                <c:pt idx="968">
                  <c:v>7200</c:v>
                </c:pt>
                <c:pt idx="969">
                  <c:v>129100</c:v>
                </c:pt>
                <c:pt idx="970">
                  <c:v>6500</c:v>
                </c:pt>
                <c:pt idx="971">
                  <c:v>170600</c:v>
                </c:pt>
                <c:pt idx="972">
                  <c:v>7800</c:v>
                </c:pt>
                <c:pt idx="973">
                  <c:v>6200</c:v>
                </c:pt>
                <c:pt idx="974">
                  <c:v>9400</c:v>
                </c:pt>
                <c:pt idx="975">
                  <c:v>2400</c:v>
                </c:pt>
                <c:pt idx="976">
                  <c:v>7800</c:v>
                </c:pt>
                <c:pt idx="977">
                  <c:v>9800</c:v>
                </c:pt>
                <c:pt idx="978">
                  <c:v>3100</c:v>
                </c:pt>
                <c:pt idx="979">
                  <c:v>9800</c:v>
                </c:pt>
                <c:pt idx="980">
                  <c:v>141100</c:v>
                </c:pt>
                <c:pt idx="981">
                  <c:v>97300</c:v>
                </c:pt>
                <c:pt idx="982">
                  <c:v>6600</c:v>
                </c:pt>
                <c:pt idx="983">
                  <c:v>7600</c:v>
                </c:pt>
                <c:pt idx="984">
                  <c:v>66600</c:v>
                </c:pt>
                <c:pt idx="985">
                  <c:v>111100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'Scratch Pad'!$J$17:$J$1016</c:f>
              <c:numCache>
                <c:formatCode>0%</c:formatCode>
                <c:ptCount val="1000"/>
                <c:pt idx="0">
                  <c:v>0</c:v>
                </c:pt>
                <c:pt idx="1">
                  <c:v>10.4</c:v>
                </c:pt>
                <c:pt idx="2">
                  <c:v>1.3147878228782288</c:v>
                </c:pt>
                <c:pt idx="3">
                  <c:v>0.58976190476190471</c:v>
                </c:pt>
                <c:pt idx="4">
                  <c:v>0.69276315789473686</c:v>
                </c:pt>
                <c:pt idx="5">
                  <c:v>1.7361842105263159</c:v>
                </c:pt>
                <c:pt idx="6">
                  <c:v>0.20961538461538462</c:v>
                </c:pt>
                <c:pt idx="7">
                  <c:v>3.2757777777777779</c:v>
                </c:pt>
                <c:pt idx="8">
                  <c:v>0.51741935483870971</c:v>
                </c:pt>
                <c:pt idx="9">
                  <c:v>2.6611538461538462</c:v>
                </c:pt>
                <c:pt idx="10">
                  <c:v>0.48095238095238096</c:v>
                </c:pt>
                <c:pt idx="11">
                  <c:v>0.89349206349206345</c:v>
                </c:pt>
                <c:pt idx="12">
                  <c:v>2.4511904761904764</c:v>
                </c:pt>
                <c:pt idx="13">
                  <c:v>0.66769503546099296</c:v>
                </c:pt>
                <c:pt idx="14">
                  <c:v>0.47307881773399013</c:v>
                </c:pt>
                <c:pt idx="15">
                  <c:v>6.4947058823529416</c:v>
                </c:pt>
                <c:pt idx="16">
                  <c:v>1.5939125295508274</c:v>
                </c:pt>
                <c:pt idx="17">
                  <c:v>0.66912087912087914</c:v>
                </c:pt>
                <c:pt idx="18">
                  <c:v>0.48529600000000001</c:v>
                </c:pt>
                <c:pt idx="19">
                  <c:v>1.1224279210925645</c:v>
                </c:pt>
                <c:pt idx="20">
                  <c:v>0.40992553191489361</c:v>
                </c:pt>
                <c:pt idx="21">
                  <c:v>1.2807106598984772</c:v>
                </c:pt>
                <c:pt idx="22">
                  <c:v>3.3204444444444445</c:v>
                </c:pt>
                <c:pt idx="23">
                  <c:v>1.1283225108225108</c:v>
                </c:pt>
                <c:pt idx="24">
                  <c:v>2.1643636363636363</c:v>
                </c:pt>
                <c:pt idx="25">
                  <c:v>0.4819906976744186</c:v>
                </c:pt>
                <c:pt idx="26">
                  <c:v>0.79949999999999999</c:v>
                </c:pt>
                <c:pt idx="27">
                  <c:v>1.0522553516819573</c:v>
                </c:pt>
                <c:pt idx="28">
                  <c:v>3.2889978213507627</c:v>
                </c:pt>
                <c:pt idx="29">
                  <c:v>1.606111111111111</c:v>
                </c:pt>
                <c:pt idx="30">
                  <c:v>3.1</c:v>
                </c:pt>
                <c:pt idx="31">
                  <c:v>0.86807920792079207</c:v>
                </c:pt>
                <c:pt idx="32">
                  <c:v>3.7782071713147412</c:v>
                </c:pt>
                <c:pt idx="33">
                  <c:v>1.5080645161290323</c:v>
                </c:pt>
                <c:pt idx="34">
                  <c:v>1.5030119521912351</c:v>
                </c:pt>
                <c:pt idx="35">
                  <c:v>1.572857142857143</c:v>
                </c:pt>
                <c:pt idx="36">
                  <c:v>1.3998765432098765</c:v>
                </c:pt>
                <c:pt idx="37">
                  <c:v>3.2532258064516131</c:v>
                </c:pt>
                <c:pt idx="38">
                  <c:v>0.50777777777777777</c:v>
                </c:pt>
                <c:pt idx="39">
                  <c:v>1.6906818181818182</c:v>
                </c:pt>
                <c:pt idx="40">
                  <c:v>2.1292857142857144</c:v>
                </c:pt>
                <c:pt idx="41">
                  <c:v>4.4394444444444447</c:v>
                </c:pt>
                <c:pt idx="42">
                  <c:v>1.859390243902439</c:v>
                </c:pt>
                <c:pt idx="43">
                  <c:v>6.5881249999999998</c:v>
                </c:pt>
                <c:pt idx="44">
                  <c:v>0.4768421052631579</c:v>
                </c:pt>
                <c:pt idx="45">
                  <c:v>1.1478378378378378</c:v>
                </c:pt>
                <c:pt idx="46">
                  <c:v>4.7526666666666664</c:v>
                </c:pt>
                <c:pt idx="47">
                  <c:v>3.86972972972973</c:v>
                </c:pt>
                <c:pt idx="48">
                  <c:v>1.89625</c:v>
                </c:pt>
                <c:pt idx="49">
                  <c:v>0.02</c:v>
                </c:pt>
                <c:pt idx="50">
                  <c:v>0.91867805186590767</c:v>
                </c:pt>
                <c:pt idx="51">
                  <c:v>0.34152777777777776</c:v>
                </c:pt>
                <c:pt idx="52">
                  <c:v>1.4040909090909091</c:v>
                </c:pt>
                <c:pt idx="53">
                  <c:v>0.89866666666666661</c:v>
                </c:pt>
                <c:pt idx="54">
                  <c:v>1.7796969696969698</c:v>
                </c:pt>
                <c:pt idx="55">
                  <c:v>1.436625</c:v>
                </c:pt>
                <c:pt idx="56">
                  <c:v>2.1527586206896552</c:v>
                </c:pt>
                <c:pt idx="57">
                  <c:v>2.2711111111111113</c:v>
                </c:pt>
                <c:pt idx="58">
                  <c:v>2.7507142857142859</c:v>
                </c:pt>
                <c:pt idx="59">
                  <c:v>1.4437048832271762</c:v>
                </c:pt>
                <c:pt idx="60">
                  <c:v>0.92745983935742971</c:v>
                </c:pt>
                <c:pt idx="61">
                  <c:v>7.226</c:v>
                </c:pt>
                <c:pt idx="62">
                  <c:v>0.11851063829787234</c:v>
                </c:pt>
                <c:pt idx="63">
                  <c:v>0.97642857142857142</c:v>
                </c:pt>
                <c:pt idx="64">
                  <c:v>2.3614754098360655</c:v>
                </c:pt>
                <c:pt idx="65">
                  <c:v>0.45068965517241377</c:v>
                </c:pt>
                <c:pt idx="66">
                  <c:v>1.6238567493112948</c:v>
                </c:pt>
                <c:pt idx="67">
                  <c:v>2.5452631578947367</c:v>
                </c:pt>
                <c:pt idx="68">
                  <c:v>0.24063291139240506</c:v>
                </c:pt>
                <c:pt idx="69">
                  <c:v>1.2374140625000001</c:v>
                </c:pt>
                <c:pt idx="70">
                  <c:v>1.0806666666666667</c:v>
                </c:pt>
                <c:pt idx="71">
                  <c:v>6.7033333333333331</c:v>
                </c:pt>
                <c:pt idx="72">
                  <c:v>6.609285714285714</c:v>
                </c:pt>
                <c:pt idx="73">
                  <c:v>1.2246153846153847</c:v>
                </c:pt>
                <c:pt idx="74">
                  <c:v>1.5057731958762886</c:v>
                </c:pt>
                <c:pt idx="75">
                  <c:v>0.78106590724165992</c:v>
                </c:pt>
                <c:pt idx="76">
                  <c:v>0.46947368421052632</c:v>
                </c:pt>
                <c:pt idx="77">
                  <c:v>3.008</c:v>
                </c:pt>
                <c:pt idx="78">
                  <c:v>0.6959861591695502</c:v>
                </c:pt>
                <c:pt idx="79">
                  <c:v>6.374545454545455</c:v>
                </c:pt>
                <c:pt idx="80">
                  <c:v>2.253392857142857</c:v>
                </c:pt>
                <c:pt idx="81">
                  <c:v>14.973000000000001</c:v>
                </c:pt>
                <c:pt idx="82">
                  <c:v>0.37590225563909774</c:v>
                </c:pt>
                <c:pt idx="83">
                  <c:v>1.3236942675159236</c:v>
                </c:pt>
                <c:pt idx="84">
                  <c:v>1.3122448979591836</c:v>
                </c:pt>
                <c:pt idx="85">
                  <c:v>1.6763513513513513</c:v>
                </c:pt>
                <c:pt idx="86">
                  <c:v>0.6198488664987406</c:v>
                </c:pt>
                <c:pt idx="87">
                  <c:v>2.6074999999999999</c:v>
                </c:pt>
                <c:pt idx="88">
                  <c:v>2.5258823529411765</c:v>
                </c:pt>
                <c:pt idx="89">
                  <c:v>0.7861538461538462</c:v>
                </c:pt>
                <c:pt idx="90">
                  <c:v>0.48404406999351912</c:v>
                </c:pt>
                <c:pt idx="91">
                  <c:v>2.5887500000000001</c:v>
                </c:pt>
                <c:pt idx="92">
                  <c:v>0.60548713235294116</c:v>
                </c:pt>
                <c:pt idx="93">
                  <c:v>3.036896551724138</c:v>
                </c:pt>
                <c:pt idx="94">
                  <c:v>1.1299999999999999</c:v>
                </c:pt>
                <c:pt idx="95">
                  <c:v>2.1737876614060259</c:v>
                </c:pt>
                <c:pt idx="96">
                  <c:v>9.2669230769230762</c:v>
                </c:pt>
                <c:pt idx="97">
                  <c:v>0.33692229038854804</c:v>
                </c:pt>
                <c:pt idx="98">
                  <c:v>1.9672368421052631</c:v>
                </c:pt>
                <c:pt idx="99">
                  <c:v>0.01</c:v>
                </c:pt>
                <c:pt idx="100">
                  <c:v>10.214444444444444</c:v>
                </c:pt>
                <c:pt idx="101">
                  <c:v>2.8167567567567566</c:v>
                </c:pt>
                <c:pt idx="102">
                  <c:v>0.24610000000000001</c:v>
                </c:pt>
                <c:pt idx="103">
                  <c:v>1.4314010067114094</c:v>
                </c:pt>
                <c:pt idx="104">
                  <c:v>1.4454411764705883</c:v>
                </c:pt>
                <c:pt idx="105">
                  <c:v>3.5912820512820511</c:v>
                </c:pt>
                <c:pt idx="106">
                  <c:v>1.8648571428571428</c:v>
                </c:pt>
                <c:pt idx="107">
                  <c:v>5.9526666666666666</c:v>
                </c:pt>
                <c:pt idx="108">
                  <c:v>0.5921153846153846</c:v>
                </c:pt>
                <c:pt idx="109">
                  <c:v>0.14962780898876404</c:v>
                </c:pt>
                <c:pt idx="110">
                  <c:v>1.1995602605863191</c:v>
                </c:pt>
                <c:pt idx="111">
                  <c:v>2.6882978723404256</c:v>
                </c:pt>
                <c:pt idx="112">
                  <c:v>3.7687878787878786</c:v>
                </c:pt>
                <c:pt idx="113">
                  <c:v>7.2715789473684209</c:v>
                </c:pt>
                <c:pt idx="114">
                  <c:v>0.87211757648470301</c:v>
                </c:pt>
                <c:pt idx="115">
                  <c:v>0.88</c:v>
                </c:pt>
                <c:pt idx="116">
                  <c:v>1.7393877551020409</c:v>
                </c:pt>
                <c:pt idx="117">
                  <c:v>1.1761111111111111</c:v>
                </c:pt>
                <c:pt idx="118">
                  <c:v>2.1496</c:v>
                </c:pt>
                <c:pt idx="119">
                  <c:v>1.4949667110519307</c:v>
                </c:pt>
                <c:pt idx="120">
                  <c:v>2.1933995584988963</c:v>
                </c:pt>
                <c:pt idx="121">
                  <c:v>0.64367690058479532</c:v>
                </c:pt>
                <c:pt idx="122">
                  <c:v>0.18622397298818233</c:v>
                </c:pt>
                <c:pt idx="123">
                  <c:v>3.6776923076923076</c:v>
                </c:pt>
                <c:pt idx="124">
                  <c:v>1.5990566037735849</c:v>
                </c:pt>
                <c:pt idx="125">
                  <c:v>0.38633185349611543</c:v>
                </c:pt>
                <c:pt idx="126">
                  <c:v>0.51421511627906979</c:v>
                </c:pt>
                <c:pt idx="127">
                  <c:v>0.60334277620396604</c:v>
                </c:pt>
                <c:pt idx="128">
                  <c:v>3.2026936026936029E-2</c:v>
                </c:pt>
                <c:pt idx="129">
                  <c:v>1.5546875</c:v>
                </c:pt>
                <c:pt idx="130">
                  <c:v>1.0085974499089254</c:v>
                </c:pt>
                <c:pt idx="131">
                  <c:v>1.1618181818181819</c:v>
                </c:pt>
                <c:pt idx="132">
                  <c:v>3.1077777777777778</c:v>
                </c:pt>
                <c:pt idx="133">
                  <c:v>0.89736683417085428</c:v>
                </c:pt>
                <c:pt idx="134">
                  <c:v>0.71272727272727276</c:v>
                </c:pt>
                <c:pt idx="135">
                  <c:v>3.2862318840579711E-2</c:v>
                </c:pt>
                <c:pt idx="136">
                  <c:v>2.617777777777778</c:v>
                </c:pt>
                <c:pt idx="137">
                  <c:v>0.96</c:v>
                </c:pt>
                <c:pt idx="138">
                  <c:v>0.20896851248642778</c:v>
                </c:pt>
                <c:pt idx="139">
                  <c:v>2.2316363636363636</c:v>
                </c:pt>
                <c:pt idx="140">
                  <c:v>1.0159097978227061</c:v>
                </c:pt>
                <c:pt idx="141">
                  <c:v>2.3003999999999998</c:v>
                </c:pt>
                <c:pt idx="142">
                  <c:v>1.355925925925926</c:v>
                </c:pt>
                <c:pt idx="143">
                  <c:v>1.2909999999999999</c:v>
                </c:pt>
                <c:pt idx="144">
                  <c:v>2.3651200000000001</c:v>
                </c:pt>
                <c:pt idx="145">
                  <c:v>0.17249999999999999</c:v>
                </c:pt>
                <c:pt idx="146">
                  <c:v>1.1249397590361445</c:v>
                </c:pt>
                <c:pt idx="147">
                  <c:v>1.2102150537634409</c:v>
                </c:pt>
                <c:pt idx="148">
                  <c:v>2.1987096774193549</c:v>
                </c:pt>
                <c:pt idx="149">
                  <c:v>0.01</c:v>
                </c:pt>
                <c:pt idx="150">
                  <c:v>0.64166909620991253</c:v>
                </c:pt>
                <c:pt idx="151">
                  <c:v>4.2306746987951804</c:v>
                </c:pt>
                <c:pt idx="152">
                  <c:v>0.92984160506863778</c:v>
                </c:pt>
                <c:pt idx="153">
                  <c:v>0.58756567425569173</c:v>
                </c:pt>
                <c:pt idx="154">
                  <c:v>0.65022222222222226</c:v>
                </c:pt>
                <c:pt idx="155">
                  <c:v>0.73939560439560437</c:v>
                </c:pt>
                <c:pt idx="156">
                  <c:v>0.52666666666666662</c:v>
                </c:pt>
                <c:pt idx="157">
                  <c:v>2.2095238095238097</c:v>
                </c:pt>
                <c:pt idx="158">
                  <c:v>1.0001150627615063</c:v>
                </c:pt>
                <c:pt idx="159">
                  <c:v>1.6231249999999999</c:v>
                </c:pt>
                <c:pt idx="160">
                  <c:v>0.78181818181818186</c:v>
                </c:pt>
                <c:pt idx="161">
                  <c:v>1.4973770491803278</c:v>
                </c:pt>
                <c:pt idx="162">
                  <c:v>2.5325714285714285</c:v>
                </c:pt>
                <c:pt idx="163">
                  <c:v>1.0016943521594683</c:v>
                </c:pt>
                <c:pt idx="164">
                  <c:v>1.2199004424778761</c:v>
                </c:pt>
                <c:pt idx="165">
                  <c:v>1.3713265306122449</c:v>
                </c:pt>
                <c:pt idx="166">
                  <c:v>4.155384615384615</c:v>
                </c:pt>
                <c:pt idx="167">
                  <c:v>0.3130913348946136</c:v>
                </c:pt>
                <c:pt idx="168">
                  <c:v>4.240815450643777</c:v>
                </c:pt>
                <c:pt idx="169">
                  <c:v>2.9388623072833599E-2</c:v>
                </c:pt>
                <c:pt idx="170">
                  <c:v>0.1063265306122449</c:v>
                </c:pt>
                <c:pt idx="171">
                  <c:v>0.82874999999999999</c:v>
                </c:pt>
                <c:pt idx="172">
                  <c:v>1.6301447776628748</c:v>
                </c:pt>
                <c:pt idx="173">
                  <c:v>8.9466666666666672</c:v>
                </c:pt>
                <c:pt idx="174">
                  <c:v>0.26191501103752757</c:v>
                </c:pt>
                <c:pt idx="175">
                  <c:v>0.74834782608695649</c:v>
                </c:pt>
                <c:pt idx="176">
                  <c:v>4.1647680412371137</c:v>
                </c:pt>
                <c:pt idx="177">
                  <c:v>0.96208333333333329</c:v>
                </c:pt>
                <c:pt idx="178">
                  <c:v>3.5771910112359548</c:v>
                </c:pt>
                <c:pt idx="179">
                  <c:v>3.0845714285714285</c:v>
                </c:pt>
                <c:pt idx="180">
                  <c:v>0.61802325581395345</c:v>
                </c:pt>
                <c:pt idx="181">
                  <c:v>7.2232472324723247</c:v>
                </c:pt>
                <c:pt idx="182">
                  <c:v>0.69117647058823528</c:v>
                </c:pt>
                <c:pt idx="183">
                  <c:v>2.9305555555555554</c:v>
                </c:pt>
                <c:pt idx="184">
                  <c:v>0.71799999999999997</c:v>
                </c:pt>
                <c:pt idx="185">
                  <c:v>0.31934684684684683</c:v>
                </c:pt>
                <c:pt idx="186">
                  <c:v>2.2987375415282392</c:v>
                </c:pt>
                <c:pt idx="187">
                  <c:v>0.3201219512195122</c:v>
                </c:pt>
                <c:pt idx="188">
                  <c:v>0.23525352848928385</c:v>
                </c:pt>
                <c:pt idx="189">
                  <c:v>0.68594594594594593</c:v>
                </c:pt>
                <c:pt idx="190">
                  <c:v>0.37952380952380954</c:v>
                </c:pt>
                <c:pt idx="191">
                  <c:v>0.19992957746478873</c:v>
                </c:pt>
                <c:pt idx="192">
                  <c:v>0.45636363636363636</c:v>
                </c:pt>
                <c:pt idx="193">
                  <c:v>1.227605633802817</c:v>
                </c:pt>
                <c:pt idx="194">
                  <c:v>3.61753164556962</c:v>
                </c:pt>
                <c:pt idx="195">
                  <c:v>0.63146341463414635</c:v>
                </c:pt>
                <c:pt idx="196">
                  <c:v>2.9820475319926874</c:v>
                </c:pt>
                <c:pt idx="197">
                  <c:v>9.5585443037974685E-2</c:v>
                </c:pt>
                <c:pt idx="198">
                  <c:v>0.5377777777777778</c:v>
                </c:pt>
                <c:pt idx="199">
                  <c:v>0.02</c:v>
                </c:pt>
                <c:pt idx="200">
                  <c:v>6.8119047619047617</c:v>
                </c:pt>
                <c:pt idx="201">
                  <c:v>0.78831325301204824</c:v>
                </c:pt>
                <c:pt idx="202">
                  <c:v>1.3440792216817234</c:v>
                </c:pt>
                <c:pt idx="203">
                  <c:v>3.372E-2</c:v>
                </c:pt>
                <c:pt idx="204">
                  <c:v>4.3184615384615386</c:v>
                </c:pt>
                <c:pt idx="205">
                  <c:v>0.38844444444444443</c:v>
                </c:pt>
                <c:pt idx="206">
                  <c:v>4.2569999999999997</c:v>
                </c:pt>
                <c:pt idx="207">
                  <c:v>1.0112239715591671</c:v>
                </c:pt>
                <c:pt idx="208">
                  <c:v>0.67425531914893622</c:v>
                </c:pt>
                <c:pt idx="209">
                  <c:v>0.9492337164750958</c:v>
                </c:pt>
                <c:pt idx="210">
                  <c:v>1.5185185185185186</c:v>
                </c:pt>
                <c:pt idx="211">
                  <c:v>1.9516382252559727</c:v>
                </c:pt>
                <c:pt idx="212">
                  <c:v>10.231428571428571</c:v>
                </c:pt>
                <c:pt idx="213">
                  <c:v>3.8418367346938778E-2</c:v>
                </c:pt>
                <c:pt idx="214">
                  <c:v>1.5507066557107643</c:v>
                </c:pt>
                <c:pt idx="215">
                  <c:v>0.44753477588871715</c:v>
                </c:pt>
                <c:pt idx="216">
                  <c:v>2.1594736842105262</c:v>
                </c:pt>
                <c:pt idx="217">
                  <c:v>3.3212709832134291</c:v>
                </c:pt>
                <c:pt idx="218">
                  <c:v>8.4430379746835441E-2</c:v>
                </c:pt>
                <c:pt idx="219">
                  <c:v>0.9862551440329218</c:v>
                </c:pt>
                <c:pt idx="220">
                  <c:v>1.3797916666666667</c:v>
                </c:pt>
                <c:pt idx="221">
                  <c:v>0.93810996563573879</c:v>
                </c:pt>
                <c:pt idx="222">
                  <c:v>4.0363930885529156</c:v>
                </c:pt>
                <c:pt idx="223">
                  <c:v>2.6017404129793511</c:v>
                </c:pt>
                <c:pt idx="224">
                  <c:v>3.6663333333333332</c:v>
                </c:pt>
                <c:pt idx="225">
                  <c:v>1.687208538587849</c:v>
                </c:pt>
                <c:pt idx="226">
                  <c:v>1.1990717911530093</c:v>
                </c:pt>
                <c:pt idx="227">
                  <c:v>1.936892523364486</c:v>
                </c:pt>
                <c:pt idx="228">
                  <c:v>4.2016666666666671</c:v>
                </c:pt>
                <c:pt idx="229">
                  <c:v>0.76708333333333334</c:v>
                </c:pt>
                <c:pt idx="230">
                  <c:v>1.7126470588235294</c:v>
                </c:pt>
                <c:pt idx="231">
                  <c:v>1.5789473684210527</c:v>
                </c:pt>
                <c:pt idx="232">
                  <c:v>1.0908</c:v>
                </c:pt>
                <c:pt idx="233">
                  <c:v>0.41732558139534881</c:v>
                </c:pt>
                <c:pt idx="234">
                  <c:v>0.10944303797468355</c:v>
                </c:pt>
                <c:pt idx="235">
                  <c:v>1.593763440860215</c:v>
                </c:pt>
                <c:pt idx="236">
                  <c:v>4.2241666666666671</c:v>
                </c:pt>
                <c:pt idx="237">
                  <c:v>0.97718749999999999</c:v>
                </c:pt>
                <c:pt idx="238">
                  <c:v>4.1878911564625847</c:v>
                </c:pt>
                <c:pt idx="239">
                  <c:v>1.0191632047477746</c:v>
                </c:pt>
                <c:pt idx="240">
                  <c:v>1.2772619047619047</c:v>
                </c:pt>
                <c:pt idx="241">
                  <c:v>4.4521739130434783</c:v>
                </c:pt>
                <c:pt idx="242">
                  <c:v>5.6971428571428575</c:v>
                </c:pt>
                <c:pt idx="243">
                  <c:v>5.0934482758620687</c:v>
                </c:pt>
                <c:pt idx="244">
                  <c:v>3.2553333333333332</c:v>
                </c:pt>
                <c:pt idx="245">
                  <c:v>9.3261616161616168</c:v>
                </c:pt>
                <c:pt idx="246">
                  <c:v>2.1133870967741935</c:v>
                </c:pt>
                <c:pt idx="247">
                  <c:v>2.7332520325203253</c:v>
                </c:pt>
                <c:pt idx="248">
                  <c:v>0.03</c:v>
                </c:pt>
                <c:pt idx="249">
                  <c:v>0.54084507042253516</c:v>
                </c:pt>
                <c:pt idx="250">
                  <c:v>6.2629999999999999</c:v>
                </c:pt>
                <c:pt idx="251">
                  <c:v>0.8902139917695473</c:v>
                </c:pt>
                <c:pt idx="252">
                  <c:v>1.8489130434782608</c:v>
                </c:pt>
                <c:pt idx="253">
                  <c:v>1.2016770186335404</c:v>
                </c:pt>
                <c:pt idx="254">
                  <c:v>0.23390243902439026</c:v>
                </c:pt>
                <c:pt idx="255">
                  <c:v>1.46</c:v>
                </c:pt>
                <c:pt idx="256">
                  <c:v>2.6848000000000001</c:v>
                </c:pt>
                <c:pt idx="257">
                  <c:v>5.9749999999999996</c:v>
                </c:pt>
                <c:pt idx="258">
                  <c:v>1.5769841269841269</c:v>
                </c:pt>
                <c:pt idx="259">
                  <c:v>0.31201660735468567</c:v>
                </c:pt>
                <c:pt idx="260">
                  <c:v>3.1341176470588237</c:v>
                </c:pt>
                <c:pt idx="261">
                  <c:v>3.7089655172413791</c:v>
                </c:pt>
                <c:pt idx="262">
                  <c:v>3.6266447368421053</c:v>
                </c:pt>
                <c:pt idx="263">
                  <c:v>1.2308163265306122</c:v>
                </c:pt>
                <c:pt idx="264">
                  <c:v>0.76766756032171579</c:v>
                </c:pt>
                <c:pt idx="265">
                  <c:v>2.3362012987012988</c:v>
                </c:pt>
                <c:pt idx="266">
                  <c:v>1.8053333333333332</c:v>
                </c:pt>
                <c:pt idx="267">
                  <c:v>2.5262857142857142</c:v>
                </c:pt>
                <c:pt idx="268">
                  <c:v>0.27176538240368026</c:v>
                </c:pt>
                <c:pt idx="269">
                  <c:v>3.0400978473581213</c:v>
                </c:pt>
                <c:pt idx="270">
                  <c:v>1.3723076923076922</c:v>
                </c:pt>
                <c:pt idx="271">
                  <c:v>0.32208333333333333</c:v>
                </c:pt>
                <c:pt idx="272">
                  <c:v>2.4151282051282053</c:v>
                </c:pt>
                <c:pt idx="273">
                  <c:v>0.96799999999999997</c:v>
                </c:pt>
                <c:pt idx="274">
                  <c:v>10.664285714285715</c:v>
                </c:pt>
                <c:pt idx="275">
                  <c:v>3.2588888888888889</c:v>
                </c:pt>
                <c:pt idx="276">
                  <c:v>1.7070000000000001</c:v>
                </c:pt>
                <c:pt idx="277">
                  <c:v>5.8144</c:v>
                </c:pt>
                <c:pt idx="278">
                  <c:v>0.91520972644376897</c:v>
                </c:pt>
                <c:pt idx="279">
                  <c:v>1.0804761904761904</c:v>
                </c:pt>
                <c:pt idx="280">
                  <c:v>0.18728395061728395</c:v>
                </c:pt>
                <c:pt idx="281">
                  <c:v>0.83193877551020412</c:v>
                </c:pt>
                <c:pt idx="282">
                  <c:v>7.0633333333333335</c:v>
                </c:pt>
                <c:pt idx="283">
                  <c:v>0.17446030330062445</c:v>
                </c:pt>
                <c:pt idx="284">
                  <c:v>2.0973015873015872</c:v>
                </c:pt>
                <c:pt idx="285">
                  <c:v>0.97785714285714287</c:v>
                </c:pt>
                <c:pt idx="286">
                  <c:v>16.842500000000001</c:v>
                </c:pt>
                <c:pt idx="287">
                  <c:v>0.54402135231316728</c:v>
                </c:pt>
                <c:pt idx="288">
                  <c:v>4.5661111111111108</c:v>
                </c:pt>
                <c:pt idx="289">
                  <c:v>9.8219178082191785E-2</c:v>
                </c:pt>
                <c:pt idx="290">
                  <c:v>0.16384615384615384</c:v>
                </c:pt>
                <c:pt idx="291">
                  <c:v>13.396666666666667</c:v>
                </c:pt>
                <c:pt idx="292">
                  <c:v>0.35650077760497667</c:v>
                </c:pt>
                <c:pt idx="293">
                  <c:v>0.54950819672131146</c:v>
                </c:pt>
                <c:pt idx="294">
                  <c:v>0.94236111111111109</c:v>
                </c:pt>
                <c:pt idx="295">
                  <c:v>1.4391428571428571</c:v>
                </c:pt>
                <c:pt idx="296">
                  <c:v>0.51421052631578945</c:v>
                </c:pt>
                <c:pt idx="297">
                  <c:v>0.05</c:v>
                </c:pt>
                <c:pt idx="298">
                  <c:v>13.446666666666667</c:v>
                </c:pt>
                <c:pt idx="299">
                  <c:v>0.31844940867279897</c:v>
                </c:pt>
                <c:pt idx="300">
                  <c:v>0.82617647058823529</c:v>
                </c:pt>
                <c:pt idx="301">
                  <c:v>5.4614285714285717</c:v>
                </c:pt>
                <c:pt idx="302">
                  <c:v>2.8621428571428571</c:v>
                </c:pt>
                <c:pt idx="303">
                  <c:v>7.9076923076923072E-2</c:v>
                </c:pt>
                <c:pt idx="304">
                  <c:v>1.3213677811550153</c:v>
                </c:pt>
                <c:pt idx="305">
                  <c:v>0.74077834179357027</c:v>
                </c:pt>
                <c:pt idx="306">
                  <c:v>0.75292682926829269</c:v>
                </c:pt>
                <c:pt idx="307">
                  <c:v>0.20333333333333334</c:v>
                </c:pt>
                <c:pt idx="308">
                  <c:v>2.0336507936507937</c:v>
                </c:pt>
                <c:pt idx="309">
                  <c:v>3.1022842639593908</c:v>
                </c:pt>
                <c:pt idx="310">
                  <c:v>3.9531818181818181</c:v>
                </c:pt>
                <c:pt idx="311">
                  <c:v>2.9471428571428571</c:v>
                </c:pt>
                <c:pt idx="312">
                  <c:v>0.33894736842105261</c:v>
                </c:pt>
                <c:pt idx="313">
                  <c:v>0.66677083333333331</c:v>
                </c:pt>
                <c:pt idx="314">
                  <c:v>0.19227272727272726</c:v>
                </c:pt>
                <c:pt idx="315">
                  <c:v>0.15842105263157893</c:v>
                </c:pt>
                <c:pt idx="316">
                  <c:v>0.38702380952380955</c:v>
                </c:pt>
                <c:pt idx="317">
                  <c:v>9.5876777251184833E-2</c:v>
                </c:pt>
                <c:pt idx="318">
                  <c:v>0.94144366197183094</c:v>
                </c:pt>
                <c:pt idx="319">
                  <c:v>1.6656234096692113</c:v>
                </c:pt>
                <c:pt idx="320">
                  <c:v>0.24134831460674158</c:v>
                </c:pt>
                <c:pt idx="321">
                  <c:v>1.6405633802816901</c:v>
                </c:pt>
                <c:pt idx="322">
                  <c:v>0.90723076923076929</c:v>
                </c:pt>
                <c:pt idx="323">
                  <c:v>0.46194444444444444</c:v>
                </c:pt>
                <c:pt idx="324">
                  <c:v>0.38538461538461538</c:v>
                </c:pt>
                <c:pt idx="325">
                  <c:v>1.3356231003039514</c:v>
                </c:pt>
                <c:pt idx="326">
                  <c:v>1.8495548961424333</c:v>
                </c:pt>
                <c:pt idx="327">
                  <c:v>4.4372727272727275</c:v>
                </c:pt>
                <c:pt idx="328">
                  <c:v>1.999806763285024</c:v>
                </c:pt>
                <c:pt idx="329">
                  <c:v>1.2395833333333333</c:v>
                </c:pt>
                <c:pt idx="330">
                  <c:v>1.8661329305135952</c:v>
                </c:pt>
                <c:pt idx="331">
                  <c:v>1.1428538550057536</c:v>
                </c:pt>
                <c:pt idx="332">
                  <c:v>0.97032531824611035</c:v>
                </c:pt>
                <c:pt idx="333">
                  <c:v>1.2281904761904763</c:v>
                </c:pt>
                <c:pt idx="334">
                  <c:v>1.7914326647564469</c:v>
                </c:pt>
                <c:pt idx="335">
                  <c:v>0.79951577402787966</c:v>
                </c:pt>
                <c:pt idx="336">
                  <c:v>0.94242587601078165</c:v>
                </c:pt>
                <c:pt idx="337">
                  <c:v>0.84669291338582675</c:v>
                </c:pt>
                <c:pt idx="338">
                  <c:v>0.66521920668058454</c:v>
                </c:pt>
                <c:pt idx="339">
                  <c:v>0.53922222222222227</c:v>
                </c:pt>
                <c:pt idx="340">
                  <c:v>0.41983299595141699</c:v>
                </c:pt>
                <c:pt idx="341">
                  <c:v>0.14694796954314721</c:v>
                </c:pt>
                <c:pt idx="342">
                  <c:v>0.34475</c:v>
                </c:pt>
                <c:pt idx="343">
                  <c:v>14.007777777777777</c:v>
                </c:pt>
                <c:pt idx="344">
                  <c:v>0.71770351758793971</c:v>
                </c:pt>
                <c:pt idx="345">
                  <c:v>0.53074115044247783</c:v>
                </c:pt>
                <c:pt idx="346">
                  <c:v>0.05</c:v>
                </c:pt>
                <c:pt idx="347">
                  <c:v>1.2770715249662619</c:v>
                </c:pt>
                <c:pt idx="348">
                  <c:v>0.34892857142857142</c:v>
                </c:pt>
                <c:pt idx="349">
                  <c:v>4.105982142857143</c:v>
                </c:pt>
                <c:pt idx="350">
                  <c:v>1.2373770491803278</c:v>
                </c:pt>
                <c:pt idx="351">
                  <c:v>0.36892473118279567</c:v>
                </c:pt>
                <c:pt idx="352">
                  <c:v>1.8491304347826087</c:v>
                </c:pt>
                <c:pt idx="353">
                  <c:v>0.11814432989690722</c:v>
                </c:pt>
                <c:pt idx="354">
                  <c:v>2.9870000000000001</c:v>
                </c:pt>
                <c:pt idx="355">
                  <c:v>2.2635175879396985</c:v>
                </c:pt>
                <c:pt idx="356">
                  <c:v>1.7356363636363636</c:v>
                </c:pt>
                <c:pt idx="357">
                  <c:v>3.7175675675675675</c:v>
                </c:pt>
                <c:pt idx="358">
                  <c:v>1.601923076923077</c:v>
                </c:pt>
                <c:pt idx="359">
                  <c:v>16.163333333333334</c:v>
                </c:pt>
                <c:pt idx="360">
                  <c:v>7.3343749999999996</c:v>
                </c:pt>
                <c:pt idx="361">
                  <c:v>5.9211111111111112</c:v>
                </c:pt>
                <c:pt idx="362">
                  <c:v>0.18888888888888888</c:v>
                </c:pt>
                <c:pt idx="363">
                  <c:v>2.7680769230769231</c:v>
                </c:pt>
                <c:pt idx="364">
                  <c:v>2.730185185185185</c:v>
                </c:pt>
                <c:pt idx="365">
                  <c:v>1.593633125556545</c:v>
                </c:pt>
                <c:pt idx="366">
                  <c:v>0.67869978858350954</c:v>
                </c:pt>
                <c:pt idx="367">
                  <c:v>15.915555555555555</c:v>
                </c:pt>
                <c:pt idx="368">
                  <c:v>7.3018222222222224</c:v>
                </c:pt>
                <c:pt idx="369">
                  <c:v>0.13185782556750297</c:v>
                </c:pt>
                <c:pt idx="370">
                  <c:v>0.54777777777777781</c:v>
                </c:pt>
                <c:pt idx="371">
                  <c:v>3.6102941176470589</c:v>
                </c:pt>
                <c:pt idx="372">
                  <c:v>0.10257545271629778</c:v>
                </c:pt>
                <c:pt idx="373">
                  <c:v>0.13962962962962963</c:v>
                </c:pt>
                <c:pt idx="374">
                  <c:v>0.40444444444444444</c:v>
                </c:pt>
                <c:pt idx="375">
                  <c:v>1.6032</c:v>
                </c:pt>
                <c:pt idx="376">
                  <c:v>1.8394339622641509</c:v>
                </c:pt>
                <c:pt idx="377">
                  <c:v>0.63769230769230767</c:v>
                </c:pt>
                <c:pt idx="378">
                  <c:v>2.2538095238095237</c:v>
                </c:pt>
                <c:pt idx="379">
                  <c:v>1.7200961538461539</c:v>
                </c:pt>
                <c:pt idx="380">
                  <c:v>1.4616709511568124</c:v>
                </c:pt>
                <c:pt idx="381">
                  <c:v>0.76423616236162362</c:v>
                </c:pt>
                <c:pt idx="382">
                  <c:v>0.39261467889908258</c:v>
                </c:pt>
                <c:pt idx="383">
                  <c:v>0.11270034843205574</c:v>
                </c:pt>
                <c:pt idx="384">
                  <c:v>1.2211084337349398</c:v>
                </c:pt>
                <c:pt idx="385">
                  <c:v>1.8654166666666667</c:v>
                </c:pt>
                <c:pt idx="386">
                  <c:v>7.27317880794702E-2</c:v>
                </c:pt>
                <c:pt idx="387">
                  <c:v>0.65642371234207963</c:v>
                </c:pt>
                <c:pt idx="388">
                  <c:v>2.2896178343949045</c:v>
                </c:pt>
                <c:pt idx="389">
                  <c:v>4.6937499999999996</c:v>
                </c:pt>
                <c:pt idx="390">
                  <c:v>1.3011267605633803</c:v>
                </c:pt>
                <c:pt idx="391">
                  <c:v>1.6705422993492407</c:v>
                </c:pt>
                <c:pt idx="392">
                  <c:v>1.738641975308642</c:v>
                </c:pt>
                <c:pt idx="393">
                  <c:v>7.1776470588235295</c:v>
                </c:pt>
                <c:pt idx="394">
                  <c:v>0.63850976361767731</c:v>
                </c:pt>
                <c:pt idx="395">
                  <c:v>0.02</c:v>
                </c:pt>
                <c:pt idx="396">
                  <c:v>15.302222222222222</c:v>
                </c:pt>
                <c:pt idx="397">
                  <c:v>0.40356164383561643</c:v>
                </c:pt>
                <c:pt idx="398">
                  <c:v>0.86220633299284988</c:v>
                </c:pt>
                <c:pt idx="399">
                  <c:v>3.1558486707566464</c:v>
                </c:pt>
                <c:pt idx="400">
                  <c:v>0.89618243243243245</c:v>
                </c:pt>
                <c:pt idx="401">
                  <c:v>1.8214503816793892</c:v>
                </c:pt>
                <c:pt idx="402">
                  <c:v>3.5588235294117645</c:v>
                </c:pt>
                <c:pt idx="403">
                  <c:v>1.3183695652173912</c:v>
                </c:pt>
                <c:pt idx="404">
                  <c:v>0.46315634218289087</c:v>
                </c:pt>
                <c:pt idx="405">
                  <c:v>1.0462820512820512</c:v>
                </c:pt>
                <c:pt idx="406">
                  <c:v>6.6885714285714286</c:v>
                </c:pt>
                <c:pt idx="407">
                  <c:v>0.84699787460148779</c:v>
                </c:pt>
                <c:pt idx="408">
                  <c:v>0.11059030837004405</c:v>
                </c:pt>
                <c:pt idx="409">
                  <c:v>0.43838781575037145</c:v>
                </c:pt>
                <c:pt idx="410">
                  <c:v>0.55470588235294116</c:v>
                </c:pt>
                <c:pt idx="411">
                  <c:v>0.57399511301160655</c:v>
                </c:pt>
                <c:pt idx="412">
                  <c:v>1.2343497363796134</c:v>
                </c:pt>
                <c:pt idx="413">
                  <c:v>1.2846</c:v>
                </c:pt>
                <c:pt idx="414">
                  <c:v>0.63989361702127656</c:v>
                </c:pt>
                <c:pt idx="415">
                  <c:v>1.2729885057471264</c:v>
                </c:pt>
                <c:pt idx="416">
                  <c:v>0.10638024357239513</c:v>
                </c:pt>
                <c:pt idx="417">
                  <c:v>0.40470588235294119</c:v>
                </c:pt>
                <c:pt idx="418">
                  <c:v>2.8766666666666665</c:v>
                </c:pt>
                <c:pt idx="419">
                  <c:v>5.7294444444444448</c:v>
                </c:pt>
                <c:pt idx="420">
                  <c:v>1.1290429799426933</c:v>
                </c:pt>
                <c:pt idx="421">
                  <c:v>0.46387573964497042</c:v>
                </c:pt>
                <c:pt idx="422">
                  <c:v>0.90675916230366493</c:v>
                </c:pt>
                <c:pt idx="423">
                  <c:v>0.67740740740740746</c:v>
                </c:pt>
                <c:pt idx="424">
                  <c:v>1.9249019607843136</c:v>
                </c:pt>
                <c:pt idx="425">
                  <c:v>0.82714285714285718</c:v>
                </c:pt>
                <c:pt idx="426">
                  <c:v>0.54163920922570019</c:v>
                </c:pt>
                <c:pt idx="427">
                  <c:v>0.16722222222222222</c:v>
                </c:pt>
                <c:pt idx="428">
                  <c:v>1.168766404199475</c:v>
                </c:pt>
                <c:pt idx="429">
                  <c:v>10.521538461538462</c:v>
                </c:pt>
                <c:pt idx="430">
                  <c:v>1.2307407407407407</c:v>
                </c:pt>
                <c:pt idx="431">
                  <c:v>1.7863855421686747</c:v>
                </c:pt>
                <c:pt idx="432">
                  <c:v>3.5528169014084505</c:v>
                </c:pt>
                <c:pt idx="433">
                  <c:v>1.6190634146341463</c:v>
                </c:pt>
                <c:pt idx="434">
                  <c:v>0.24914285714285714</c:v>
                </c:pt>
                <c:pt idx="435">
                  <c:v>1.9872222222222222</c:v>
                </c:pt>
                <c:pt idx="436">
                  <c:v>0.34752688172043011</c:v>
                </c:pt>
                <c:pt idx="437">
                  <c:v>1.7641935483870967</c:v>
                </c:pt>
                <c:pt idx="438">
                  <c:v>5.1138095238095236</c:v>
                </c:pt>
                <c:pt idx="439">
                  <c:v>0.82044117647058823</c:v>
                </c:pt>
                <c:pt idx="440">
                  <c:v>0.24326030927835052</c:v>
                </c:pt>
                <c:pt idx="441">
                  <c:v>0.50482758620689661</c:v>
                </c:pt>
                <c:pt idx="442">
                  <c:v>9.67</c:v>
                </c:pt>
                <c:pt idx="443">
                  <c:v>0.04</c:v>
                </c:pt>
                <c:pt idx="444">
                  <c:v>1.2284501347708894</c:v>
                </c:pt>
                <c:pt idx="445">
                  <c:v>0.63437500000000002</c:v>
                </c:pt>
                <c:pt idx="446">
                  <c:v>0.56331688596491225</c:v>
                </c:pt>
                <c:pt idx="447">
                  <c:v>0.44074999999999998</c:v>
                </c:pt>
                <c:pt idx="448">
                  <c:v>1.1837253218884121</c:v>
                </c:pt>
                <c:pt idx="449">
                  <c:v>1.041243169398907</c:v>
                </c:pt>
                <c:pt idx="450">
                  <c:v>0.26640000000000003</c:v>
                </c:pt>
                <c:pt idx="451">
                  <c:v>3.5120118343195266</c:v>
                </c:pt>
                <c:pt idx="452">
                  <c:v>0.90063492063492068</c:v>
                </c:pt>
                <c:pt idx="453">
                  <c:v>1.7162500000000001</c:v>
                </c:pt>
                <c:pt idx="454">
                  <c:v>1.4104655870445344</c:v>
                </c:pt>
                <c:pt idx="455">
                  <c:v>0.30579449152542371</c:v>
                </c:pt>
                <c:pt idx="456">
                  <c:v>1.0816455696202532</c:v>
                </c:pt>
                <c:pt idx="457">
                  <c:v>1.3345505617977529</c:v>
                </c:pt>
                <c:pt idx="458">
                  <c:v>1.8785106382978722</c:v>
                </c:pt>
                <c:pt idx="459">
                  <c:v>3.32</c:v>
                </c:pt>
                <c:pt idx="460">
                  <c:v>5.7521428571428572</c:v>
                </c:pt>
                <c:pt idx="461">
                  <c:v>0.40500000000000003</c:v>
                </c:pt>
                <c:pt idx="462">
                  <c:v>1.8442857142857143</c:v>
                </c:pt>
                <c:pt idx="463">
                  <c:v>2.8580555555555556</c:v>
                </c:pt>
                <c:pt idx="464">
                  <c:v>3.19</c:v>
                </c:pt>
                <c:pt idx="465">
                  <c:v>0.39234070221066319</c:v>
                </c:pt>
                <c:pt idx="466">
                  <c:v>1.7814000000000001</c:v>
                </c:pt>
                <c:pt idx="467">
                  <c:v>3.6515</c:v>
                </c:pt>
                <c:pt idx="468">
                  <c:v>1.1394594594594594</c:v>
                </c:pt>
                <c:pt idx="469">
                  <c:v>0.29828720626631855</c:v>
                </c:pt>
                <c:pt idx="470">
                  <c:v>0.54270588235294115</c:v>
                </c:pt>
                <c:pt idx="471">
                  <c:v>2.3634156976744185</c:v>
                </c:pt>
                <c:pt idx="472">
                  <c:v>5.1291666666666664</c:v>
                </c:pt>
                <c:pt idx="473">
                  <c:v>1.0065116279069768</c:v>
                </c:pt>
                <c:pt idx="474">
                  <c:v>0.81348423194303154</c:v>
                </c:pt>
                <c:pt idx="475">
                  <c:v>0.16404761904761905</c:v>
                </c:pt>
                <c:pt idx="476">
                  <c:v>0.52774617067833696</c:v>
                </c:pt>
                <c:pt idx="477">
                  <c:v>2.6020608108108108</c:v>
                </c:pt>
                <c:pt idx="478">
                  <c:v>0.30732891832229581</c:v>
                </c:pt>
                <c:pt idx="479">
                  <c:v>0.13500000000000001</c:v>
                </c:pt>
                <c:pt idx="480">
                  <c:v>1.7862556663644606</c:v>
                </c:pt>
                <c:pt idx="481">
                  <c:v>2.2005660377358489</c:v>
                </c:pt>
                <c:pt idx="482">
                  <c:v>1.015108695652174</c:v>
                </c:pt>
                <c:pt idx="483">
                  <c:v>1.915</c:v>
                </c:pt>
                <c:pt idx="484">
                  <c:v>3.0534683098591549</c:v>
                </c:pt>
                <c:pt idx="485">
                  <c:v>0.23995287958115183</c:v>
                </c:pt>
                <c:pt idx="486">
                  <c:v>7.2377777777777776</c:v>
                </c:pt>
                <c:pt idx="487">
                  <c:v>5.4736000000000002</c:v>
                </c:pt>
                <c:pt idx="488">
                  <c:v>4.1449999999999996</c:v>
                </c:pt>
                <c:pt idx="489">
                  <c:v>9.0696409140369975E-3</c:v>
                </c:pt>
                <c:pt idx="490">
                  <c:v>0.34173469387755101</c:v>
                </c:pt>
                <c:pt idx="491">
                  <c:v>0.239488107549121</c:v>
                </c:pt>
                <c:pt idx="492">
                  <c:v>0.48072649572649573</c:v>
                </c:pt>
                <c:pt idx="493">
                  <c:v>0</c:v>
                </c:pt>
                <c:pt idx="494">
                  <c:v>0.70145182291666663</c:v>
                </c:pt>
                <c:pt idx="495">
                  <c:v>5.2992307692307694</c:v>
                </c:pt>
                <c:pt idx="496">
                  <c:v>1.8032549019607844</c:v>
                </c:pt>
                <c:pt idx="497">
                  <c:v>0.92320000000000002</c:v>
                </c:pt>
                <c:pt idx="498">
                  <c:v>0.13901001112347053</c:v>
                </c:pt>
                <c:pt idx="499">
                  <c:v>9.2707777777777771</c:v>
                </c:pt>
                <c:pt idx="500">
                  <c:v>0.39857142857142858</c:v>
                </c:pt>
                <c:pt idx="501">
                  <c:v>1.1222929936305732</c:v>
                </c:pt>
                <c:pt idx="502">
                  <c:v>0.70925816023738875</c:v>
                </c:pt>
                <c:pt idx="503">
                  <c:v>1.1908974358974358</c:v>
                </c:pt>
                <c:pt idx="504">
                  <c:v>0.24017591339648173</c:v>
                </c:pt>
                <c:pt idx="505">
                  <c:v>1.3931868131868133</c:v>
                </c:pt>
                <c:pt idx="506">
                  <c:v>0.39277108433734942</c:v>
                </c:pt>
                <c:pt idx="507">
                  <c:v>0.22439077144917088</c:v>
                </c:pt>
                <c:pt idx="508">
                  <c:v>0.55779069767441858</c:v>
                </c:pt>
                <c:pt idx="509">
                  <c:v>0.42523125996810207</c:v>
                </c:pt>
                <c:pt idx="510">
                  <c:v>1.1200000000000001</c:v>
                </c:pt>
                <c:pt idx="511">
                  <c:v>7.0681818181818179E-2</c:v>
                </c:pt>
                <c:pt idx="512">
                  <c:v>1.0174563871693867</c:v>
                </c:pt>
                <c:pt idx="513">
                  <c:v>4.2575000000000003</c:v>
                </c:pt>
                <c:pt idx="514">
                  <c:v>1.4553947368421052</c:v>
                </c:pt>
                <c:pt idx="515">
                  <c:v>0.32453465346534655</c:v>
                </c:pt>
                <c:pt idx="516">
                  <c:v>7.003333333333333</c:v>
                </c:pt>
                <c:pt idx="517">
                  <c:v>0.83904860392967939</c:v>
                </c:pt>
                <c:pt idx="518">
                  <c:v>0.84190476190476193</c:v>
                </c:pt>
                <c:pt idx="519">
                  <c:v>1.5595180722891566</c:v>
                </c:pt>
                <c:pt idx="520">
                  <c:v>0.99619450317124736</c:v>
                </c:pt>
                <c:pt idx="521">
                  <c:v>0.80300000000000005</c:v>
                </c:pt>
                <c:pt idx="522">
                  <c:v>0.11254901960784314</c:v>
                </c:pt>
                <c:pt idx="523">
                  <c:v>0.91740952380952379</c:v>
                </c:pt>
                <c:pt idx="524">
                  <c:v>5.0287499999999996</c:v>
                </c:pt>
                <c:pt idx="525">
                  <c:v>1.5924394463667819</c:v>
                </c:pt>
                <c:pt idx="526">
                  <c:v>0.15022446689113356</c:v>
                </c:pt>
                <c:pt idx="527">
                  <c:v>4.820384615384615</c:v>
                </c:pt>
                <c:pt idx="528">
                  <c:v>1.4996938775510205</c:v>
                </c:pt>
                <c:pt idx="529">
                  <c:v>1.1722156398104266</c:v>
                </c:pt>
                <c:pt idx="530">
                  <c:v>0.37695968274950431</c:v>
                </c:pt>
                <c:pt idx="531">
                  <c:v>0.72653061224489801</c:v>
                </c:pt>
                <c:pt idx="532">
                  <c:v>2.6598113207547169</c:v>
                </c:pt>
                <c:pt idx="533">
                  <c:v>0.24205617977528091</c:v>
                </c:pt>
                <c:pt idx="534">
                  <c:v>2.5064935064935064E-2</c:v>
                </c:pt>
                <c:pt idx="535">
                  <c:v>0.1632979976442874</c:v>
                </c:pt>
                <c:pt idx="536">
                  <c:v>2.7650000000000001</c:v>
                </c:pt>
                <c:pt idx="537">
                  <c:v>0.88803571428571426</c:v>
                </c:pt>
                <c:pt idx="538">
                  <c:v>1.6357142857142857</c:v>
                </c:pt>
                <c:pt idx="539">
                  <c:v>9.69</c:v>
                </c:pt>
                <c:pt idx="540">
                  <c:v>2.7091376701966716</c:v>
                </c:pt>
                <c:pt idx="541">
                  <c:v>2.8421355932203389</c:v>
                </c:pt>
                <c:pt idx="542">
                  <c:v>0.04</c:v>
                </c:pt>
                <c:pt idx="543">
                  <c:v>0.58632981676846196</c:v>
                </c:pt>
                <c:pt idx="544">
                  <c:v>0.98511111111111116</c:v>
                </c:pt>
                <c:pt idx="545">
                  <c:v>0.43975381008206332</c:v>
                </c:pt>
                <c:pt idx="546">
                  <c:v>1.5166315789473683</c:v>
                </c:pt>
                <c:pt idx="547">
                  <c:v>2.2363492063492063</c:v>
                </c:pt>
                <c:pt idx="548">
                  <c:v>2.3975</c:v>
                </c:pt>
                <c:pt idx="549">
                  <c:v>1.9933333333333334</c:v>
                </c:pt>
                <c:pt idx="550">
                  <c:v>1.373448275862069</c:v>
                </c:pt>
                <c:pt idx="551">
                  <c:v>1.009696106362773</c:v>
                </c:pt>
                <c:pt idx="552">
                  <c:v>7.9416000000000002</c:v>
                </c:pt>
                <c:pt idx="553">
                  <c:v>3.6970000000000001</c:v>
                </c:pt>
                <c:pt idx="554">
                  <c:v>0.12818181818181817</c:v>
                </c:pt>
                <c:pt idx="555">
                  <c:v>1.3802702702702703</c:v>
                </c:pt>
                <c:pt idx="556">
                  <c:v>0.83813278008298753</c:v>
                </c:pt>
                <c:pt idx="557">
                  <c:v>2.0460063224446787</c:v>
                </c:pt>
                <c:pt idx="558">
                  <c:v>0.44344086021505374</c:v>
                </c:pt>
                <c:pt idx="559">
                  <c:v>2.1860294117647059</c:v>
                </c:pt>
                <c:pt idx="560">
                  <c:v>1.8603314917127072</c:v>
                </c:pt>
                <c:pt idx="561">
                  <c:v>2.3733830845771142</c:v>
                </c:pt>
                <c:pt idx="562">
                  <c:v>3.0565384615384614</c:v>
                </c:pt>
                <c:pt idx="563">
                  <c:v>0.94142857142857139</c:v>
                </c:pt>
                <c:pt idx="564">
                  <c:v>0.54400000000000004</c:v>
                </c:pt>
                <c:pt idx="565">
                  <c:v>1.1188059701492536</c:v>
                </c:pt>
                <c:pt idx="566">
                  <c:v>3.6914814814814814</c:v>
                </c:pt>
                <c:pt idx="567">
                  <c:v>0.62930372148859548</c:v>
                </c:pt>
                <c:pt idx="568">
                  <c:v>0.6492783505154639</c:v>
                </c:pt>
                <c:pt idx="569">
                  <c:v>0.18853658536585366</c:v>
                </c:pt>
                <c:pt idx="570">
                  <c:v>0.1675440414507772</c:v>
                </c:pt>
                <c:pt idx="571">
                  <c:v>1.0111290322580646</c:v>
                </c:pt>
                <c:pt idx="572">
                  <c:v>3.4150228310502282</c:v>
                </c:pt>
                <c:pt idx="573">
                  <c:v>0.64016666666666666</c:v>
                </c:pt>
                <c:pt idx="574">
                  <c:v>0.5208045977011494</c:v>
                </c:pt>
                <c:pt idx="575">
                  <c:v>3.2240211640211642</c:v>
                </c:pt>
                <c:pt idx="576">
                  <c:v>1.1950810185185186</c:v>
                </c:pt>
                <c:pt idx="577">
                  <c:v>1.4679775280898877</c:v>
                </c:pt>
                <c:pt idx="578">
                  <c:v>9.5057142857142853</c:v>
                </c:pt>
                <c:pt idx="579">
                  <c:v>0.72893617021276591</c:v>
                </c:pt>
                <c:pt idx="580">
                  <c:v>0.7900824873096447</c:v>
                </c:pt>
                <c:pt idx="581">
                  <c:v>0.64721518987341775</c:v>
                </c:pt>
                <c:pt idx="582">
                  <c:v>0.82028169014084507</c:v>
                </c:pt>
                <c:pt idx="583">
                  <c:v>10.376666666666667</c:v>
                </c:pt>
                <c:pt idx="584">
                  <c:v>0.12910076530612244</c:v>
                </c:pt>
                <c:pt idx="585">
                  <c:v>1.5484210526315789</c:v>
                </c:pt>
                <c:pt idx="586">
                  <c:v>7.0991735537190084E-2</c:v>
                </c:pt>
                <c:pt idx="587">
                  <c:v>2.0852773826458035</c:v>
                </c:pt>
                <c:pt idx="588">
                  <c:v>0.99683544303797467</c:v>
                </c:pt>
                <c:pt idx="589">
                  <c:v>2.0159756097560977</c:v>
                </c:pt>
                <c:pt idx="590">
                  <c:v>1.6209032258064515</c:v>
                </c:pt>
                <c:pt idx="591">
                  <c:v>3.6436208125445471E-2</c:v>
                </c:pt>
                <c:pt idx="592">
                  <c:v>0.05</c:v>
                </c:pt>
                <c:pt idx="593">
                  <c:v>2.0663492063492064</c:v>
                </c:pt>
                <c:pt idx="594">
                  <c:v>1.2823628691983122</c:v>
                </c:pt>
                <c:pt idx="595">
                  <c:v>1.1966037735849056</c:v>
                </c:pt>
                <c:pt idx="596">
                  <c:v>1.7073055242390078</c:v>
                </c:pt>
                <c:pt idx="597">
                  <c:v>1.8721212121212121</c:v>
                </c:pt>
                <c:pt idx="598">
                  <c:v>1.8838235294117647</c:v>
                </c:pt>
                <c:pt idx="599">
                  <c:v>1.3129869186046512</c:v>
                </c:pt>
                <c:pt idx="600">
                  <c:v>2.8397435897435899</c:v>
                </c:pt>
                <c:pt idx="601">
                  <c:v>1.2041999999999999</c:v>
                </c:pt>
                <c:pt idx="602">
                  <c:v>4.1905607476635511</c:v>
                </c:pt>
                <c:pt idx="603">
                  <c:v>0.13853658536585367</c:v>
                </c:pt>
                <c:pt idx="604">
                  <c:v>1.3943548387096774</c:v>
                </c:pt>
                <c:pt idx="605">
                  <c:v>1.74</c:v>
                </c:pt>
                <c:pt idx="606">
                  <c:v>1.5549056603773586</c:v>
                </c:pt>
                <c:pt idx="607">
                  <c:v>1.7044705882352942</c:v>
                </c:pt>
                <c:pt idx="608">
                  <c:v>1.8951562500000001</c:v>
                </c:pt>
                <c:pt idx="609">
                  <c:v>2.4971428571428573</c:v>
                </c:pt>
                <c:pt idx="610">
                  <c:v>0.48860523665659616</c:v>
                </c:pt>
                <c:pt idx="611">
                  <c:v>0.28461970393057684</c:v>
                </c:pt>
                <c:pt idx="612">
                  <c:v>2.6802325581395348</c:v>
                </c:pt>
                <c:pt idx="613">
                  <c:v>6.1980078125000002</c:v>
                </c:pt>
                <c:pt idx="614">
                  <c:v>3.1301587301587303E-2</c:v>
                </c:pt>
                <c:pt idx="615">
                  <c:v>1.5992152704135738</c:v>
                </c:pt>
                <c:pt idx="616">
                  <c:v>2.793921568627451</c:v>
                </c:pt>
                <c:pt idx="617">
                  <c:v>0.77373333333333338</c:v>
                </c:pt>
                <c:pt idx="618">
                  <c:v>2.0632812500000002</c:v>
                </c:pt>
                <c:pt idx="619">
                  <c:v>6.9424999999999999</c:v>
                </c:pt>
                <c:pt idx="620">
                  <c:v>1.5178947368421052</c:v>
                </c:pt>
                <c:pt idx="621">
                  <c:v>0.64582072176949945</c:v>
                </c:pt>
                <c:pt idx="622">
                  <c:v>0.62873684210526315</c:v>
                </c:pt>
                <c:pt idx="623">
                  <c:v>3.1039864864864866</c:v>
                </c:pt>
                <c:pt idx="624">
                  <c:v>0.83119402985074631</c:v>
                </c:pt>
                <c:pt idx="625">
                  <c:v>0.78531302876480547</c:v>
                </c:pt>
                <c:pt idx="626">
                  <c:v>1.1409352517985611</c:v>
                </c:pt>
                <c:pt idx="627">
                  <c:v>0.64537683358624176</c:v>
                </c:pt>
                <c:pt idx="628">
                  <c:v>0.79411764705882348</c:v>
                </c:pt>
                <c:pt idx="629">
                  <c:v>0.11419117647058824</c:v>
                </c:pt>
                <c:pt idx="630">
                  <c:v>0.16501669449081802</c:v>
                </c:pt>
                <c:pt idx="631">
                  <c:v>1.1996808510638297</c:v>
                </c:pt>
                <c:pt idx="632">
                  <c:v>1.4545652173913044</c:v>
                </c:pt>
                <c:pt idx="633">
                  <c:v>2.2138255033557046</c:v>
                </c:pt>
                <c:pt idx="634">
                  <c:v>0.48396694214876035</c:v>
                </c:pt>
                <c:pt idx="635">
                  <c:v>0.92911504424778757</c:v>
                </c:pt>
                <c:pt idx="636">
                  <c:v>0.88599797365754818</c:v>
                </c:pt>
                <c:pt idx="637">
                  <c:v>0.41399999999999998</c:v>
                </c:pt>
                <c:pt idx="638">
                  <c:v>0.63056795131845844</c:v>
                </c:pt>
                <c:pt idx="639">
                  <c:v>0.48482333607230893</c:v>
                </c:pt>
                <c:pt idx="640">
                  <c:v>0.02</c:v>
                </c:pt>
                <c:pt idx="641">
                  <c:v>0.88479410269445857</c:v>
                </c:pt>
                <c:pt idx="642">
                  <c:v>1.2684</c:v>
                </c:pt>
                <c:pt idx="643">
                  <c:v>23.388333333333332</c:v>
                </c:pt>
                <c:pt idx="644">
                  <c:v>5.0838857142857146</c:v>
                </c:pt>
                <c:pt idx="645">
                  <c:v>1.9147826086956521</c:v>
                </c:pt>
                <c:pt idx="646">
                  <c:v>0.42127533783783783</c:v>
                </c:pt>
                <c:pt idx="647">
                  <c:v>8.2400000000000001E-2</c:v>
                </c:pt>
                <c:pt idx="648">
                  <c:v>0.60064638783269964</c:v>
                </c:pt>
                <c:pt idx="649">
                  <c:v>0.47232808616404309</c:v>
                </c:pt>
                <c:pt idx="650">
                  <c:v>0.81736263736263737</c:v>
                </c:pt>
                <c:pt idx="651">
                  <c:v>0.54187265917603</c:v>
                </c:pt>
                <c:pt idx="652">
                  <c:v>0.97868131868131869</c:v>
                </c:pt>
                <c:pt idx="653">
                  <c:v>0.77239999999999998</c:v>
                </c:pt>
                <c:pt idx="654">
                  <c:v>0.33464735516372796</c:v>
                </c:pt>
                <c:pt idx="655">
                  <c:v>2.3958823529411766</c:v>
                </c:pt>
                <c:pt idx="656">
                  <c:v>0.64032258064516134</c:v>
                </c:pt>
                <c:pt idx="657">
                  <c:v>1.7615942028985507</c:v>
                </c:pt>
                <c:pt idx="658">
                  <c:v>0.20338181818181819</c:v>
                </c:pt>
                <c:pt idx="659">
                  <c:v>3.5864754098360656</c:v>
                </c:pt>
                <c:pt idx="660">
                  <c:v>4.6885802469135802</c:v>
                </c:pt>
                <c:pt idx="661">
                  <c:v>1.220563524590164</c:v>
                </c:pt>
                <c:pt idx="662">
                  <c:v>0.55931783729156137</c:v>
                </c:pt>
                <c:pt idx="663">
                  <c:v>0.43660714285714286</c:v>
                </c:pt>
                <c:pt idx="664">
                  <c:v>0.33538371411833628</c:v>
                </c:pt>
                <c:pt idx="665">
                  <c:v>1.2297938144329896</c:v>
                </c:pt>
                <c:pt idx="666">
                  <c:v>1.8974959871589085</c:v>
                </c:pt>
                <c:pt idx="667">
                  <c:v>0.83622641509433959</c:v>
                </c:pt>
                <c:pt idx="668">
                  <c:v>0.17968844221105529</c:v>
                </c:pt>
                <c:pt idx="669">
                  <c:v>10.365</c:v>
                </c:pt>
                <c:pt idx="670">
                  <c:v>0.97405219780219776</c:v>
                </c:pt>
                <c:pt idx="671">
                  <c:v>0.86386203150461705</c:v>
                </c:pt>
                <c:pt idx="672">
                  <c:v>1.5016666666666667</c:v>
                </c:pt>
                <c:pt idx="673">
                  <c:v>3.5843478260869563</c:v>
                </c:pt>
                <c:pt idx="674">
                  <c:v>5.4285714285714288</c:v>
                </c:pt>
                <c:pt idx="675">
                  <c:v>0.67500714285714281</c:v>
                </c:pt>
                <c:pt idx="676">
                  <c:v>1.9174666666666667</c:v>
                </c:pt>
                <c:pt idx="677">
                  <c:v>9.32</c:v>
                </c:pt>
                <c:pt idx="678">
                  <c:v>4.2927586206896553</c:v>
                </c:pt>
                <c:pt idx="679">
                  <c:v>1.0065753424657535</c:v>
                </c:pt>
                <c:pt idx="680">
                  <c:v>2.266111111111111</c:v>
                </c:pt>
                <c:pt idx="681">
                  <c:v>1.4238</c:v>
                </c:pt>
                <c:pt idx="682">
                  <c:v>0.90633333333333332</c:v>
                </c:pt>
                <c:pt idx="683">
                  <c:v>0.63966740576496672</c:v>
                </c:pt>
                <c:pt idx="684">
                  <c:v>0.84131868131868137</c:v>
                </c:pt>
                <c:pt idx="685">
                  <c:v>1.3393478260869565</c:v>
                </c:pt>
                <c:pt idx="686">
                  <c:v>0.59042047531992692</c:v>
                </c:pt>
                <c:pt idx="687">
                  <c:v>1.5280062063615205</c:v>
                </c:pt>
                <c:pt idx="688">
                  <c:v>4.466912114014252</c:v>
                </c:pt>
                <c:pt idx="689">
                  <c:v>0.8439189189189189</c:v>
                </c:pt>
                <c:pt idx="690">
                  <c:v>0.03</c:v>
                </c:pt>
                <c:pt idx="691">
                  <c:v>1.7502692307692307</c:v>
                </c:pt>
                <c:pt idx="692">
                  <c:v>0.54137931034482756</c:v>
                </c:pt>
                <c:pt idx="693">
                  <c:v>3.1187381703470032</c:v>
                </c:pt>
                <c:pt idx="694">
                  <c:v>1.2278160919540231</c:v>
                </c:pt>
                <c:pt idx="695">
                  <c:v>0.99026517383618151</c:v>
                </c:pt>
                <c:pt idx="696">
                  <c:v>1.278468634686347</c:v>
                </c:pt>
                <c:pt idx="697">
                  <c:v>1.5861643835616439</c:v>
                </c:pt>
                <c:pt idx="698">
                  <c:v>7.0705882352941174</c:v>
                </c:pt>
                <c:pt idx="699">
                  <c:v>1.4238775510204082</c:v>
                </c:pt>
                <c:pt idx="700">
                  <c:v>1.4786046511627906</c:v>
                </c:pt>
                <c:pt idx="701">
                  <c:v>0.20322580645161289</c:v>
                </c:pt>
                <c:pt idx="702">
                  <c:v>18.40625</c:v>
                </c:pt>
                <c:pt idx="703">
                  <c:v>1.6194202898550725</c:v>
                </c:pt>
                <c:pt idx="704">
                  <c:v>4.7282077922077921</c:v>
                </c:pt>
                <c:pt idx="705">
                  <c:v>0.24466101694915254</c:v>
                </c:pt>
                <c:pt idx="706">
                  <c:v>5.1764999999999999</c:v>
                </c:pt>
                <c:pt idx="707">
                  <c:v>2.4764285714285714</c:v>
                </c:pt>
                <c:pt idx="708">
                  <c:v>1.0020481927710843</c:v>
                </c:pt>
                <c:pt idx="709">
                  <c:v>1.53</c:v>
                </c:pt>
                <c:pt idx="710">
                  <c:v>0.37091954022988505</c:v>
                </c:pt>
                <c:pt idx="711">
                  <c:v>4.3923948220064728E-2</c:v>
                </c:pt>
                <c:pt idx="712">
                  <c:v>1.5650721649484536</c:v>
                </c:pt>
                <c:pt idx="713">
                  <c:v>2.704081632653061</c:v>
                </c:pt>
                <c:pt idx="714">
                  <c:v>1.3405952380952382</c:v>
                </c:pt>
                <c:pt idx="715">
                  <c:v>0.50398033126293995</c:v>
                </c:pt>
                <c:pt idx="716">
                  <c:v>0.88815837937384901</c:v>
                </c:pt>
                <c:pt idx="717">
                  <c:v>1.65</c:v>
                </c:pt>
                <c:pt idx="718">
                  <c:v>0.17499999999999999</c:v>
                </c:pt>
                <c:pt idx="719">
                  <c:v>1.8566071428571429</c:v>
                </c:pt>
                <c:pt idx="720">
                  <c:v>4.1266319444444441</c:v>
                </c:pt>
                <c:pt idx="721">
                  <c:v>0.90249999999999997</c:v>
                </c:pt>
                <c:pt idx="722">
                  <c:v>0.91984615384615387</c:v>
                </c:pt>
                <c:pt idx="723">
                  <c:v>5.2700632911392402</c:v>
                </c:pt>
                <c:pt idx="724">
                  <c:v>3.1914285714285713</c:v>
                </c:pt>
                <c:pt idx="725">
                  <c:v>3.5418867924528303</c:v>
                </c:pt>
                <c:pt idx="726">
                  <c:v>0.32896103896103895</c:v>
                </c:pt>
                <c:pt idx="727">
                  <c:v>1.358918918918919</c:v>
                </c:pt>
                <c:pt idx="728">
                  <c:v>2.0843373493975904E-2</c:v>
                </c:pt>
                <c:pt idx="729">
                  <c:v>0.61</c:v>
                </c:pt>
                <c:pt idx="730">
                  <c:v>0.30037735849056602</c:v>
                </c:pt>
                <c:pt idx="731">
                  <c:v>11.791666666666666</c:v>
                </c:pt>
                <c:pt idx="732">
                  <c:v>11.260833333333334</c:v>
                </c:pt>
                <c:pt idx="733">
                  <c:v>0.12923076923076923</c:v>
                </c:pt>
                <c:pt idx="734">
                  <c:v>7.12</c:v>
                </c:pt>
                <c:pt idx="735">
                  <c:v>0.30304347826086958</c:v>
                </c:pt>
                <c:pt idx="736">
                  <c:v>2.1250896057347672</c:v>
                </c:pt>
                <c:pt idx="737">
                  <c:v>2.2885714285714287</c:v>
                </c:pt>
                <c:pt idx="738">
                  <c:v>0.34959979476654696</c:v>
                </c:pt>
                <c:pt idx="739">
                  <c:v>1.5729069767441861</c:v>
                </c:pt>
                <c:pt idx="740">
                  <c:v>0.01</c:v>
                </c:pt>
                <c:pt idx="741">
                  <c:v>2.3230555555555554</c:v>
                </c:pt>
                <c:pt idx="742">
                  <c:v>0.92448275862068963</c:v>
                </c:pt>
                <c:pt idx="743">
                  <c:v>2.5670212765957445</c:v>
                </c:pt>
                <c:pt idx="744">
                  <c:v>1.6847017045454546</c:v>
                </c:pt>
                <c:pt idx="745">
                  <c:v>1.6657777777777778</c:v>
                </c:pt>
                <c:pt idx="746">
                  <c:v>7.7207692307692311</c:v>
                </c:pt>
                <c:pt idx="747">
                  <c:v>4.0685714285714285</c:v>
                </c:pt>
                <c:pt idx="748">
                  <c:v>5.6420608108108112</c:v>
                </c:pt>
                <c:pt idx="749">
                  <c:v>0.6842686567164179</c:v>
                </c:pt>
                <c:pt idx="750">
                  <c:v>0.34351966873706002</c:v>
                </c:pt>
                <c:pt idx="751">
                  <c:v>6.5545454545454547</c:v>
                </c:pt>
                <c:pt idx="752">
                  <c:v>1.7725714285714285</c:v>
                </c:pt>
                <c:pt idx="753">
                  <c:v>1.1317857142857144</c:v>
                </c:pt>
                <c:pt idx="754">
                  <c:v>7.2818181818181822</c:v>
                </c:pt>
                <c:pt idx="755">
                  <c:v>2.0833333333333335</c:v>
                </c:pt>
                <c:pt idx="756">
                  <c:v>0.31171232876712329</c:v>
                </c:pt>
                <c:pt idx="757">
                  <c:v>0.56967078189300413</c:v>
                </c:pt>
                <c:pt idx="758">
                  <c:v>2.31</c:v>
                </c:pt>
                <c:pt idx="759">
                  <c:v>0.86867834394904464</c:v>
                </c:pt>
                <c:pt idx="760">
                  <c:v>2.7074418604651163</c:v>
                </c:pt>
                <c:pt idx="761">
                  <c:v>0.49446428571428569</c:v>
                </c:pt>
                <c:pt idx="762">
                  <c:v>1.1335962566844919</c:v>
                </c:pt>
                <c:pt idx="763">
                  <c:v>1.9055555555555554</c:v>
                </c:pt>
                <c:pt idx="764">
                  <c:v>1.355</c:v>
                </c:pt>
                <c:pt idx="765">
                  <c:v>0.10297872340425532</c:v>
                </c:pt>
                <c:pt idx="766">
                  <c:v>0.65544223826714798</c:v>
                </c:pt>
                <c:pt idx="767">
                  <c:v>0.49026652452025588</c:v>
                </c:pt>
                <c:pt idx="768">
                  <c:v>7.8792307692307695</c:v>
                </c:pt>
                <c:pt idx="769">
                  <c:v>0.80306347746090156</c:v>
                </c:pt>
                <c:pt idx="770">
                  <c:v>1.0629411764705883</c:v>
                </c:pt>
                <c:pt idx="771">
                  <c:v>0.50735632183908042</c:v>
                </c:pt>
                <c:pt idx="772">
                  <c:v>2.153137254901961</c:v>
                </c:pt>
                <c:pt idx="773">
                  <c:v>1.4122972972972974</c:v>
                </c:pt>
                <c:pt idx="774">
                  <c:v>1.1533745781777278</c:v>
                </c:pt>
                <c:pt idx="775">
                  <c:v>1.9311940298507462</c:v>
                </c:pt>
                <c:pt idx="776">
                  <c:v>7.2973333333333334</c:v>
                </c:pt>
                <c:pt idx="777">
                  <c:v>0.99663398692810456</c:v>
                </c:pt>
                <c:pt idx="778">
                  <c:v>0.37233333333333335</c:v>
                </c:pt>
                <c:pt idx="779">
                  <c:v>0.30540075309306081</c:v>
                </c:pt>
                <c:pt idx="780">
                  <c:v>0.25714285714285712</c:v>
                </c:pt>
                <c:pt idx="781">
                  <c:v>0.34</c:v>
                </c:pt>
                <c:pt idx="782">
                  <c:v>11.859090909090909</c:v>
                </c:pt>
                <c:pt idx="783">
                  <c:v>1.2539393939393939</c:v>
                </c:pt>
                <c:pt idx="784">
                  <c:v>0.14394366197183098</c:v>
                </c:pt>
                <c:pt idx="785">
                  <c:v>0.54807692307692313</c:v>
                </c:pt>
                <c:pt idx="786">
                  <c:v>1.0963157894736841</c:v>
                </c:pt>
                <c:pt idx="787">
                  <c:v>1.8847058823529412</c:v>
                </c:pt>
                <c:pt idx="788">
                  <c:v>0.87008284023668636</c:v>
                </c:pt>
                <c:pt idx="789">
                  <c:v>0.01</c:v>
                </c:pt>
                <c:pt idx="790">
                  <c:v>2.0291304347826089</c:v>
                </c:pt>
                <c:pt idx="791">
                  <c:v>1.9703225806451612</c:v>
                </c:pt>
                <c:pt idx="792">
                  <c:v>1.07</c:v>
                </c:pt>
                <c:pt idx="793">
                  <c:v>2.6873076923076922</c:v>
                </c:pt>
                <c:pt idx="794">
                  <c:v>0.50845360824742269</c:v>
                </c:pt>
                <c:pt idx="795">
                  <c:v>11.802857142857142</c:v>
                </c:pt>
                <c:pt idx="796">
                  <c:v>2.64</c:v>
                </c:pt>
                <c:pt idx="797">
                  <c:v>0.30442307692307691</c:v>
                </c:pt>
                <c:pt idx="798">
                  <c:v>0.62880681818181816</c:v>
                </c:pt>
                <c:pt idx="799">
                  <c:v>1.9312499999999999</c:v>
                </c:pt>
                <c:pt idx="800">
                  <c:v>0.77102702702702708</c:v>
                </c:pt>
                <c:pt idx="801">
                  <c:v>2.2552763819095478</c:v>
                </c:pt>
                <c:pt idx="802">
                  <c:v>2.3940625</c:v>
                </c:pt>
                <c:pt idx="803">
                  <c:v>0.921875</c:v>
                </c:pt>
                <c:pt idx="804">
                  <c:v>1.3023333333333333</c:v>
                </c:pt>
                <c:pt idx="805">
                  <c:v>6.1521739130434785</c:v>
                </c:pt>
                <c:pt idx="806">
                  <c:v>3.687953216374269</c:v>
                </c:pt>
                <c:pt idx="807">
                  <c:v>10.948571428571428</c:v>
                </c:pt>
                <c:pt idx="808">
                  <c:v>0.50662921348314605</c:v>
                </c:pt>
                <c:pt idx="809">
                  <c:v>8.0060000000000002</c:v>
                </c:pt>
                <c:pt idx="810">
                  <c:v>2.9128571428571428</c:v>
                </c:pt>
                <c:pt idx="811">
                  <c:v>3.4996666666666667</c:v>
                </c:pt>
                <c:pt idx="812">
                  <c:v>3.5707317073170732</c:v>
                </c:pt>
                <c:pt idx="813">
                  <c:v>1.2648941176470587</c:v>
                </c:pt>
                <c:pt idx="814">
                  <c:v>3.875</c:v>
                </c:pt>
                <c:pt idx="815">
                  <c:v>4.5703571428571426</c:v>
                </c:pt>
                <c:pt idx="816">
                  <c:v>2.6669565217391304</c:v>
                </c:pt>
                <c:pt idx="817">
                  <c:v>0.69</c:v>
                </c:pt>
                <c:pt idx="818">
                  <c:v>0.51343749999999999</c:v>
                </c:pt>
                <c:pt idx="819">
                  <c:v>1.1710526315789473E-2</c:v>
                </c:pt>
                <c:pt idx="820">
                  <c:v>1.089773429454171</c:v>
                </c:pt>
                <c:pt idx="821">
                  <c:v>3.1517592592592591</c:v>
                </c:pt>
                <c:pt idx="822">
                  <c:v>1.5769117647058823</c:v>
                </c:pt>
                <c:pt idx="823">
                  <c:v>1.5380821917808218</c:v>
                </c:pt>
                <c:pt idx="824">
                  <c:v>0.89738979118329465</c:v>
                </c:pt>
                <c:pt idx="825">
                  <c:v>0.75135802469135804</c:v>
                </c:pt>
                <c:pt idx="826">
                  <c:v>8.5288135593220336</c:v>
                </c:pt>
                <c:pt idx="827">
                  <c:v>1.3890625000000001</c:v>
                </c:pt>
                <c:pt idx="828">
                  <c:v>1.9018181818181819</c:v>
                </c:pt>
                <c:pt idx="829">
                  <c:v>1.0024333619948409</c:v>
                </c:pt>
                <c:pt idx="830">
                  <c:v>1.4275824175824177</c:v>
                </c:pt>
                <c:pt idx="831">
                  <c:v>5.6313333333333331</c:v>
                </c:pt>
                <c:pt idx="832">
                  <c:v>0.30715909090909088</c:v>
                </c:pt>
                <c:pt idx="833">
                  <c:v>0.99397727272727276</c:v>
                </c:pt>
                <c:pt idx="834">
                  <c:v>1.9754935622317598</c:v>
                </c:pt>
                <c:pt idx="835">
                  <c:v>5.085</c:v>
                </c:pt>
                <c:pt idx="836">
                  <c:v>2.3774468085106384</c:v>
                </c:pt>
                <c:pt idx="837">
                  <c:v>3.3846875000000001</c:v>
                </c:pt>
                <c:pt idx="838">
                  <c:v>1.3308955223880596</c:v>
                </c:pt>
                <c:pt idx="839">
                  <c:v>0.01</c:v>
                </c:pt>
                <c:pt idx="840">
                  <c:v>2.0779999999999998</c:v>
                </c:pt>
                <c:pt idx="841">
                  <c:v>0.51122448979591839</c:v>
                </c:pt>
                <c:pt idx="842">
                  <c:v>6.5205847953216374</c:v>
                </c:pt>
                <c:pt idx="843">
                  <c:v>1.1363099415204678</c:v>
                </c:pt>
                <c:pt idx="844">
                  <c:v>1.0237606837606839</c:v>
                </c:pt>
                <c:pt idx="845">
                  <c:v>3.5658333333333334</c:v>
                </c:pt>
                <c:pt idx="846">
                  <c:v>1.3986792452830188</c:v>
                </c:pt>
                <c:pt idx="847">
                  <c:v>0.69450000000000001</c:v>
                </c:pt>
                <c:pt idx="848">
                  <c:v>0.35534246575342465</c:v>
                </c:pt>
                <c:pt idx="849">
                  <c:v>2.5165000000000002</c:v>
                </c:pt>
                <c:pt idx="850">
                  <c:v>1.0587500000000001</c:v>
                </c:pt>
                <c:pt idx="851">
                  <c:v>1.8742857142857143</c:v>
                </c:pt>
                <c:pt idx="852">
                  <c:v>3.8678571428571429</c:v>
                </c:pt>
                <c:pt idx="853">
                  <c:v>3.4707142857142856</c:v>
                </c:pt>
                <c:pt idx="854">
                  <c:v>1.8582098765432098</c:v>
                </c:pt>
                <c:pt idx="855">
                  <c:v>0.43241247264770238</c:v>
                </c:pt>
                <c:pt idx="856">
                  <c:v>1.6243749999999999</c:v>
                </c:pt>
                <c:pt idx="857">
                  <c:v>1.8484285714285715</c:v>
                </c:pt>
                <c:pt idx="858">
                  <c:v>0.23703520691785052</c:v>
                </c:pt>
                <c:pt idx="859">
                  <c:v>0.89870129870129867</c:v>
                </c:pt>
                <c:pt idx="860">
                  <c:v>2.7260419580419581</c:v>
                </c:pt>
                <c:pt idx="861">
                  <c:v>1.7004255319148935</c:v>
                </c:pt>
                <c:pt idx="862">
                  <c:v>1.8828503562945369</c:v>
                </c:pt>
                <c:pt idx="863">
                  <c:v>3.4693532338308457</c:v>
                </c:pt>
                <c:pt idx="864">
                  <c:v>0.6917721518987342</c:v>
                </c:pt>
                <c:pt idx="865">
                  <c:v>0.25433734939759034</c:v>
                </c:pt>
                <c:pt idx="866">
                  <c:v>0.77400977995110021</c:v>
                </c:pt>
                <c:pt idx="867">
                  <c:v>0.37481481481481482</c:v>
                </c:pt>
                <c:pt idx="868">
                  <c:v>5.4379999999999997</c:v>
                </c:pt>
                <c:pt idx="869">
                  <c:v>2.2852189349112426</c:v>
                </c:pt>
                <c:pt idx="870">
                  <c:v>0.38948339483394834</c:v>
                </c:pt>
                <c:pt idx="871">
                  <c:v>3.7</c:v>
                </c:pt>
                <c:pt idx="872">
                  <c:v>2.3791176470588233</c:v>
                </c:pt>
                <c:pt idx="873">
                  <c:v>0.64036299765807958</c:v>
                </c:pt>
                <c:pt idx="874">
                  <c:v>1.1827777777777777</c:v>
                </c:pt>
                <c:pt idx="875">
                  <c:v>0.84824037184594958</c:v>
                </c:pt>
                <c:pt idx="876">
                  <c:v>0.29346153846153844</c:v>
                </c:pt>
                <c:pt idx="877">
                  <c:v>2.0989655172413793</c:v>
                </c:pt>
                <c:pt idx="878">
                  <c:v>1.697857142857143</c:v>
                </c:pt>
                <c:pt idx="879">
                  <c:v>1.1595907738095239</c:v>
                </c:pt>
                <c:pt idx="880">
                  <c:v>2.5859999999999999</c:v>
                </c:pt>
                <c:pt idx="881">
                  <c:v>2.3058333333333332</c:v>
                </c:pt>
                <c:pt idx="882">
                  <c:v>1.2821428571428573</c:v>
                </c:pt>
                <c:pt idx="883">
                  <c:v>1.8870588235294117</c:v>
                </c:pt>
                <c:pt idx="884">
                  <c:v>6.9511889862327911E-2</c:v>
                </c:pt>
                <c:pt idx="885">
                  <c:v>7.7443434343434348</c:v>
                </c:pt>
                <c:pt idx="886">
                  <c:v>0.27693181818181817</c:v>
                </c:pt>
                <c:pt idx="887">
                  <c:v>0.52479620323841425</c:v>
                </c:pt>
                <c:pt idx="888">
                  <c:v>4.0709677419354842</c:v>
                </c:pt>
                <c:pt idx="889">
                  <c:v>0.02</c:v>
                </c:pt>
                <c:pt idx="890">
                  <c:v>1.5617857142857143</c:v>
                </c:pt>
                <c:pt idx="891">
                  <c:v>2.5242857142857145</c:v>
                </c:pt>
                <c:pt idx="892">
                  <c:v>0.12230769230769231</c:v>
                </c:pt>
                <c:pt idx="893">
                  <c:v>1.6398734177215191</c:v>
                </c:pt>
                <c:pt idx="894">
                  <c:v>1.6298181818181818</c:v>
                </c:pt>
                <c:pt idx="895">
                  <c:v>0.20252747252747252</c:v>
                </c:pt>
                <c:pt idx="896">
                  <c:v>3.1924083769633507</c:v>
                </c:pt>
                <c:pt idx="897">
                  <c:v>4.7894444444444444</c:v>
                </c:pt>
                <c:pt idx="898">
                  <c:v>0.19556634304207121</c:v>
                </c:pt>
                <c:pt idx="899">
                  <c:v>1.9894827586206896</c:v>
                </c:pt>
                <c:pt idx="900">
                  <c:v>7.95</c:v>
                </c:pt>
                <c:pt idx="901">
                  <c:v>0.50621082621082625</c:v>
                </c:pt>
                <c:pt idx="902">
                  <c:v>0.57437499999999997</c:v>
                </c:pt>
                <c:pt idx="903">
                  <c:v>1.5562827640984909</c:v>
                </c:pt>
                <c:pt idx="904">
                  <c:v>0.36297297297297298</c:v>
                </c:pt>
                <c:pt idx="905">
                  <c:v>2.3739473684210526</c:v>
                </c:pt>
                <c:pt idx="906">
                  <c:v>0.58750000000000002</c:v>
                </c:pt>
                <c:pt idx="907">
                  <c:v>1.8256603773584905</c:v>
                </c:pt>
                <c:pt idx="908">
                  <c:v>7.5436408977556111E-3</c:v>
                </c:pt>
                <c:pt idx="909">
                  <c:v>1.7595330739299611</c:v>
                </c:pt>
                <c:pt idx="910">
                  <c:v>2.3788235294117648</c:v>
                </c:pt>
                <c:pt idx="911">
                  <c:v>4.8805076142131982</c:v>
                </c:pt>
                <c:pt idx="912">
                  <c:v>2.2406666666666668</c:v>
                </c:pt>
                <c:pt idx="913">
                  <c:v>0.18126436781609195</c:v>
                </c:pt>
                <c:pt idx="914">
                  <c:v>0.45847222222222223</c:v>
                </c:pt>
                <c:pt idx="915">
                  <c:v>1.1731541218637993</c:v>
                </c:pt>
                <c:pt idx="916">
                  <c:v>2.173090909090909</c:v>
                </c:pt>
                <c:pt idx="917">
                  <c:v>1.1228571428571428</c:v>
                </c:pt>
                <c:pt idx="918">
                  <c:v>0.72518987341772156</c:v>
                </c:pt>
                <c:pt idx="919">
                  <c:v>2.1230434782608696</c:v>
                </c:pt>
                <c:pt idx="920">
                  <c:v>2.3974657534246577</c:v>
                </c:pt>
                <c:pt idx="921">
                  <c:v>1.8193548387096774</c:v>
                </c:pt>
                <c:pt idx="922">
                  <c:v>1.6413114754098361</c:v>
                </c:pt>
                <c:pt idx="923">
                  <c:v>1.6375968992248063E-2</c:v>
                </c:pt>
                <c:pt idx="924">
                  <c:v>0.49643859649122807</c:v>
                </c:pt>
                <c:pt idx="925">
                  <c:v>1.0970652173913042</c:v>
                </c:pt>
                <c:pt idx="926">
                  <c:v>0.49217948717948717</c:v>
                </c:pt>
                <c:pt idx="927">
                  <c:v>0.1305813953488372</c:v>
                </c:pt>
                <c:pt idx="928">
                  <c:v>0.64635416666666667</c:v>
                </c:pt>
                <c:pt idx="929">
                  <c:v>1.5958666666666668</c:v>
                </c:pt>
                <c:pt idx="930">
                  <c:v>0.81420000000000003</c:v>
                </c:pt>
                <c:pt idx="931">
                  <c:v>0.32444767441860467</c:v>
                </c:pt>
                <c:pt idx="932">
                  <c:v>9.9141184124918666E-2</c:v>
                </c:pt>
                <c:pt idx="933">
                  <c:v>0.26694444444444443</c:v>
                </c:pt>
                <c:pt idx="934">
                  <c:v>0.62957446808510642</c:v>
                </c:pt>
                <c:pt idx="935">
                  <c:v>1.6135593220338984</c:v>
                </c:pt>
                <c:pt idx="936">
                  <c:v>0.05</c:v>
                </c:pt>
                <c:pt idx="937">
                  <c:v>10.969379310344827</c:v>
                </c:pt>
                <c:pt idx="938">
                  <c:v>0.70094158075601376</c:v>
                </c:pt>
                <c:pt idx="939">
                  <c:v>0.6</c:v>
                </c:pt>
                <c:pt idx="940">
                  <c:v>3.6709859154929578</c:v>
                </c:pt>
                <c:pt idx="941">
                  <c:v>11.09</c:v>
                </c:pt>
                <c:pt idx="942">
                  <c:v>0.19028784648187633</c:v>
                </c:pt>
                <c:pt idx="943">
                  <c:v>1.2687755102040816</c:v>
                </c:pt>
                <c:pt idx="944">
                  <c:v>7.3463636363636367</c:v>
                </c:pt>
                <c:pt idx="945">
                  <c:v>4.5731034482758622E-2</c:v>
                </c:pt>
                <c:pt idx="946">
                  <c:v>0.85054545454545449</c:v>
                </c:pt>
                <c:pt idx="947">
                  <c:v>1.1929824561403508</c:v>
                </c:pt>
                <c:pt idx="948">
                  <c:v>2.9602777777777778</c:v>
                </c:pt>
                <c:pt idx="949">
                  <c:v>0.84694915254237291</c:v>
                </c:pt>
                <c:pt idx="950">
                  <c:v>3.5578378378378379</c:v>
                </c:pt>
                <c:pt idx="951">
                  <c:v>3.8640909090909092</c:v>
                </c:pt>
                <c:pt idx="952">
                  <c:v>7.9223529411764702</c:v>
                </c:pt>
                <c:pt idx="953">
                  <c:v>1.3703393665158372</c:v>
                </c:pt>
                <c:pt idx="954">
                  <c:v>3.3820833333333336</c:v>
                </c:pt>
                <c:pt idx="955">
                  <c:v>1.0822784810126582</c:v>
                </c:pt>
                <c:pt idx="956">
                  <c:v>0.60757639620653314</c:v>
                </c:pt>
                <c:pt idx="957">
                  <c:v>0.27725490196078434</c:v>
                </c:pt>
                <c:pt idx="958">
                  <c:v>2.283934426229508</c:v>
                </c:pt>
                <c:pt idx="959">
                  <c:v>0.21615194054500414</c:v>
                </c:pt>
                <c:pt idx="960">
                  <c:v>3.73875</c:v>
                </c:pt>
                <c:pt idx="961">
                  <c:v>1.5492592592592593</c:v>
                </c:pt>
                <c:pt idx="962">
                  <c:v>3.2214999999999998</c:v>
                </c:pt>
                <c:pt idx="963">
                  <c:v>0.73957142857142855</c:v>
                </c:pt>
                <c:pt idx="964">
                  <c:v>8.641</c:v>
                </c:pt>
                <c:pt idx="965">
                  <c:v>1.432624584717608</c:v>
                </c:pt>
                <c:pt idx="966">
                  <c:v>0.40281762295081969</c:v>
                </c:pt>
                <c:pt idx="967">
                  <c:v>1.7822388059701493</c:v>
                </c:pt>
                <c:pt idx="968">
                  <c:v>0.84930555555555554</c:v>
                </c:pt>
                <c:pt idx="969">
                  <c:v>1.4593648334624323</c:v>
                </c:pt>
                <c:pt idx="970">
                  <c:v>1.5246153846153847</c:v>
                </c:pt>
                <c:pt idx="971">
                  <c:v>0.67129542790152408</c:v>
                </c:pt>
                <c:pt idx="972">
                  <c:v>0.40307692307692305</c:v>
                </c:pt>
                <c:pt idx="973">
                  <c:v>2.1679032258064517</c:v>
                </c:pt>
                <c:pt idx="974">
                  <c:v>0.52117021276595743</c:v>
                </c:pt>
                <c:pt idx="975">
                  <c:v>4.9958333333333336</c:v>
                </c:pt>
                <c:pt idx="976">
                  <c:v>0.87679487179487181</c:v>
                </c:pt>
                <c:pt idx="977">
                  <c:v>1.131734693877551</c:v>
                </c:pt>
                <c:pt idx="978">
                  <c:v>4.2654838709677421</c:v>
                </c:pt>
                <c:pt idx="979">
                  <c:v>0.77632653061224488</c:v>
                </c:pt>
                <c:pt idx="980">
                  <c:v>0.52496810772501767</c:v>
                </c:pt>
                <c:pt idx="981">
                  <c:v>1.5746762589928058</c:v>
                </c:pt>
                <c:pt idx="982">
                  <c:v>0.72939393939393937</c:v>
                </c:pt>
                <c:pt idx="983">
                  <c:v>0.60565789473684206</c:v>
                </c:pt>
                <c:pt idx="984">
                  <c:v>0.5679129129129129</c:v>
                </c:pt>
                <c:pt idx="985">
                  <c:v>0.56542754275427543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9-4F51-A7AF-0456932A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06736"/>
        <c:axId val="1139601816"/>
      </c:scatterChart>
      <c:valAx>
        <c:axId val="113960673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Campaign Goal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01816"/>
        <c:crosses val="autoZero"/>
        <c:crossBetween val="midCat"/>
      </c:valAx>
      <c:valAx>
        <c:axId val="11396018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 Funded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Master.xlsx]Cat Success Fail!PivotTable1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314808954794232E-2"/>
          <c:y val="3.6575238171039116E-2"/>
          <c:w val="0.87905267984939572"/>
          <c:h val="0.8862900193846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 Success Fail'!$C$7:$C$8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Success Fail'!$B$9:$B$18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Fail'!$C$9:$C$18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5-4B55-8BF5-3B113E112396}"/>
            </c:ext>
          </c:extLst>
        </c:ser>
        <c:ser>
          <c:idx val="1"/>
          <c:order val="1"/>
          <c:tx>
            <c:strRef>
              <c:f>'Cat Success Fail'!$D$7:$D$8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 Success Fail'!$B$9:$B$18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Fail'!$D$9:$D$18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5-4B55-8BF5-3B113E112396}"/>
            </c:ext>
          </c:extLst>
        </c:ser>
        <c:ser>
          <c:idx val="2"/>
          <c:order val="2"/>
          <c:tx>
            <c:strRef>
              <c:f>'Cat Success Fail'!$E$7:$E$8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 Success Fail'!$B$9:$B$18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Fail'!$E$9:$E$18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5-4B55-8BF5-3B113E112396}"/>
            </c:ext>
          </c:extLst>
        </c:ser>
        <c:ser>
          <c:idx val="3"/>
          <c:order val="3"/>
          <c:tx>
            <c:strRef>
              <c:f>'Cat Success Fail'!$F$7:$F$8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 Success Fail'!$B$9:$B$18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Success Fail'!$F$9:$F$18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5-4B55-8BF5-3B113E11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948408"/>
        <c:axId val="1066948736"/>
      </c:barChart>
      <c:catAx>
        <c:axId val="1066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736"/>
        <c:crosses val="autoZero"/>
        <c:auto val="1"/>
        <c:lblAlgn val="ctr"/>
        <c:lblOffset val="100"/>
        <c:noMultiLvlLbl val="0"/>
      </c:catAx>
      <c:valAx>
        <c:axId val="106694873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4714897887877885E-2"/>
              <c:y val="0.31915495229248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1721565809322"/>
          <c:y val="5.5277568618498023E-2"/>
          <c:w val="0.15827784456484714"/>
          <c:h val="0.224440532380474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Master.xlsx]Sub Cat Success Fail!PivotTable1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644810172667674E-2"/>
          <c:y val="2.8043339706819631E-2"/>
          <c:w val="0.9169926559399395"/>
          <c:h val="0.79293576830620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 Success Fail'!$C$8:$C$9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 Success Fail'!$B$10:$B$34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Success Fail'!$C$10:$C$34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B-486D-AA04-74B21A50CAA1}"/>
            </c:ext>
          </c:extLst>
        </c:ser>
        <c:ser>
          <c:idx val="1"/>
          <c:order val="1"/>
          <c:tx>
            <c:strRef>
              <c:f>'Sub Cat Success Fail'!$D$8:$D$9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 Success Fail'!$B$10:$B$34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Success Fail'!$D$10:$D$34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B-486D-AA04-74B21A50CAA1}"/>
            </c:ext>
          </c:extLst>
        </c:ser>
        <c:ser>
          <c:idx val="2"/>
          <c:order val="2"/>
          <c:tx>
            <c:strRef>
              <c:f>'Sub Cat Success Fail'!$E$8:$E$9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 Success Fail'!$B$10:$B$34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Success Fail'!$E$10:$E$34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B-486D-AA04-74B21A50CAA1}"/>
            </c:ext>
          </c:extLst>
        </c:ser>
        <c:ser>
          <c:idx val="3"/>
          <c:order val="3"/>
          <c:tx>
            <c:strRef>
              <c:f>'Sub Cat Success Fail'!$F$8:$F$9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 Success Fail'!$B$10:$B$34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Success Fail'!$F$10:$F$34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B-486D-AA04-74B21A50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948408"/>
        <c:axId val="1066948736"/>
      </c:barChart>
      <c:catAx>
        <c:axId val="1066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736"/>
        <c:crosses val="autoZero"/>
        <c:auto val="1"/>
        <c:lblAlgn val="ctr"/>
        <c:lblOffset val="100"/>
        <c:noMultiLvlLbl val="0"/>
      </c:catAx>
      <c:valAx>
        <c:axId val="1066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992385844963425E-2"/>
          <c:y val="7.4887761400761796E-2"/>
          <c:w val="0.14356294667696928"/>
          <c:h val="0.215425041277106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Master.xlsx]Preferred!PivotTable1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884537873675379E-2"/>
          <c:y val="2.8043339706819631E-2"/>
          <c:w val="0.8719227131851407"/>
          <c:h val="0.7171145671800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Preferred!$D$7:$D$8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Preferred!$B$9:$C$33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Preferred!$D$9:$D$33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8-40C0-9BD8-5800EA6D4D51}"/>
            </c:ext>
          </c:extLst>
        </c:ser>
        <c:ser>
          <c:idx val="1"/>
          <c:order val="1"/>
          <c:tx>
            <c:strRef>
              <c:f>Preferred!$E$7:$E$8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Preferred!$B$9:$C$33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Preferred!$E$9:$E$33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8-40C0-9BD8-5800EA6D4D51}"/>
            </c:ext>
          </c:extLst>
        </c:ser>
        <c:ser>
          <c:idx val="2"/>
          <c:order val="2"/>
          <c:tx>
            <c:strRef>
              <c:f>Preferred!$F$7:$F$8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Preferred!$B$9:$C$33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Preferred!$F$9:$F$33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8-40C0-9BD8-5800EA6D4D51}"/>
            </c:ext>
          </c:extLst>
        </c:ser>
        <c:ser>
          <c:idx val="3"/>
          <c:order val="3"/>
          <c:tx>
            <c:strRef>
              <c:f>Preferred!$G$7:$G$8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Preferred!$B$9:$C$33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Preferred!$G$9:$G$33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8-40C0-9BD8-5800EA6D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948408"/>
        <c:axId val="1066948736"/>
      </c:barChart>
      <c:catAx>
        <c:axId val="1066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736"/>
        <c:crosses val="autoZero"/>
        <c:auto val="1"/>
        <c:lblAlgn val="ctr"/>
        <c:lblOffset val="100"/>
        <c:noMultiLvlLbl val="0"/>
      </c:catAx>
      <c:valAx>
        <c:axId val="1066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6014649498341707E-2"/>
              <c:y val="0.2634903619839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15220431230187"/>
          <c:y val="5.7041999769149317E-2"/>
          <c:w val="0.19751757226585481"/>
          <c:h val="0.215425041277106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Master.xlsx]Launch Month Success Fail!PivotTable1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41618777806073E-2"/>
          <c:y val="2.7830487033523088E-2"/>
          <c:w val="0.88617350602589884"/>
          <c:h val="0.80691544488760703"/>
        </c:manualLayout>
      </c:layout>
      <c:lineChart>
        <c:grouping val="standard"/>
        <c:varyColors val="0"/>
        <c:ser>
          <c:idx val="0"/>
          <c:order val="0"/>
          <c:tx>
            <c:strRef>
              <c:f>'Launch Month Success Fail'!$C$8:$C$9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Fail'!$C$10:$C$22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A-4440-81C6-5009B85C1C14}"/>
            </c:ext>
          </c:extLst>
        </c:ser>
        <c:ser>
          <c:idx val="1"/>
          <c:order val="1"/>
          <c:tx>
            <c:strRef>
              <c:f>'Launch Month Success Fail'!$D$8:$D$9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Fail'!$D$10:$D$22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A-4440-81C6-5009B85C1C14}"/>
            </c:ext>
          </c:extLst>
        </c:ser>
        <c:ser>
          <c:idx val="2"/>
          <c:order val="2"/>
          <c:tx>
            <c:strRef>
              <c:f>'Launch Month Success Fail'!$E$8:$E$9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Fail'!$E$10:$E$22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A-4440-81C6-5009B85C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948408"/>
        <c:axId val="1066948736"/>
      </c:lineChart>
      <c:catAx>
        <c:axId val="10669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736"/>
        <c:crosses val="autoZero"/>
        <c:auto val="1"/>
        <c:lblAlgn val="ctr"/>
        <c:lblOffset val="100"/>
        <c:noMultiLvlLbl val="0"/>
      </c:catAx>
      <c:valAx>
        <c:axId val="1066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2.6159818467338461E-2"/>
              <c:y val="0.30593056323367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Master.xlsx]Launch Month Success Fail!PivotTable2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750040270236984E-2"/>
          <c:y val="3.5256410256410256E-2"/>
          <c:w val="0.882600541358323"/>
          <c:h val="0.80544291338582674"/>
        </c:manualLayout>
      </c:layout>
      <c:lineChart>
        <c:grouping val="standard"/>
        <c:varyColors val="0"/>
        <c:ser>
          <c:idx val="0"/>
          <c:order val="0"/>
          <c:tx>
            <c:strRef>
              <c:f>'Launch Month Success Fail'!$C$32:$C$33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Fail'!$B$34:$B$46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Fail'!$C$34:$C$46</c:f>
              <c:numCache>
                <c:formatCode>0%</c:formatCode>
                <c:ptCount val="12"/>
                <c:pt idx="0">
                  <c:v>0.4303424311439305</c:v>
                </c:pt>
                <c:pt idx="1">
                  <c:v>0.33893026786557579</c:v>
                </c:pt>
                <c:pt idx="2">
                  <c:v>0.3896757343466225</c:v>
                </c:pt>
                <c:pt idx="3">
                  <c:v>4.3923948220064728E-2</c:v>
                </c:pt>
                <c:pt idx="4">
                  <c:v>0.60941088269543298</c:v>
                </c:pt>
                <c:pt idx="5">
                  <c:v>0.27941424705866896</c:v>
                </c:pt>
                <c:pt idx="6">
                  <c:v>0.5383988085896827</c:v>
                </c:pt>
                <c:pt idx="7">
                  <c:v>0.62395742271606958</c:v>
                </c:pt>
                <c:pt idx="8">
                  <c:v>0.54126913488939032</c:v>
                </c:pt>
                <c:pt idx="9">
                  <c:v>0.61542614080327951</c:v>
                </c:pt>
                <c:pt idx="10">
                  <c:v>0.28113296659728415</c:v>
                </c:pt>
                <c:pt idx="11">
                  <c:v>0.36473894220616859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4E87-B24C-3A20E4B1BD3B}"/>
            </c:ext>
          </c:extLst>
        </c:ser>
        <c:ser>
          <c:idx val="1"/>
          <c:order val="1"/>
          <c:tx>
            <c:strRef>
              <c:f>'Launch Month Success Fail'!$D$32:$D$33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Fail'!$B$34:$B$46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Fail'!$D$34:$D$46</c:f>
              <c:numCache>
                <c:formatCode>0%</c:formatCode>
                <c:ptCount val="12"/>
                <c:pt idx="0">
                  <c:v>0.45479827295443809</c:v>
                </c:pt>
                <c:pt idx="1">
                  <c:v>0.5092985083379471</c:v>
                </c:pt>
                <c:pt idx="2">
                  <c:v>0.58806294858545005</c:v>
                </c:pt>
                <c:pt idx="3">
                  <c:v>0.45449956274718928</c:v>
                </c:pt>
                <c:pt idx="4">
                  <c:v>0.44483004914862107</c:v>
                </c:pt>
                <c:pt idx="5">
                  <c:v>0.50431644311753665</c:v>
                </c:pt>
                <c:pt idx="6">
                  <c:v>0.45828238834827018</c:v>
                </c:pt>
                <c:pt idx="7">
                  <c:v>0.47207280528456608</c:v>
                </c:pt>
                <c:pt idx="8">
                  <c:v>0.49930603042914795</c:v>
                </c:pt>
                <c:pt idx="9">
                  <c:v>0.45408120859029782</c:v>
                </c:pt>
                <c:pt idx="10">
                  <c:v>0.51791858792325085</c:v>
                </c:pt>
                <c:pt idx="11">
                  <c:v>0.56363794383700405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A-4E87-B24C-3A20E4B1BD3B}"/>
            </c:ext>
          </c:extLst>
        </c:ser>
        <c:ser>
          <c:idx val="2"/>
          <c:order val="2"/>
          <c:tx>
            <c:strRef>
              <c:f>'Launch Month Success Fail'!$E$32:$E$33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Month Success Fail'!$B$34:$B$46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Month Success Fail'!$E$34:$E$46</c:f>
              <c:numCache>
                <c:formatCode>0%</c:formatCode>
                <c:ptCount val="12"/>
                <c:pt idx="0">
                  <c:v>3.7229869258240544</c:v>
                </c:pt>
                <c:pt idx="1">
                  <c:v>3.068258836227884</c:v>
                </c:pt>
                <c:pt idx="2">
                  <c:v>3.423788547177907</c:v>
                </c:pt>
                <c:pt idx="3">
                  <c:v>3.126267561037849</c:v>
                </c:pt>
                <c:pt idx="4">
                  <c:v>2.8408058126552276</c:v>
                </c:pt>
                <c:pt idx="5">
                  <c:v>3.2039365591097728</c:v>
                </c:pt>
                <c:pt idx="6">
                  <c:v>3.4686598366396373</c:v>
                </c:pt>
                <c:pt idx="7">
                  <c:v>3.5860509187722847</c:v>
                </c:pt>
                <c:pt idx="8">
                  <c:v>2.329066492461819</c:v>
                </c:pt>
                <c:pt idx="9">
                  <c:v>3.3193671356883865</c:v>
                </c:pt>
                <c:pt idx="10">
                  <c:v>3.0064681341150394</c:v>
                </c:pt>
                <c:pt idx="11">
                  <c:v>2.8333770343656912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A-4E87-B24C-3A20E4B1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40816"/>
        <c:axId val="1078541472"/>
      </c:lineChart>
      <c:catAx>
        <c:axId val="10785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1472"/>
        <c:crosses val="autoZero"/>
        <c:auto val="1"/>
        <c:lblAlgn val="ctr"/>
        <c:lblOffset val="100"/>
        <c:noMultiLvlLbl val="0"/>
      </c:catAx>
      <c:valAx>
        <c:axId val="1078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Percent of Goal Achieved</a:t>
                </a:r>
              </a:p>
            </c:rich>
          </c:tx>
          <c:layout>
            <c:manualLayout>
              <c:xMode val="edge"/>
              <c:yMode val="edge"/>
              <c:x val="1.444043321299639E-2"/>
              <c:y val="0.21043786593983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'Bonus Analysis by Goal Range'!$J$6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Range'!$J$7:$J$18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061-A295-548175D71D1B}"/>
            </c:ext>
          </c:extLst>
        </c:ser>
        <c:ser>
          <c:idx val="1"/>
          <c:order val="1"/>
          <c:tx>
            <c:strRef>
              <c:f>'Bonus Analysis by Goal Range'!$K$6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Range'!$K$7:$K$18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9-4061-A295-548175D71D1B}"/>
            </c:ext>
          </c:extLst>
        </c:ser>
        <c:ser>
          <c:idx val="2"/>
          <c:order val="2"/>
          <c:tx>
            <c:strRef>
              <c:f>'Bonus Analysis by Goal Range'!$L$6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Range'!$L$7:$L$18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9-4061-A295-548175D7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288"/>
        <c:axId val="400836616"/>
      </c:lineChart>
      <c:catAx>
        <c:axId val="4008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16"/>
        <c:crosses val="autoZero"/>
        <c:auto val="1"/>
        <c:lblAlgn val="ctr"/>
        <c:lblOffset val="100"/>
        <c:noMultiLvlLbl val="0"/>
      </c:catAx>
      <c:valAx>
        <c:axId val="400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'Bonus Analysis by Goal Range'!$J$6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Range'!$J$7:$J$18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4F18-A9F8-F1E2698505B8}"/>
            </c:ext>
          </c:extLst>
        </c:ser>
        <c:ser>
          <c:idx val="1"/>
          <c:order val="1"/>
          <c:tx>
            <c:strRef>
              <c:f>'Bonus Analysis by Goal Range'!$K$6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Range'!$K$7:$K$18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9-4F18-A9F8-F1E2698505B8}"/>
            </c:ext>
          </c:extLst>
        </c:ser>
        <c:ser>
          <c:idx val="2"/>
          <c:order val="2"/>
          <c:tx>
            <c:strRef>
              <c:f>'Bonus Analysis by Goal Range'!$L$6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'Bonus Analysis by Goal Range'!$B$7:$B$18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10,000 to 14,999</c:v>
                </c:pt>
                <c:pt idx="4">
                  <c:v>15,000 to 1,9999</c:v>
                </c:pt>
                <c:pt idx="5">
                  <c:v>2,0000 to 24,999</c:v>
                </c:pt>
                <c:pt idx="6">
                  <c:v>25,000 to 2,9999</c:v>
                </c:pt>
                <c:pt idx="7">
                  <c:v>3,0000 to 34,999</c:v>
                </c:pt>
                <c:pt idx="8">
                  <c:v>35,000 to 3,9999</c:v>
                </c:pt>
                <c:pt idx="9">
                  <c:v>4,0000 to 44,999</c:v>
                </c:pt>
                <c:pt idx="10">
                  <c:v>45,000 to 4,9999</c:v>
                </c:pt>
                <c:pt idx="11">
                  <c:v>&gt;= 50,000</c:v>
                </c:pt>
              </c:strCache>
            </c:strRef>
          </c:cat>
          <c:val>
            <c:numRef>
              <c:f>'Bonus Analysis by Goal Range'!$L$7:$L$18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9-4F18-A9F8-F1E26985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836288"/>
        <c:axId val="400836616"/>
      </c:barChart>
      <c:catAx>
        <c:axId val="4008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616"/>
        <c:crosses val="autoZero"/>
        <c:auto val="1"/>
        <c:lblAlgn val="ctr"/>
        <c:lblOffset val="100"/>
        <c:noMultiLvlLbl val="0"/>
      </c:catAx>
      <c:valAx>
        <c:axId val="400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'Bonus Analysis by Goal Range'!$J$57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Analysis by Goal Range'!$B$58:$B$61</c:f>
              <c:strCache>
                <c:ptCount val="4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&gt;= 50,000</c:v>
                </c:pt>
              </c:strCache>
            </c:strRef>
          </c:cat>
          <c:val>
            <c:numRef>
              <c:f>'Bonus Analysis by Goal Range'!$J$58:$J$61</c:f>
              <c:numCache>
                <c:formatCode>0%</c:formatCode>
                <c:ptCount val="4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0.3737704918032787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E7D-A70C-EB9EF3E417F6}"/>
            </c:ext>
          </c:extLst>
        </c:ser>
        <c:ser>
          <c:idx val="1"/>
          <c:order val="1"/>
          <c:tx>
            <c:strRef>
              <c:f>'Bonus Analysis by Goal Range'!$K$57</c:f>
              <c:strCache>
                <c:ptCount val="1"/>
                <c:pt idx="0">
                  <c:v>Percentage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'Bonus Analysis by Goal Range'!$B$58:$B$61</c:f>
              <c:strCache>
                <c:ptCount val="4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&gt;= 50,000</c:v>
                </c:pt>
              </c:strCache>
            </c:strRef>
          </c:cat>
          <c:val>
            <c:numRef>
              <c:f>'Bonus Analysis by Goal Range'!$K$58:$K$61</c:f>
              <c:numCache>
                <c:formatCode>0%</c:formatCode>
                <c:ptCount val="4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0.53442622950819674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9-4E7D-A70C-EB9EF3E417F6}"/>
            </c:ext>
          </c:extLst>
        </c:ser>
        <c:ser>
          <c:idx val="2"/>
          <c:order val="2"/>
          <c:tx>
            <c:strRef>
              <c:f>'Bonus Analysis by Goal Range'!$L$57</c:f>
              <c:strCache>
                <c:ptCount val="1"/>
                <c:pt idx="0">
                  <c:v>Percentage 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'Bonus Analysis by Goal Range'!$B$58:$B$61</c:f>
              <c:strCache>
                <c:ptCount val="4"/>
                <c:pt idx="0">
                  <c:v>Less than 1,000</c:v>
                </c:pt>
                <c:pt idx="1">
                  <c:v>1,000 to 4,999</c:v>
                </c:pt>
                <c:pt idx="2">
                  <c:v>5,000 to ,9999</c:v>
                </c:pt>
                <c:pt idx="3">
                  <c:v>&gt;= 50,000</c:v>
                </c:pt>
              </c:strCache>
            </c:strRef>
          </c:cat>
          <c:val>
            <c:numRef>
              <c:f>'Bonus Analysis by Goal Range'!$L$58:$L$61</c:f>
              <c:numCache>
                <c:formatCode>0%</c:formatCode>
                <c:ptCount val="4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9.1803278688524587E-2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9-4E7D-A70C-EB9EF3E4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589824"/>
        <c:axId val="1157590152"/>
      </c:barChart>
      <c:catAx>
        <c:axId val="11575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90152"/>
        <c:crosses val="autoZero"/>
        <c:auto val="1"/>
        <c:lblAlgn val="ctr"/>
        <c:lblOffset val="100"/>
        <c:noMultiLvlLbl val="0"/>
      </c:catAx>
      <c:valAx>
        <c:axId val="1157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2E2B1087-CAE7-4779-8B5E-6B71CC962413}">
          <cx:tx>
            <cx:txData>
              <cx:f>_xlchart.v1.0</cx:f>
              <cx:v/>
            </cx:txData>
          </cx:tx>
          <cx:dataId val="0"/>
          <cx:layoutPr>
            <cx:binning intervalClosed="r" overflow="30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CC14E174-2EB1-4374-B1F9-9E6960C25DF2}">
          <cx:tx>
            <cx:txData>
              <cx:f>_xlchart.v1.16</cx:f>
              <cx:v/>
            </cx:txData>
          </cx:tx>
          <cx:dataId val="0"/>
          <cx:layoutPr>
            <cx:binning intervalClosed="r" overflow="7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Percent Goal Achieved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Goal Achieved</a:t>
              </a:r>
            </a:p>
          </cx:txPr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plotArea>
      <cx:plotAreaRegion>
        <cx:series layoutId="boxWhisker" uniqueId="{B19247F9-63DF-44AC-B0B3-301578760C81}">
          <cx:tx>
            <cx:txData>
              <cx:f>_xlchart.v1.24</cx:f>
              <cx:v>Failed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D44E19-F807-419B-8F18-98DC218CE649}">
          <cx:tx>
            <cx:txData>
              <cx:f>_xlchart.v1.26</cx:f>
              <cx:v>Successful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540000021"/>
        <cx:tickLabels/>
      </cx:axis>
      <cx:axis id="1">
        <cx:valScaling/>
        <cx:title>
          <cx:tx>
            <cx:txData>
              <cx:v>Campaign Goals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Campaign Goals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en-US" sz="1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AA6C98CD-A1D1-4C9D-9678-D1D237D0A8B3}">
          <cx:tx>
            <cx:txData>
              <cx:f>_xlchart.v1.2</cx:f>
              <cx:v/>
            </cx:txData>
          </cx:tx>
          <cx:dataId val="0"/>
          <cx:layoutPr>
            <cx:binning intervalClosed="r" overflow="30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B1021E79-75BA-4569-8CAA-D049BFFC3159}">
          <cx:tx>
            <cx:txData>
              <cx:f>_xlchart.v1.6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Average Donation [usd]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Donation [usd]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2A8B9A2A-BDA3-4053-9CE8-DE20412DB30A}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Average Donations [USD]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Donations [USD]</a:t>
              </a:r>
            </a:p>
          </cx:txPr>
        </cx:title>
        <cx:tickLabels/>
        <cx:numFmt formatCode="$#,##0" sourceLinked="0"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F4B1731C-AEC9-450B-8DFE-3D578DD1CC13}">
          <cx:tx>
            <cx:txData>
              <cx:f>_xlchart.v1.8</cx:f>
              <cx:v/>
            </cx:txData>
          </cx:tx>
          <cx:dataId val="0"/>
          <cx:layoutPr>
            <cx:binning intervalClosed="r" overflow="auto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/>
                </a:pPr>
                <a:r>
                  <a:rPr lang="en-US" sz="11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Percent of Goal Achieved</a:t>
                </a:r>
                <a:endParaRPr lang="en-US" sz="1100">
                  <a:effectLst/>
                </a:endParaRPr>
              </a:p>
            </cx:rich>
          </cx:tx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56ECBE81-6EC3-4ABC-A663-8FAC0060AF9B}">
          <cx:tx>
            <cx:txData>
              <cx:f>_xlchart.v1.10</cx:f>
              <cx:v/>
            </cx:txData>
          </cx:tx>
          <cx:dataId val="0"/>
          <cx:layoutPr>
            <cx:binning intervalClosed="r" overflow="auto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Percent of Goal Achieved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of Goal Achieved</a:t>
              </a:r>
            </a:p>
          </cx:txPr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5F063AF3-289F-440A-A7EC-4A0632259669}">
          <cx:tx>
            <cx:txData>
              <cx:f>_xlchart.v1.14</cx:f>
              <cx:v/>
            </cx:txData>
          </cx:tx>
          <cx:dataId val="0"/>
          <cx:layoutPr>
            <cx:binning intervalClosed="r" overflow="7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Percent of Goal Achieved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of Goal Achieved</a:t>
              </a:r>
            </a:p>
          </cx:txPr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7F262ED-6DE5-428A-835F-73C2F0DDC611}">
          <cx:tx>
            <cx:txData>
              <cx:f>_xlchart.v1.12</cx:f>
              <cx:v/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Percent of Goal Achieved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of Goal Achieved</a:t>
              </a:r>
            </a:p>
          </cx:txPr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45126C51-ABA5-48FF-8327-D2644412740D}">
          <cx:tx>
            <cx:txData>
              <cx:f>_xlchart.v1.18</cx:f>
              <cx:v/>
            </cx:txData>
          </cx:tx>
          <cx:dataId val="0"/>
          <cx:layoutPr>
            <cx:binning intervalClosed="r" overflow="7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200" b="0" i="0" baseline="0">
                    <a:effectLst/>
                    <a:latin typeface="+mn-lt"/>
                  </a:rPr>
                  <a:t>Percent Goal Achieved</a:t>
                </a:r>
                <a:endParaRPr lang="en-US" sz="600">
                  <a:effectLst/>
                  <a:latin typeface="+mn-lt"/>
                </a:endParaRPr>
              </a:p>
            </cx:rich>
          </cx:tx>
        </cx:title>
        <cx:tickLabels/>
        <cx:numFmt formatCode="0%" sourceLinked="0"/>
      </cx:axis>
      <cx:axis id="1">
        <cx:valScaling/>
        <cx:title>
          <cx:tx>
            <cx:txData>
              <cx:v>Number of 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Successful Campaigns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openxmlformats.org/officeDocument/2006/relationships/chart" Target="../charts/chart13.xml"/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microsoft.com/office/2014/relationships/chartEx" Target="../charts/chartEx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hyperlink" Target="#'Scratch Pad'!L8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12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38</xdr:row>
      <xdr:rowOff>0</xdr:rowOff>
    </xdr:from>
    <xdr:to>
      <xdr:col>19</xdr:col>
      <xdr:colOff>204788</xdr:colOff>
      <xdr:row>53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0C351-6F35-440D-843F-374A0712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19</xdr:col>
      <xdr:colOff>223838</xdr:colOff>
      <xdr:row>23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13D38-8816-4CE7-85C7-11D3A2FB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21</xdr:col>
      <xdr:colOff>0</xdr:colOff>
      <xdr:row>23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78FDC2-94F9-4A9C-A3B2-E901F7F06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819275"/>
              <a:ext cx="61722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26</xdr:row>
      <xdr:rowOff>0</xdr:rowOff>
    </xdr:from>
    <xdr:to>
      <xdr:col>10</xdr:col>
      <xdr:colOff>0</xdr:colOff>
      <xdr:row>41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938D1-E58C-45B2-8105-9348C218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21</xdr:col>
      <xdr:colOff>0</xdr:colOff>
      <xdr:row>42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861F295-D53A-4DDE-B2DA-E7EB14642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695950"/>
              <a:ext cx="6172200" cy="3295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26</xdr:row>
      <xdr:rowOff>0</xdr:rowOff>
    </xdr:from>
    <xdr:to>
      <xdr:col>21</xdr:col>
      <xdr:colOff>9525</xdr:colOff>
      <xdr:row>42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33C44C-D64F-4D2A-B1CB-18C3935BF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705475"/>
              <a:ext cx="6181725" cy="3295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7</xdr:row>
      <xdr:rowOff>0</xdr:rowOff>
    </xdr:from>
    <xdr:to>
      <xdr:col>21</xdr:col>
      <xdr:colOff>0</xdr:colOff>
      <xdr:row>23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4C6946-CE77-4B15-8168-F6436385C5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828800"/>
              <a:ext cx="61722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685800</xdr:colOff>
      <xdr:row>26</xdr:row>
      <xdr:rowOff>0</xdr:rowOff>
    </xdr:from>
    <xdr:to>
      <xdr:col>9</xdr:col>
      <xdr:colOff>342900</xdr:colOff>
      <xdr:row>40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3B2B2-C38F-4061-9B86-128CF1399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683558</xdr:colOff>
      <xdr:row>7</xdr:row>
      <xdr:rowOff>0</xdr:rowOff>
    </xdr:from>
    <xdr:to>
      <xdr:col>59</xdr:col>
      <xdr:colOff>661146</xdr:colOff>
      <xdr:row>35</xdr:row>
      <xdr:rowOff>168647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6EB62-694F-4786-B53E-A36B6E008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38</xdr:row>
      <xdr:rowOff>0</xdr:rowOff>
    </xdr:from>
    <xdr:to>
      <xdr:col>59</xdr:col>
      <xdr:colOff>666749</xdr:colOff>
      <xdr:row>66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346C9C-9BBA-4A1C-BB41-31491A5F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870857</xdr:colOff>
      <xdr:row>8</xdr:row>
      <xdr:rowOff>57148</xdr:rowOff>
    </xdr:from>
    <xdr:to>
      <xdr:col>24</xdr:col>
      <xdr:colOff>571500</xdr:colOff>
      <xdr:row>41</xdr:row>
      <xdr:rowOff>64634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9E3A57-7906-410D-8B4D-F7403641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552448</xdr:colOff>
      <xdr:row>7</xdr:row>
      <xdr:rowOff>138112</xdr:rowOff>
    </xdr:from>
    <xdr:to>
      <xdr:col>38</xdr:col>
      <xdr:colOff>285750</xdr:colOff>
      <xdr:row>40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62541E3-5D1F-49FA-B986-BEF2A80FB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50841" y="1893433"/>
              <a:ext cx="6536873" cy="6764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19</xdr:col>
      <xdr:colOff>223838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7FABF-8C7A-41AB-9283-4BFBE1C83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20</xdr:col>
      <xdr:colOff>223838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413F4-8DD9-4949-858F-306E3976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24</xdr:col>
      <xdr:colOff>161925</xdr:colOff>
      <xdr:row>13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8F3732-571C-4C89-B383-33C50AD37772}"/>
            </a:ext>
          </a:extLst>
        </xdr:cNvPr>
        <xdr:cNvSpPr txBox="1"/>
      </xdr:nvSpPr>
      <xdr:spPr>
        <a:xfrm>
          <a:off x="15097125" y="1066800"/>
          <a:ext cx="2219325" cy="19240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prefer</a:t>
          </a:r>
          <a:r>
            <a:rPr lang="en-US" sz="1100" baseline="0"/>
            <a:t> this chart to the two that were assigned because it combines the information with out making the chart more difficult to read and understand.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7</xdr:row>
      <xdr:rowOff>76200</xdr:rowOff>
    </xdr:from>
    <xdr:to>
      <xdr:col>19</xdr:col>
      <xdr:colOff>257175</xdr:colOff>
      <xdr:row>25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D19D6-716A-48A3-BC2F-E055813E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19</xdr:col>
      <xdr:colOff>212148</xdr:colOff>
      <xdr:row>49</xdr:row>
      <xdr:rowOff>62345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33407E-7E92-49E0-840C-53CFDDDE2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23</xdr:col>
      <xdr:colOff>161925</xdr:colOff>
      <xdr:row>16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611AB2-4772-4EF0-9CA5-0AC4EA80A0D9}"/>
            </a:ext>
          </a:extLst>
        </xdr:cNvPr>
        <xdr:cNvSpPr txBox="1"/>
      </xdr:nvSpPr>
      <xdr:spPr>
        <a:xfrm>
          <a:off x="14163675" y="1733550"/>
          <a:ext cx="2219325" cy="19240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months of June and July appear to be the most active time for starting a campaign.  My assumption is this is because of the school break in the USA, giving kids and teachers more free time to create campaigns.</a:t>
          </a:r>
          <a:endParaRPr lang="en-US" sz="1100"/>
        </a:p>
      </xdr:txBody>
    </xdr:sp>
    <xdr:clientData/>
  </xdr:twoCellAnchor>
  <xdr:twoCellAnchor>
    <xdr:from>
      <xdr:col>20</xdr:col>
      <xdr:colOff>0</xdr:colOff>
      <xdr:row>31</xdr:row>
      <xdr:rowOff>0</xdr:rowOff>
    </xdr:from>
    <xdr:to>
      <xdr:col>23</xdr:col>
      <xdr:colOff>161925</xdr:colOff>
      <xdr:row>39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41B6CC-FE32-4985-9647-4AE8225922BD}"/>
            </a:ext>
          </a:extLst>
        </xdr:cNvPr>
        <xdr:cNvSpPr txBox="1"/>
      </xdr:nvSpPr>
      <xdr:spPr>
        <a:xfrm>
          <a:off x="14163675" y="6600825"/>
          <a:ext cx="2219325" cy="19240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September appears to be poor choice for starting</a:t>
          </a:r>
          <a:r>
            <a:rPr lang="en-US" sz="1100" baseline="0"/>
            <a:t> a campaign.  Since 75% of the data is from the USA , one might assume that "back to school is a major distraction.</a:t>
          </a:r>
        </a:p>
        <a:p>
          <a:endParaRPr lang="en-US" sz="1100" baseline="0"/>
        </a:p>
        <a:p>
          <a:r>
            <a:rPr lang="en-US" sz="1100" baseline="0"/>
            <a:t>The variability of failed and cancelled campaigns are less than successful projects by definition failures are bounded at between 0% and 99%)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26</xdr:col>
      <xdr:colOff>447675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ED16A-4938-4C2C-86C6-F210E06F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26</xdr:col>
      <xdr:colOff>447675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58F28-BF18-4BC7-B01E-115B81937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26</xdr:col>
      <xdr:colOff>528638</xdr:colOff>
      <xdr:row>71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04333-BC31-40E0-86CE-C4777462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276224</xdr:colOff>
      <xdr:row>34</xdr:row>
      <xdr:rowOff>123825</xdr:rowOff>
    </xdr:from>
    <xdr:to>
      <xdr:col>13</xdr:col>
      <xdr:colOff>333374</xdr:colOff>
      <xdr:row>36</xdr:row>
      <xdr:rowOff>142875</xdr:rowOff>
    </xdr:to>
    <xdr:sp macro="" textlink="">
      <xdr:nvSpPr>
        <xdr:cNvPr id="2" name="Rectangle: Beveled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B9FB7B-A62D-4FC3-A4D2-9B598E08F505}"/>
            </a:ext>
          </a:extLst>
        </xdr:cNvPr>
        <xdr:cNvSpPr/>
      </xdr:nvSpPr>
      <xdr:spPr>
        <a:xfrm>
          <a:off x="7810499" y="7667625"/>
          <a:ext cx="1952625" cy="419100"/>
        </a:xfrm>
        <a:prstGeom prst="bevel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Jump</a:t>
          </a:r>
          <a:r>
            <a:rPr lang="en-US" sz="1100" baseline="0"/>
            <a:t> to Scatter diagrams</a:t>
          </a:r>
          <a:endParaRPr lang="en-US" sz="1100"/>
        </a:p>
      </xdr:txBody>
    </xdr:sp>
    <xdr:clientData/>
  </xdr:twoCellAnchor>
  <xdr:twoCellAnchor>
    <xdr:from>
      <xdr:col>10</xdr:col>
      <xdr:colOff>257175</xdr:colOff>
      <xdr:row>22</xdr:row>
      <xdr:rowOff>19050</xdr:rowOff>
    </xdr:from>
    <xdr:to>
      <xdr:col>14</xdr:col>
      <xdr:colOff>133350</xdr:colOff>
      <xdr:row>34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3A35F6C-35C3-4B5B-BAFD-51F624A272B3}"/>
            </a:ext>
          </a:extLst>
        </xdr:cNvPr>
        <xdr:cNvSpPr txBox="1"/>
      </xdr:nvSpPr>
      <xdr:spPr>
        <a:xfrm>
          <a:off x="7791450" y="5095875"/>
          <a:ext cx="2219325" cy="24574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my other analysis shows there appears to be</a:t>
          </a:r>
          <a:r>
            <a:rPr lang="en-US" sz="1100" baseline="0"/>
            <a:t> divide between campaigns that are less than $10k and campaigns that are greater than $10k.</a:t>
          </a:r>
        </a:p>
        <a:p>
          <a:endParaRPr lang="en-US" sz="1100" baseline="0"/>
        </a:p>
        <a:p>
          <a:r>
            <a:rPr lang="en-US" sz="1100" baseline="0"/>
            <a:t>For project less than $10k you see a peak success at about $5k.  </a:t>
          </a:r>
        </a:p>
        <a:p>
          <a:endParaRPr lang="en-US" sz="1100" baseline="0"/>
        </a:p>
        <a:p>
          <a:r>
            <a:rPr lang="en-US" sz="1100" baseline="0"/>
            <a:t>After $10k we still see high percentages of success but the number of campaigns really drop off. </a:t>
          </a:r>
          <a:endParaRPr lang="en-US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47625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BFB363-EC72-47C6-A11D-BEB46FD85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0</xdr:rowOff>
    </xdr:from>
    <xdr:to>
      <xdr:col>21</xdr:col>
      <xdr:colOff>9525</xdr:colOff>
      <xdr:row>41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EF053DF-FD4E-4C3C-A46C-56311F5E8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476875"/>
              <a:ext cx="6181725" cy="3305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</xdr:row>
      <xdr:rowOff>0</xdr:rowOff>
    </xdr:from>
    <xdr:to>
      <xdr:col>21</xdr:col>
      <xdr:colOff>0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66760D7-CC1C-4AF5-85A3-CCB7845D8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590675"/>
              <a:ext cx="61722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295275</xdr:colOff>
      <xdr:row>33</xdr:row>
      <xdr:rowOff>133349</xdr:rowOff>
    </xdr:from>
    <xdr:to>
      <xdr:col>10</xdr:col>
      <xdr:colOff>104775</xdr:colOff>
      <xdr:row>74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7455C8-0DC8-4A5F-91FB-78EDBFAB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8625" y="7219949"/>
          <a:ext cx="6076950" cy="8329613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7</xdr:row>
      <xdr:rowOff>171450</xdr:rowOff>
    </xdr:from>
    <xdr:to>
      <xdr:col>15</xdr:col>
      <xdr:colOff>19050</xdr:colOff>
      <xdr:row>17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9AA4989-9927-44BB-96D6-4163CC55C0E6}"/>
            </a:ext>
          </a:extLst>
        </xdr:cNvPr>
        <xdr:cNvCxnSpPr/>
      </xdr:nvCxnSpPr>
      <xdr:spPr>
        <a:xfrm>
          <a:off x="12744450" y="1962150"/>
          <a:ext cx="0" cy="1895475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26</xdr:row>
      <xdr:rowOff>190500</xdr:rowOff>
    </xdr:from>
    <xdr:to>
      <xdr:col>14</xdr:col>
      <xdr:colOff>152400</xdr:colOff>
      <xdr:row>36</xdr:row>
      <xdr:rowOff>76200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C7BF837-CAB1-4474-9473-309D951733F3}"/>
            </a:ext>
          </a:extLst>
        </xdr:cNvPr>
        <xdr:cNvCxnSpPr/>
      </xdr:nvCxnSpPr>
      <xdr:spPr>
        <a:xfrm>
          <a:off x="12192000" y="5867400"/>
          <a:ext cx="0" cy="1895475"/>
        </a:xfrm>
        <a:prstGeom prst="line">
          <a:avLst/>
        </a:prstGeom>
        <a:ln w="28575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7</xdr:row>
      <xdr:rowOff>190500</xdr:rowOff>
    </xdr:from>
    <xdr:to>
      <xdr:col>13</xdr:col>
      <xdr:colOff>238125</xdr:colOff>
      <xdr:row>17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28352A1-7E71-4C17-9A94-B2F68806CC77}"/>
            </a:ext>
          </a:extLst>
        </xdr:cNvPr>
        <xdr:cNvCxnSpPr/>
      </xdr:nvCxnSpPr>
      <xdr:spPr>
        <a:xfrm>
          <a:off x="11591925" y="1981200"/>
          <a:ext cx="0" cy="1895475"/>
        </a:xfrm>
        <a:prstGeom prst="line">
          <a:avLst/>
        </a:prstGeom>
        <a:ln w="28575">
          <a:solidFill>
            <a:srgbClr val="FFA7FF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27</xdr:row>
      <xdr:rowOff>0</xdr:rowOff>
    </xdr:from>
    <xdr:to>
      <xdr:col>13</xdr:col>
      <xdr:colOff>76200</xdr:colOff>
      <xdr:row>36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0A216BA-7165-4791-BA26-840230FDFA14}"/>
            </a:ext>
          </a:extLst>
        </xdr:cNvPr>
        <xdr:cNvCxnSpPr/>
      </xdr:nvCxnSpPr>
      <xdr:spPr>
        <a:xfrm>
          <a:off x="11430000" y="5876925"/>
          <a:ext cx="0" cy="1895475"/>
        </a:xfrm>
        <a:prstGeom prst="line">
          <a:avLst/>
        </a:prstGeom>
        <a:ln w="28575">
          <a:solidFill>
            <a:srgbClr val="FFA7FF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8</xdr:row>
      <xdr:rowOff>28575</xdr:rowOff>
    </xdr:from>
    <xdr:ext cx="51719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B78D09-05EB-4C4C-82B4-F821596ECCA0}"/>
            </a:ext>
          </a:extLst>
        </xdr:cNvPr>
        <xdr:cNvSpPr txBox="1"/>
      </xdr:nvSpPr>
      <xdr:spPr>
        <a:xfrm>
          <a:off x="12725400" y="2019300"/>
          <a:ext cx="5171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Mean</a:t>
          </a:r>
        </a:p>
      </xdr:txBody>
    </xdr:sp>
    <xdr:clientData/>
  </xdr:oneCellAnchor>
  <xdr:oneCellAnchor>
    <xdr:from>
      <xdr:col>13</xdr:col>
      <xdr:colOff>247650</xdr:colOff>
      <xdr:row>8</xdr:row>
      <xdr:rowOff>9525</xdr:rowOff>
    </xdr:from>
    <xdr:ext cx="6236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702536-E840-484B-B5AC-EBAACD6556CC}"/>
            </a:ext>
          </a:extLst>
        </xdr:cNvPr>
        <xdr:cNvSpPr txBox="1"/>
      </xdr:nvSpPr>
      <xdr:spPr>
        <a:xfrm>
          <a:off x="11601450" y="2000250"/>
          <a:ext cx="6236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Median</a:t>
          </a:r>
        </a:p>
      </xdr:txBody>
    </xdr:sp>
    <xdr:clientData/>
  </xdr:oneCellAnchor>
  <xdr:oneCellAnchor>
    <xdr:from>
      <xdr:col>14</xdr:col>
      <xdr:colOff>161925</xdr:colOff>
      <xdr:row>26</xdr:row>
      <xdr:rowOff>171450</xdr:rowOff>
    </xdr:from>
    <xdr:ext cx="517193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9ABA0BA-8973-45C4-8839-5B845BFD9E71}"/>
            </a:ext>
          </a:extLst>
        </xdr:cNvPr>
        <xdr:cNvSpPr txBox="1"/>
      </xdr:nvSpPr>
      <xdr:spPr>
        <a:xfrm>
          <a:off x="12201525" y="5848350"/>
          <a:ext cx="5171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Mean</a:t>
          </a:r>
        </a:p>
      </xdr:txBody>
    </xdr:sp>
    <xdr:clientData/>
  </xdr:oneCellAnchor>
  <xdr:oneCellAnchor>
    <xdr:from>
      <xdr:col>13</xdr:col>
      <xdr:colOff>57150</xdr:colOff>
      <xdr:row>26</xdr:row>
      <xdr:rowOff>161925</xdr:rowOff>
    </xdr:from>
    <xdr:ext cx="62369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58C197-D4D3-4D43-B09B-BA1240D2C1B7}"/>
            </a:ext>
          </a:extLst>
        </xdr:cNvPr>
        <xdr:cNvSpPr txBox="1"/>
      </xdr:nvSpPr>
      <xdr:spPr>
        <a:xfrm>
          <a:off x="11410950" y="5838825"/>
          <a:ext cx="6236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Median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0</xdr:rowOff>
    </xdr:from>
    <xdr:to>
      <xdr:col>21</xdr:col>
      <xdr:colOff>9525</xdr:colOff>
      <xdr:row>41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70EDC8-748F-47FB-8751-36323527C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486400"/>
              <a:ext cx="6181725" cy="3343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</xdr:row>
      <xdr:rowOff>0</xdr:rowOff>
    </xdr:from>
    <xdr:to>
      <xdr:col>21</xdr:col>
      <xdr:colOff>0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941D78-0D48-495D-ACE0-196B746D9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600200"/>
              <a:ext cx="61722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6</xdr:row>
      <xdr:rowOff>76200</xdr:rowOff>
    </xdr:from>
    <xdr:to>
      <xdr:col>18</xdr:col>
      <xdr:colOff>619125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6E2E6-916F-430E-B3A7-7703D7A9A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22</xdr:col>
      <xdr:colOff>161925</xdr:colOff>
      <xdr:row>14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54CCFFA-5A2F-4F40-A130-FABDDEC0E2BE}"/>
            </a:ext>
          </a:extLst>
        </xdr:cNvPr>
        <xdr:cNvSpPr txBox="1"/>
      </xdr:nvSpPr>
      <xdr:spPr>
        <a:xfrm>
          <a:off x="13477875" y="1428750"/>
          <a:ext cx="2219325" cy="19240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limited variability of outcomes across</a:t>
          </a:r>
          <a:r>
            <a:rPr lang="en-US" sz="1100" baseline="0"/>
            <a:t> countries, however there is very little data for countries other than the USA.</a:t>
          </a:r>
        </a:p>
        <a:p>
          <a:endParaRPr lang="en-US" sz="1100" baseline="0"/>
        </a:p>
        <a:p>
          <a:r>
            <a:rPr lang="en-US" sz="1100" baseline="0"/>
            <a:t>The noticeable exception is Switzerland.  In this country it appears they are more likely to cancel a campaign that is destine to fail.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26</xdr:row>
      <xdr:rowOff>0</xdr:rowOff>
    </xdr:from>
    <xdr:to>
      <xdr:col>21</xdr:col>
      <xdr:colOff>9525</xdr:colOff>
      <xdr:row>42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BA25A6-1867-4AE0-9F79-F2875848C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686425"/>
              <a:ext cx="6181725" cy="3295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31</xdr:row>
      <xdr:rowOff>0</xdr:rowOff>
    </xdr:from>
    <xdr:to>
      <xdr:col>8</xdr:col>
      <xdr:colOff>952500</xdr:colOff>
      <xdr:row>44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7AEDD8-FAB5-42BE-8CF5-D2CBEF33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5985</xdr:colOff>
      <xdr:row>6</xdr:row>
      <xdr:rowOff>263726</xdr:rowOff>
    </xdr:from>
    <xdr:to>
      <xdr:col>20</xdr:col>
      <xdr:colOff>676275</xdr:colOff>
      <xdr:row>23</xdr:row>
      <xdr:rowOff>95664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E11645-BB7C-4A82-ABEC-1E9A59130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3985" y="1797251"/>
              <a:ext cx="6156690" cy="331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. Pinegar" refreshedDate="44827.474412384261" createdVersion="7" refreshedVersion="7" minRefreshableVersion="3" recordCount="1000" xr:uid="{3D259B07-40EA-41B0-9605-2077C3ACA396}">
  <cacheSource type="worksheet">
    <worksheetSource name="Table1"/>
  </cacheSource>
  <cacheFields count="2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3">
      <sharedItems containsSemiMixedTypes="0" containsString="0" containsNumber="1" containsInteger="1" minValue="100" maxValue="199200"/>
    </cacheField>
    <cacheField name="pledged" numFmtId="3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Staff &amp; Spot" numFmtId="0">
      <sharedItems count="2">
        <b v="0"/>
        <b v="1"/>
      </sharedItems>
    </cacheField>
    <cacheField name="category &amp; sub-category" numFmtId="0">
      <sharedItems/>
    </cacheField>
    <cacheField name="Parent Category" numFmtId="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8"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Duration" numFmtId="1">
      <sharedItems containsSemiMixedTypes="0" containsString="0" containsNumber="1" containsInteger="1" minValue="0" maxValue="59"/>
    </cacheField>
    <cacheField name="Excange rate" numFmtId="2">
      <sharedItems containsSemiMixedTypes="0" containsString="0" containsNumber="1" minValue="0.87" maxValue="7.46"/>
    </cacheField>
    <cacheField name="Goal [USD]" numFmtId="166">
      <sharedItems containsSemiMixedTypes="0" containsString="0" containsNumber="1" minValue="13.404825737265416" maxValue="200937.5" count="556">
        <n v="75.757575757575751"/>
        <n v="1400"/>
        <n v="72751.677852348992"/>
        <n v="4200"/>
        <n v="7600"/>
        <n v="1018.7667560321715"/>
        <n v="5977.0114942528735"/>
        <n v="603.21715817694371"/>
        <n v="14758.713136729222"/>
        <n v="6200"/>
        <n v="5200"/>
        <n v="6300"/>
        <n v="28200"/>
        <n v="81200"/>
        <n v="1700"/>
        <n v="84600"/>
        <n v="9100"/>
        <n v="62500"/>
        <n v="131800"/>
        <n v="94000"/>
        <n v="59100"/>
        <n v="5172.4137931034484"/>
        <n v="92400"/>
        <n v="5500"/>
        <n v="107500"/>
        <n v="2000"/>
        <n v="130800"/>
        <n v="47812.5"/>
        <n v="9000"/>
        <n v="4022.9885057471265"/>
        <n v="101000"/>
        <n v="50200"/>
        <n v="9300"/>
        <n v="16823.056300268097"/>
        <n v="700"/>
        <n v="8100"/>
        <n v="3100"/>
        <n v="1327.0777479892761"/>
        <n v="8800"/>
        <n v="5600"/>
        <n v="1800"/>
        <n v="90200"/>
        <n v="214.47721179624665"/>
        <n v="9500"/>
        <n v="3700"/>
        <n v="1500"/>
        <n v="33300"/>
        <n v="7200"/>
        <n v="100"/>
        <n v="181724.13793103449"/>
        <n v="6000"/>
        <n v="6600"/>
        <n v="8000"/>
        <n v="2900"/>
        <n v="2700"/>
        <n v="71363.636363636353"/>
        <n v="150909.09090909091"/>
        <n v="4700"/>
        <n v="2800"/>
        <n v="6100"/>
        <n v="83448.275862068971"/>
        <n v="5700"/>
        <n v="7900"/>
        <n v="128000"/>
        <n v="600"/>
        <n v="4482.7586206896549"/>
        <n v="9700"/>
        <n v="122900"/>
        <n v="4500"/>
        <n v="57800"/>
        <n v="1100"/>
        <n v="16800"/>
        <n v="1149.4252873563219"/>
        <n v="106400"/>
        <n v="31400"/>
        <n v="3288.5906040268455"/>
        <n v="7400"/>
        <n v="133221.47651006712"/>
        <n v="4800"/>
        <n v="3400"/>
        <n v="7800"/>
        <n v="154300"/>
        <n v="20833.333333333336"/>
        <n v="108800"/>
        <n v="3333.3333333333335"/>
        <n v="900"/>
        <n v="69700"/>
        <n v="1300"/>
        <n v="65637.583892617447"/>
        <n v="10000"/>
        <n v="119200"/>
        <n v="6800"/>
        <n v="3900"/>
        <n v="3500"/>
        <n v="142400"/>
        <n v="61400"/>
        <n v="3154.3624161073826"/>
        <n v="3300"/>
        <n v="1900"/>
        <n v="166700"/>
        <n v="4900"/>
        <n v="5400"/>
        <n v="5000"/>
        <n v="75100"/>
        <n v="45300"/>
        <n v="136800"/>
        <n v="134621.21212121213"/>
        <n v="2600"/>
        <n v="5300"/>
        <n v="180200"/>
        <n v="78181.818181818177"/>
        <n v="70600"/>
        <n v="99664.429530201349"/>
        <n v="1286.86327077748"/>
        <n v="189310.3448275862"/>
        <n v="103645.83333333334"/>
        <n v="7700"/>
        <n v="82800"/>
        <n v="9600"/>
        <n v="92100"/>
        <n v="64300"/>
        <n v="26041.666666666668"/>
        <n v="8300"/>
        <n v="137200"/>
        <n v="41500"/>
        <n v="189400"/>
        <n v="171300"/>
        <n v="139500"/>
        <n v="24429.530201342281"/>
        <n v="2818.7919463087251"/>
        <n v="2100"/>
        <n v="191200"/>
        <n v="6354.166666666667"/>
        <n v="150500"/>
        <n v="90400"/>
        <n v="9800"/>
        <n v="1744.9664429530201"/>
        <n v="17171.581769436998"/>
        <n v="23300"/>
        <n v="188100"/>
        <n v="800"/>
        <n v="96700"/>
        <n v="181200"/>
        <n v="115000"/>
        <n v="38800"/>
        <n v="33712.121212121208"/>
        <n v="37583.892617449666"/>
        <n v="8600"/>
        <n v="3632.7077747989279"/>
        <n v="3863.6363636363635"/>
        <n v="3600"/>
        <n v="1000"/>
        <n v="88800"/>
        <n v="45606.060606060601"/>
        <n v="8200"/>
        <n v="191300"/>
        <n v="8400"/>
        <n v="42600"/>
        <n v="7100"/>
        <n v="15800"/>
        <n v="1099.1957104557641"/>
        <n v="54700"/>
        <n v="63200"/>
        <n v="96577.181208053691"/>
        <n v="75000"/>
        <n v="196900"/>
        <n v="130536.91275167785"/>
        <n v="1260.0536193029491"/>
        <n v="104400"/>
        <n v="87900"/>
        <n v="156800"/>
        <n v="121700"/>
        <n v="129400"/>
        <n v="6551.7241379310344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26510.067114093959"/>
        <n v="321.71581769437"/>
        <n v="3200"/>
        <n v="29400"/>
        <n v="113087.24832214766"/>
        <n v="2300"/>
        <n v="19800"/>
        <n v="4161.0738255033557"/>
        <n v="61500"/>
        <n v="92045.454545454544"/>
        <n v="4600"/>
        <n v="80500"/>
        <n v="4712.64367816092"/>
        <n v="84300"/>
        <n v="45600"/>
        <n v="111900"/>
        <n v="41342.281879194634"/>
        <n v="173900"/>
        <n v="153700"/>
        <n v="51100"/>
        <n v="5909.090909090909"/>
        <n v="2500"/>
        <n v="164500"/>
        <n v="1085.7908847184988"/>
        <n v="112100"/>
        <n v="750.6702412868633"/>
        <n v="606.06060606060601"/>
        <n v="168600"/>
        <n v="7300"/>
        <n v="6500"/>
        <n v="200937.5"/>
        <n v="4093.959731543624"/>
        <n v="4832.2147651006708"/>
        <n v="13.404825737265416"/>
        <n v="76100"/>
        <n v="4410.1876675603216"/>
        <n v="118200"/>
        <n v="4100"/>
        <n v="2200"/>
        <n v="84400"/>
        <n v="170400"/>
        <n v="117900"/>
        <n v="10229.885057471265"/>
        <n v="98700"/>
        <n v="93800"/>
        <n v="38735.632183908048"/>
        <n v="20700"/>
        <n v="66200"/>
        <n v="173800"/>
        <n v="70700"/>
        <n v="94500"/>
        <n v="69800"/>
        <n v="103257.57575757576"/>
        <n v="37100"/>
        <n v="114300"/>
        <n v="47900"/>
        <n v="197600"/>
        <n v="181149.42528735631"/>
        <n v="199000"/>
        <n v="180800"/>
        <n v="74100"/>
        <n v="2121.212121212121"/>
        <n v="33600"/>
        <n v="817.69436997319031"/>
        <n v="7348.484848484848"/>
        <n v="4000"/>
        <n v="68620.68965517242"/>
        <n v="1073.8255033557048"/>
        <n v="9900"/>
        <n v="112300"/>
        <n v="189200"/>
        <n v="22500"/>
        <n v="167400"/>
        <n v="49700"/>
        <n v="178200"/>
        <n v="8275.8620689655181"/>
        <n v="114400"/>
        <n v="38900"/>
        <n v="135500"/>
        <n v="109000"/>
        <n v="119583.33333333334"/>
        <n v="83000"/>
        <n v="60400"/>
        <n v="102900"/>
        <n v="47575.757575757576"/>
        <n v="30939.59731543624"/>
        <n v="97300"/>
        <n v="148333.33333333331"/>
        <n v="48900"/>
        <n v="29600"/>
        <n v="39300"/>
        <n v="455.76407506702412"/>
        <n v="6969.6969696969691"/>
        <n v="135600"/>
        <n v="189500"/>
        <n v="188200"/>
        <n v="113500"/>
        <n v="134600"/>
        <n v="124015.15151515151"/>
        <n v="113800"/>
        <n v="9400"/>
        <n v="8700"/>
        <n v="147800"/>
        <n v="5100"/>
        <n v="174500"/>
        <n v="101400"/>
        <n v="191000"/>
        <n v="121400"/>
        <n v="4090.9090909090905"/>
        <n v="152400"/>
        <n v="28400"/>
        <n v="102500"/>
        <n v="7000"/>
        <n v="178390.80459770115"/>
        <n v="89900"/>
        <n v="120.64343163538874"/>
        <n v="148400"/>
        <n v="182400"/>
        <n v="116500"/>
        <n v="146400"/>
        <n v="33800"/>
        <n v="98800"/>
        <n v="188800"/>
        <n v="134300"/>
        <n v="71200"/>
        <n v="1200"/>
        <n v="1060.6060606060605"/>
        <n v="3563.2183908045977"/>
        <n v="153800"/>
        <n v="191500"/>
        <n v="8500"/>
        <n v="68800"/>
        <n v="2758.6206896551726"/>
        <n v="196600"/>
        <n v="91400"/>
        <n v="34022.988505747126"/>
        <n v="104137.93103448275"/>
        <n v="110300"/>
        <n v="9200"/>
        <n v="56800"/>
        <n v="428.9544235924933"/>
        <n v="183800"/>
        <n v="25924.932975871314"/>
        <n v="163800"/>
        <n v="153600"/>
        <n v="872.48322147651004"/>
        <n v="25500"/>
        <n v="18000"/>
        <n v="172700"/>
        <n v="168500"/>
        <n v="5234.89932885906"/>
        <n v="144479.16666666669"/>
        <n v="6515.151515151515"/>
        <n v="125400"/>
        <n v="5900"/>
        <n v="177700"/>
        <n v="50500"/>
        <n v="143333.33333333331"/>
        <n v="10344.827586206897"/>
        <n v="105000"/>
        <n v="194479.16666666669"/>
        <n v="1212.121212121212"/>
        <n v="132873.5632183908"/>
        <n v="89100"/>
        <n v="11313.672922252012"/>
        <n v="151300"/>
        <n v="178000"/>
        <n v="88505.747126436778"/>
        <n v="84900"/>
        <n v="184800"/>
        <n v="66100"/>
        <n v="29500"/>
        <n v="104.16666666666667"/>
        <n v="120872.4832214765"/>
        <n v="170600"/>
        <n v="7196.969696969697"/>
        <n v="844.50402144772113"/>
        <n v="5800"/>
        <n v="105300"/>
        <n v="20000"/>
        <n v="3125"/>
        <n v="10312.5"/>
        <n v="2483.2214765100671"/>
        <n v="168700"/>
        <n v="94900"/>
        <n v="72400"/>
        <n v="20100"/>
        <n v="31200"/>
        <n v="6700"/>
        <n v="83300"/>
        <n v="96500"/>
        <n v="43800"/>
        <n v="18900"/>
        <n v="86400"/>
        <n v="8900"/>
        <n v="7121.212121212121"/>
        <n v="4765.10067114094"/>
        <n v="121600"/>
        <n v="157300"/>
        <n v="70300"/>
        <n v="73800"/>
        <n v="108500"/>
        <n v="18806.970509383376"/>
        <n v="114.94252873563218"/>
        <n v="71100"/>
        <n v="88700"/>
        <n v="3908.0459770114944"/>
        <n v="137600"/>
        <n v="42800"/>
        <n v="833.33333333333326"/>
        <n v="26500"/>
        <n v="7356.3218390804595"/>
        <n v="198600"/>
        <n v="195900"/>
        <n v="2885.9060402684563"/>
        <n v="25600"/>
        <n v="189000"/>
        <n v="108390.80459770115"/>
        <n v="6400"/>
        <n v="1839.0804597701149"/>
        <n v="85900"/>
        <n v="59200"/>
        <n v="72100"/>
        <n v="139000"/>
        <n v="26501.340482573727"/>
        <n v="81600"/>
        <n v="119800"/>
        <n v="9791.6666666666679"/>
        <n v="14900"/>
        <n v="128333.33333333333"/>
        <n v="192100"/>
        <n v="98600"/>
        <n v="126770.83333333334"/>
        <n v="196700"/>
        <n v="35000"/>
        <n v="6900"/>
        <n v="79463.087248322146"/>
        <n v="52600"/>
        <n v="138735.63218390805"/>
        <n v="14316.353887399464"/>
        <n v="79400"/>
        <n v="27500"/>
        <n v="48800"/>
        <n v="16200"/>
        <n v="97600"/>
        <n v="132818.79194630872"/>
        <n v="170700"/>
        <n v="62300"/>
        <n v="99500"/>
        <n v="145600"/>
        <n v="184100"/>
        <n v="106060.60606060605"/>
        <n v="6896.5517241379312"/>
        <n v="180400"/>
        <n v="164100"/>
        <n v="128900"/>
        <n v="31893.939393939392"/>
        <n v="52000"/>
        <n v="63400"/>
        <n v="195057.47126436781"/>
        <n v="1770.8333333333335"/>
        <n v="4300"/>
        <n v="38500"/>
        <n v="118000"/>
        <n v="1166.2198391420911"/>
        <n v="123600"/>
        <n v="48500"/>
        <n v="9655.1724137931033"/>
        <n v="193200"/>
        <n v="54300"/>
        <n v="21818.181818181816"/>
        <n v="117000"/>
        <n v="74700"/>
        <n v="55800"/>
        <n v="194900"/>
        <n v="70400"/>
        <n v="22424.242424242424"/>
        <n v="167500"/>
        <n v="48300"/>
        <n v="2348.9932885906042"/>
        <n v="29395.973154362415"/>
        <n v="97200"/>
        <n v="125600"/>
        <n v="149600"/>
        <n v="53100"/>
        <n v="110800"/>
        <n v="1354.1666666666667"/>
        <n v="108700"/>
        <n v="9062.5"/>
        <n v="88900"/>
        <n v="4496.6442953020132"/>
        <n v="46363.63636363636"/>
        <n v="185900"/>
        <n v="1145.8333333333335"/>
        <n v="97126.436781609198"/>
        <n v="6510.0671140939594"/>
        <n v="146666.66666666669"/>
        <n v="92500"/>
        <n v="45227.272727272728"/>
        <n v="6818.181818181818"/>
        <n v="51300"/>
        <n v="1724.1379310344828"/>
        <n v="54000"/>
        <n v="85000"/>
        <n v="4137.9310344827591"/>
        <n v="1543.6241610738255"/>
        <n v="97100"/>
        <n v="5790.8847184986598"/>
        <n v="911.52815013404825"/>
        <n v="86200"/>
        <n v="17700"/>
        <n v="116300"/>
        <n v="80344.827586206899"/>
        <n v="12954.545454545454"/>
        <n v="129545.45454545454"/>
        <n v="15704.697986577181"/>
        <n v="5520.8333333333339"/>
        <n v="81000"/>
        <n v="182800"/>
        <n v="161900"/>
        <n v="71500"/>
        <n v="42100"/>
        <n v="40200"/>
        <n v="6287.878787878788"/>
        <n v="163600"/>
        <n v="84500"/>
        <n v="81300"/>
        <n v="170800"/>
        <n v="150600"/>
        <n v="134400"/>
        <n v="2272.7272727272725"/>
        <n v="1954.0229885057472"/>
        <n v="159800"/>
        <n v="13288.590604026846"/>
        <n v="179100"/>
        <n v="3229.166666666667"/>
        <n v="41000"/>
        <n v="38200"/>
        <n v="1363.6363636363635"/>
        <n v="154500"/>
        <n v="47114.093959731545"/>
        <n v="144712.64367816091"/>
        <n v="3958.3333333333335"/>
        <n v="23892.617449664431"/>
        <n v="160400"/>
        <n v="51400"/>
        <n v="39400"/>
        <n v="6321.8390804597702"/>
        <n v="73000"/>
        <n v="103200"/>
        <n v="171000"/>
        <n v="43000"/>
        <n v="6442.9530201342286"/>
        <n v="6711.4093959731545"/>
        <n v="172000"/>
        <n v="14500"/>
        <n v="145500"/>
        <n v="28590.604026845638"/>
        <n v="187600"/>
        <n v="145000"/>
        <n v="2528.7356321839079"/>
        <n v="88400"/>
        <n v="42700"/>
        <n v="121100"/>
        <n v="69195.402298850575"/>
        <n v="195200"/>
        <n v="129100"/>
        <n v="141100"/>
        <n v="66600"/>
        <n v="111100"/>
      </sharedItems>
    </cacheField>
    <cacheField name="Pledged [USD]" numFmtId="166">
      <sharedItems containsSemiMixedTypes="0" containsString="0" containsNumber="1" minValue="0" maxValue="225213.79310344829"/>
    </cacheField>
    <cacheField name="Average Donation [USD]" numFmtId="166">
      <sharedItems containsSemiMixedTypes="0" containsString="0" containsNumber="1" minValue="0" maxValue="120.94868058928283"/>
    </cacheField>
    <cacheField name="Country 2" numFmtId="0">
      <sharedItems count="7">
        <s v="Canada"/>
        <s v="USA"/>
        <s v="Australia"/>
        <s v="Denmark"/>
        <s v="United Kingdom"/>
        <s v="Switzerland"/>
        <s v="Euro Zone"/>
      </sharedItems>
    </cacheField>
    <cacheField name="Quarters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x v="0"/>
    <n v="0"/>
    <n v="0"/>
    <x v="0"/>
    <s v="CAD"/>
    <n v="1448690400"/>
    <n v="1450159200"/>
    <x v="0"/>
    <x v="0"/>
    <x v="0"/>
    <s v="food/food trucks"/>
    <x v="0"/>
    <x v="0"/>
    <x v="0"/>
    <d v="2015-12-15T06:00:00"/>
    <n v="17"/>
    <n v="1.32"/>
    <x v="0"/>
    <n v="0"/>
    <n v="0"/>
    <x v="0"/>
  </r>
  <r>
    <x v="1"/>
    <x v="1"/>
    <s v="Managed bottom-line architecture"/>
    <n v="1400"/>
    <n v="14560"/>
    <x v="1"/>
    <x v="1"/>
    <n v="158"/>
    <n v="92.151898734177209"/>
    <x v="1"/>
    <s v="USD"/>
    <n v="1408424400"/>
    <n v="1408597200"/>
    <x v="0"/>
    <x v="1"/>
    <x v="0"/>
    <s v="music/rock"/>
    <x v="1"/>
    <x v="1"/>
    <x v="1"/>
    <d v="2014-08-21T05:00:00"/>
    <n v="2"/>
    <n v="1"/>
    <x v="1"/>
    <n v="14560"/>
    <n v="92.151898734177209"/>
    <x v="1"/>
  </r>
  <r>
    <x v="2"/>
    <x v="2"/>
    <s v="Function-based leadingedge pricing structure"/>
    <n v="108400"/>
    <n v="142523"/>
    <x v="2"/>
    <x v="1"/>
    <n v="1425"/>
    <n v="100.01614035087719"/>
    <x v="2"/>
    <s v="AUD"/>
    <n v="1384668000"/>
    <n v="1384840800"/>
    <x v="0"/>
    <x v="0"/>
    <x v="0"/>
    <s v="technology/web"/>
    <x v="2"/>
    <x v="2"/>
    <x v="2"/>
    <d v="2013-11-19T06:00:00"/>
    <n v="2"/>
    <n v="1.49"/>
    <x v="2"/>
    <n v="95653.020134228194"/>
    <n v="67.124926409984695"/>
    <x v="2"/>
  </r>
  <r>
    <x v="3"/>
    <x v="3"/>
    <s v="Vision-oriented fresh-thinking conglomeration"/>
    <n v="4200"/>
    <n v="2477"/>
    <x v="3"/>
    <x v="0"/>
    <n v="24"/>
    <n v="103.20833333333333"/>
    <x v="1"/>
    <s v="USD"/>
    <n v="1565499600"/>
    <n v="1568955600"/>
    <x v="0"/>
    <x v="0"/>
    <x v="0"/>
    <s v="music/rock"/>
    <x v="1"/>
    <x v="1"/>
    <x v="3"/>
    <d v="2019-09-20T05:00:00"/>
    <n v="40"/>
    <n v="1"/>
    <x v="3"/>
    <n v="2477"/>
    <n v="103.20833333333333"/>
    <x v="1"/>
  </r>
  <r>
    <x v="4"/>
    <x v="4"/>
    <s v="Proactive foreground core"/>
    <n v="7600"/>
    <n v="5265"/>
    <x v="4"/>
    <x v="0"/>
    <n v="53"/>
    <n v="99.339622641509436"/>
    <x v="1"/>
    <s v="USD"/>
    <n v="1547964000"/>
    <n v="1548309600"/>
    <x v="0"/>
    <x v="0"/>
    <x v="0"/>
    <s v="theater/plays"/>
    <x v="3"/>
    <x v="3"/>
    <x v="4"/>
    <d v="2019-01-24T06:00:00"/>
    <n v="4"/>
    <n v="1"/>
    <x v="4"/>
    <n v="5265"/>
    <n v="99.339622641509436"/>
    <x v="1"/>
  </r>
  <r>
    <x v="5"/>
    <x v="5"/>
    <s v="Open-source optimizing database"/>
    <n v="7600"/>
    <n v="13195"/>
    <x v="5"/>
    <x v="1"/>
    <n v="174"/>
    <n v="75.833333333333329"/>
    <x v="3"/>
    <s v="DKK"/>
    <n v="1346130000"/>
    <n v="1347080400"/>
    <x v="0"/>
    <x v="0"/>
    <x v="0"/>
    <s v="theater/plays"/>
    <x v="3"/>
    <x v="3"/>
    <x v="5"/>
    <d v="2012-09-08T05:00:00"/>
    <n v="11"/>
    <n v="7.46"/>
    <x v="5"/>
    <n v="1768.7667560321715"/>
    <n v="10.16532618409294"/>
    <x v="3"/>
  </r>
  <r>
    <x v="6"/>
    <x v="6"/>
    <s v="Operative upward-trending algorithm"/>
    <n v="5200"/>
    <n v="1090"/>
    <x v="6"/>
    <x v="0"/>
    <n v="18"/>
    <n v="60.555555555555557"/>
    <x v="4"/>
    <s v="GBP"/>
    <n v="1505278800"/>
    <n v="1505365200"/>
    <x v="0"/>
    <x v="0"/>
    <x v="0"/>
    <s v="film &amp; video/documentary"/>
    <x v="4"/>
    <x v="4"/>
    <x v="6"/>
    <d v="2017-09-14T05:00:00"/>
    <n v="1"/>
    <n v="0.87"/>
    <x v="6"/>
    <n v="1252.8735632183907"/>
    <n v="69.604086845466156"/>
    <x v="4"/>
  </r>
  <r>
    <x v="7"/>
    <x v="7"/>
    <s v="Centralized cohesive challenge"/>
    <n v="4500"/>
    <n v="14741"/>
    <x v="7"/>
    <x v="1"/>
    <n v="227"/>
    <n v="64.93832599118943"/>
    <x v="3"/>
    <s v="DKK"/>
    <n v="1439442000"/>
    <n v="1439614800"/>
    <x v="0"/>
    <x v="0"/>
    <x v="0"/>
    <s v="theater/plays"/>
    <x v="3"/>
    <x v="3"/>
    <x v="7"/>
    <d v="2015-08-15T05:00:00"/>
    <n v="2"/>
    <n v="7.46"/>
    <x v="7"/>
    <n v="1976.0053619302948"/>
    <n v="8.7048694358162777"/>
    <x v="3"/>
  </r>
  <r>
    <x v="8"/>
    <x v="8"/>
    <s v="Exclusive attitude-oriented intranet"/>
    <n v="110100"/>
    <n v="21946"/>
    <x v="8"/>
    <x v="2"/>
    <n v="708"/>
    <n v="30.997175141242938"/>
    <x v="3"/>
    <s v="DKK"/>
    <n v="1281330000"/>
    <n v="1281502800"/>
    <x v="0"/>
    <x v="0"/>
    <x v="0"/>
    <s v="theater/plays"/>
    <x v="3"/>
    <x v="3"/>
    <x v="8"/>
    <d v="2010-08-11T05:00:00"/>
    <n v="2"/>
    <n v="7.46"/>
    <x v="8"/>
    <n v="2941.823056300268"/>
    <n v="4.1551173111585706"/>
    <x v="3"/>
  </r>
  <r>
    <x v="9"/>
    <x v="9"/>
    <s v="Open-source fresh-thinking model"/>
    <n v="6200"/>
    <n v="3208"/>
    <x v="9"/>
    <x v="0"/>
    <n v="44"/>
    <n v="72.909090909090907"/>
    <x v="1"/>
    <s v="USD"/>
    <n v="1379566800"/>
    <n v="1383804000"/>
    <x v="0"/>
    <x v="0"/>
    <x v="0"/>
    <s v="music/electric music"/>
    <x v="1"/>
    <x v="5"/>
    <x v="9"/>
    <d v="2013-11-07T06:00:00"/>
    <n v="49"/>
    <n v="1"/>
    <x v="9"/>
    <n v="3208"/>
    <n v="72.909090909090907"/>
    <x v="1"/>
  </r>
  <r>
    <x v="10"/>
    <x v="10"/>
    <s v="Monitored empowering installation"/>
    <n v="5200"/>
    <n v="13838"/>
    <x v="10"/>
    <x v="1"/>
    <n v="220"/>
    <n v="62.9"/>
    <x v="1"/>
    <s v="USD"/>
    <n v="1281762000"/>
    <n v="1285909200"/>
    <x v="0"/>
    <x v="0"/>
    <x v="0"/>
    <s v="film &amp; video/drama"/>
    <x v="4"/>
    <x v="6"/>
    <x v="10"/>
    <d v="2010-10-01T05:00:00"/>
    <n v="48"/>
    <n v="1"/>
    <x v="10"/>
    <n v="13838"/>
    <n v="62.9"/>
    <x v="1"/>
  </r>
  <r>
    <x v="11"/>
    <x v="11"/>
    <s v="Grass-roots zero administration system engine"/>
    <n v="6300"/>
    <n v="3030"/>
    <x v="11"/>
    <x v="0"/>
    <n v="27"/>
    <n v="112.22222222222223"/>
    <x v="1"/>
    <s v="USD"/>
    <n v="1285045200"/>
    <n v="1285563600"/>
    <x v="0"/>
    <x v="1"/>
    <x v="0"/>
    <s v="theater/plays"/>
    <x v="3"/>
    <x v="3"/>
    <x v="11"/>
    <d v="2010-09-27T05:00:00"/>
    <n v="6"/>
    <n v="1"/>
    <x v="11"/>
    <n v="3030"/>
    <n v="112.22222222222223"/>
    <x v="1"/>
  </r>
  <r>
    <x v="12"/>
    <x v="12"/>
    <s v="Assimilated hybrid intranet"/>
    <n v="6300"/>
    <n v="5629"/>
    <x v="12"/>
    <x v="0"/>
    <n v="55"/>
    <n v="102.34545454545454"/>
    <x v="1"/>
    <s v="USD"/>
    <n v="1571720400"/>
    <n v="1572411600"/>
    <x v="0"/>
    <x v="0"/>
    <x v="0"/>
    <s v="film &amp; video/drama"/>
    <x v="4"/>
    <x v="6"/>
    <x v="12"/>
    <d v="2019-10-30T05:00:00"/>
    <n v="8"/>
    <n v="1"/>
    <x v="11"/>
    <n v="5629"/>
    <n v="102.34545454545454"/>
    <x v="1"/>
  </r>
  <r>
    <x v="13"/>
    <x v="13"/>
    <s v="Multi-tiered directional open architecture"/>
    <n v="4200"/>
    <n v="10295"/>
    <x v="13"/>
    <x v="1"/>
    <n v="98"/>
    <n v="105.05102040816327"/>
    <x v="1"/>
    <s v="USD"/>
    <n v="1465621200"/>
    <n v="1466658000"/>
    <x v="0"/>
    <x v="0"/>
    <x v="0"/>
    <s v="music/indie rock"/>
    <x v="1"/>
    <x v="7"/>
    <x v="13"/>
    <d v="2016-06-23T05:00:00"/>
    <n v="12"/>
    <n v="1"/>
    <x v="3"/>
    <n v="10295"/>
    <n v="105.05102040816327"/>
    <x v="1"/>
  </r>
  <r>
    <x v="14"/>
    <x v="14"/>
    <s v="Cloned directional synergy"/>
    <n v="28200"/>
    <n v="18829"/>
    <x v="14"/>
    <x v="0"/>
    <n v="200"/>
    <n v="94.144999999999996"/>
    <x v="1"/>
    <s v="USD"/>
    <n v="1331013600"/>
    <n v="1333342800"/>
    <x v="0"/>
    <x v="0"/>
    <x v="0"/>
    <s v="music/indie rock"/>
    <x v="1"/>
    <x v="7"/>
    <x v="14"/>
    <d v="2012-04-02T05:00:00"/>
    <n v="27"/>
    <n v="1"/>
    <x v="12"/>
    <n v="18829"/>
    <n v="94.144999999999996"/>
    <x v="1"/>
  </r>
  <r>
    <x v="15"/>
    <x v="15"/>
    <s v="Extended eco-centric pricing structure"/>
    <n v="81200"/>
    <n v="38414"/>
    <x v="15"/>
    <x v="0"/>
    <n v="452"/>
    <n v="84.986725663716811"/>
    <x v="1"/>
    <s v="USD"/>
    <n v="1575957600"/>
    <n v="1576303200"/>
    <x v="0"/>
    <x v="0"/>
    <x v="0"/>
    <s v="technology/wearables"/>
    <x v="2"/>
    <x v="8"/>
    <x v="15"/>
    <d v="2019-12-14T06:00:00"/>
    <n v="4"/>
    <n v="1"/>
    <x v="13"/>
    <n v="38414"/>
    <n v="84.986725663716811"/>
    <x v="1"/>
  </r>
  <r>
    <x v="16"/>
    <x v="16"/>
    <s v="Cross-platform systemic adapter"/>
    <n v="1700"/>
    <n v="11041"/>
    <x v="16"/>
    <x v="1"/>
    <n v="100"/>
    <n v="110.41"/>
    <x v="1"/>
    <s v="USD"/>
    <n v="1390370400"/>
    <n v="1392271200"/>
    <x v="0"/>
    <x v="0"/>
    <x v="0"/>
    <s v="publishing/nonfiction"/>
    <x v="5"/>
    <x v="9"/>
    <x v="16"/>
    <d v="2014-02-13T06:00:00"/>
    <n v="22"/>
    <n v="1"/>
    <x v="14"/>
    <n v="11041"/>
    <n v="110.41"/>
    <x v="1"/>
  </r>
  <r>
    <x v="17"/>
    <x v="17"/>
    <s v="Seamless 4thgeneration methodology"/>
    <n v="84600"/>
    <n v="134845"/>
    <x v="17"/>
    <x v="1"/>
    <n v="1249"/>
    <n v="107.96236989591674"/>
    <x v="1"/>
    <s v="USD"/>
    <n v="1294812000"/>
    <n v="1294898400"/>
    <x v="0"/>
    <x v="0"/>
    <x v="0"/>
    <s v="film &amp; video/animation"/>
    <x v="4"/>
    <x v="10"/>
    <x v="17"/>
    <d v="2011-01-13T06:00:00"/>
    <n v="1"/>
    <n v="1"/>
    <x v="15"/>
    <n v="134845"/>
    <n v="107.96236989591674"/>
    <x v="1"/>
  </r>
  <r>
    <x v="18"/>
    <x v="18"/>
    <s v="Exclusive needs-based adapter"/>
    <n v="9100"/>
    <n v="6089"/>
    <x v="18"/>
    <x v="3"/>
    <n v="135"/>
    <n v="45.103703703703701"/>
    <x v="1"/>
    <s v="USD"/>
    <n v="1536382800"/>
    <n v="1537074000"/>
    <x v="0"/>
    <x v="0"/>
    <x v="0"/>
    <s v="theater/plays"/>
    <x v="3"/>
    <x v="3"/>
    <x v="18"/>
    <d v="2018-09-16T05:00:00"/>
    <n v="8"/>
    <n v="1"/>
    <x v="16"/>
    <n v="6089"/>
    <n v="45.103703703703701"/>
    <x v="1"/>
  </r>
  <r>
    <x v="19"/>
    <x v="19"/>
    <s v="Down-sized cohesive archive"/>
    <n v="62500"/>
    <n v="30331"/>
    <x v="19"/>
    <x v="0"/>
    <n v="674"/>
    <n v="45.001483679525222"/>
    <x v="1"/>
    <s v="USD"/>
    <n v="1551679200"/>
    <n v="1553490000"/>
    <x v="0"/>
    <x v="1"/>
    <x v="0"/>
    <s v="theater/plays"/>
    <x v="3"/>
    <x v="3"/>
    <x v="19"/>
    <d v="2019-03-25T05:00:00"/>
    <n v="21"/>
    <n v="1"/>
    <x v="17"/>
    <n v="30331"/>
    <n v="45.001483679525222"/>
    <x v="1"/>
  </r>
  <r>
    <x v="20"/>
    <x v="20"/>
    <s v="Proactive composite alliance"/>
    <n v="131800"/>
    <n v="147936"/>
    <x v="20"/>
    <x v="1"/>
    <n v="1396"/>
    <n v="105.97134670487107"/>
    <x v="1"/>
    <s v="USD"/>
    <n v="1406523600"/>
    <n v="1406523600"/>
    <x v="0"/>
    <x v="0"/>
    <x v="0"/>
    <s v="film &amp; video/drama"/>
    <x v="4"/>
    <x v="6"/>
    <x v="20"/>
    <d v="2014-07-28T05:00:00"/>
    <n v="0"/>
    <n v="1"/>
    <x v="18"/>
    <n v="147936"/>
    <n v="105.97134670487107"/>
    <x v="1"/>
  </r>
  <r>
    <x v="21"/>
    <x v="21"/>
    <s v="Re-engineered intangible definition"/>
    <n v="94000"/>
    <n v="38533"/>
    <x v="21"/>
    <x v="0"/>
    <n v="558"/>
    <n v="69.055555555555557"/>
    <x v="1"/>
    <s v="USD"/>
    <n v="1313384400"/>
    <n v="1316322000"/>
    <x v="0"/>
    <x v="0"/>
    <x v="0"/>
    <s v="theater/plays"/>
    <x v="3"/>
    <x v="3"/>
    <x v="21"/>
    <d v="2011-09-18T05:00:00"/>
    <n v="34"/>
    <n v="1"/>
    <x v="19"/>
    <n v="38533"/>
    <n v="69.055555555555557"/>
    <x v="1"/>
  </r>
  <r>
    <x v="22"/>
    <x v="22"/>
    <s v="Enhanced dynamic definition"/>
    <n v="59100"/>
    <n v="75690"/>
    <x v="22"/>
    <x v="1"/>
    <n v="890"/>
    <n v="85.044943820224717"/>
    <x v="1"/>
    <s v="USD"/>
    <n v="1522731600"/>
    <n v="1524027600"/>
    <x v="0"/>
    <x v="0"/>
    <x v="0"/>
    <s v="theater/plays"/>
    <x v="3"/>
    <x v="3"/>
    <x v="22"/>
    <d v="2018-04-18T05:00:00"/>
    <n v="15"/>
    <n v="1"/>
    <x v="20"/>
    <n v="75690"/>
    <n v="85.044943820224717"/>
    <x v="1"/>
  </r>
  <r>
    <x v="23"/>
    <x v="23"/>
    <s v="Devolved next generation adapter"/>
    <n v="4500"/>
    <n v="14942"/>
    <x v="23"/>
    <x v="1"/>
    <n v="142"/>
    <n v="105.22535211267606"/>
    <x v="4"/>
    <s v="GBP"/>
    <n v="1550124000"/>
    <n v="1554699600"/>
    <x v="0"/>
    <x v="0"/>
    <x v="0"/>
    <s v="film &amp; video/documentary"/>
    <x v="4"/>
    <x v="4"/>
    <x v="23"/>
    <d v="2019-04-08T05:00:00"/>
    <n v="53"/>
    <n v="0.87"/>
    <x v="21"/>
    <n v="17174.712643678162"/>
    <n v="120.94868058928283"/>
    <x v="4"/>
  </r>
  <r>
    <x v="24"/>
    <x v="24"/>
    <s v="Cross-platform intermediate frame"/>
    <n v="92400"/>
    <n v="104257"/>
    <x v="24"/>
    <x v="1"/>
    <n v="2673"/>
    <n v="39.003741114852225"/>
    <x v="1"/>
    <s v="USD"/>
    <n v="1403326800"/>
    <n v="1403499600"/>
    <x v="0"/>
    <x v="0"/>
    <x v="0"/>
    <s v="technology/wearables"/>
    <x v="2"/>
    <x v="8"/>
    <x v="24"/>
    <d v="2014-06-23T05:00:00"/>
    <n v="2"/>
    <n v="1"/>
    <x v="22"/>
    <n v="104257"/>
    <n v="39.003741114852225"/>
    <x v="1"/>
  </r>
  <r>
    <x v="25"/>
    <x v="25"/>
    <s v="Monitored impactful analyzer"/>
    <n v="5500"/>
    <n v="11904"/>
    <x v="25"/>
    <x v="1"/>
    <n v="163"/>
    <n v="73.030674846625772"/>
    <x v="1"/>
    <s v="USD"/>
    <n v="1305694800"/>
    <n v="1307422800"/>
    <x v="0"/>
    <x v="1"/>
    <x v="0"/>
    <s v="games/video games"/>
    <x v="6"/>
    <x v="11"/>
    <x v="25"/>
    <d v="2011-06-07T05:00:00"/>
    <n v="20"/>
    <n v="1"/>
    <x v="23"/>
    <n v="11904"/>
    <n v="73.030674846625772"/>
    <x v="1"/>
  </r>
  <r>
    <x v="26"/>
    <x v="26"/>
    <s v="Optional responsive customer loyalty"/>
    <n v="107500"/>
    <n v="51814"/>
    <x v="26"/>
    <x v="3"/>
    <n v="1480"/>
    <n v="35.009459459459457"/>
    <x v="1"/>
    <s v="USD"/>
    <n v="1533013200"/>
    <n v="1535346000"/>
    <x v="0"/>
    <x v="0"/>
    <x v="0"/>
    <s v="theater/plays"/>
    <x v="3"/>
    <x v="3"/>
    <x v="26"/>
    <d v="2018-08-27T05:00:00"/>
    <n v="27"/>
    <n v="1"/>
    <x v="24"/>
    <n v="51814"/>
    <n v="35.009459459459457"/>
    <x v="1"/>
  </r>
  <r>
    <x v="27"/>
    <x v="27"/>
    <s v="Diverse transitional migration"/>
    <n v="2000"/>
    <n v="1599"/>
    <x v="27"/>
    <x v="0"/>
    <n v="15"/>
    <n v="106.6"/>
    <x v="1"/>
    <s v="USD"/>
    <n v="1443848400"/>
    <n v="1444539600"/>
    <x v="0"/>
    <x v="0"/>
    <x v="0"/>
    <s v="music/rock"/>
    <x v="1"/>
    <x v="1"/>
    <x v="27"/>
    <d v="2015-10-11T05:00:00"/>
    <n v="8"/>
    <n v="1"/>
    <x v="25"/>
    <n v="1599"/>
    <n v="106.6"/>
    <x v="1"/>
  </r>
  <r>
    <x v="28"/>
    <x v="28"/>
    <s v="Synchronized global task-force"/>
    <n v="130800"/>
    <n v="137635"/>
    <x v="28"/>
    <x v="1"/>
    <n v="2220"/>
    <n v="61.997747747747745"/>
    <x v="1"/>
    <s v="USD"/>
    <n v="1265695200"/>
    <n v="1267682400"/>
    <x v="0"/>
    <x v="1"/>
    <x v="0"/>
    <s v="theater/plays"/>
    <x v="3"/>
    <x v="3"/>
    <x v="28"/>
    <d v="2010-03-04T06:00:00"/>
    <n v="23"/>
    <n v="1"/>
    <x v="26"/>
    <n v="137635"/>
    <n v="61.997747747747745"/>
    <x v="1"/>
  </r>
  <r>
    <x v="29"/>
    <x v="29"/>
    <s v="Focused 6thgeneration forecast"/>
    <n v="45900"/>
    <n v="150965"/>
    <x v="29"/>
    <x v="1"/>
    <n v="1606"/>
    <n v="94.000622665006233"/>
    <x v="5"/>
    <s v="CHF"/>
    <n v="1532062800"/>
    <n v="1535518800"/>
    <x v="0"/>
    <x v="0"/>
    <x v="0"/>
    <s v="film &amp; video/shorts"/>
    <x v="4"/>
    <x v="12"/>
    <x v="29"/>
    <d v="2018-08-29T05:00:00"/>
    <n v="40"/>
    <n v="0.96"/>
    <x v="27"/>
    <n v="157255.20833333334"/>
    <n v="97.917315276048157"/>
    <x v="5"/>
  </r>
  <r>
    <x v="30"/>
    <x v="30"/>
    <s v="Down-sized analyzing challenge"/>
    <n v="9000"/>
    <n v="14455"/>
    <x v="30"/>
    <x v="1"/>
    <n v="129"/>
    <n v="112.05426356589147"/>
    <x v="1"/>
    <s v="USD"/>
    <n v="1558674000"/>
    <n v="1559106000"/>
    <x v="0"/>
    <x v="0"/>
    <x v="0"/>
    <s v="film &amp; video/animation"/>
    <x v="4"/>
    <x v="10"/>
    <x v="30"/>
    <d v="2019-05-29T05:00:00"/>
    <n v="5"/>
    <n v="1"/>
    <x v="28"/>
    <n v="14455"/>
    <n v="112.05426356589147"/>
    <x v="1"/>
  </r>
  <r>
    <x v="31"/>
    <x v="31"/>
    <s v="Progressive needs-based focus group"/>
    <n v="3500"/>
    <n v="10850"/>
    <x v="31"/>
    <x v="1"/>
    <n v="226"/>
    <n v="48.008849557522126"/>
    <x v="4"/>
    <s v="GBP"/>
    <n v="1451973600"/>
    <n v="1454392800"/>
    <x v="0"/>
    <x v="0"/>
    <x v="0"/>
    <s v="games/video games"/>
    <x v="6"/>
    <x v="11"/>
    <x v="31"/>
    <d v="2016-02-02T06:00:00"/>
    <n v="28"/>
    <n v="0.87"/>
    <x v="29"/>
    <n v="12471.264367816091"/>
    <n v="55.182585698301288"/>
    <x v="4"/>
  </r>
  <r>
    <x v="32"/>
    <x v="32"/>
    <s v="Ergonomic 6thgeneration success"/>
    <n v="101000"/>
    <n v="87676"/>
    <x v="32"/>
    <x v="0"/>
    <n v="2307"/>
    <n v="38.004334633723452"/>
    <x v="6"/>
    <s v="EUR"/>
    <n v="1515564000"/>
    <n v="1517896800"/>
    <x v="0"/>
    <x v="0"/>
    <x v="0"/>
    <s v="film &amp; video/documentary"/>
    <x v="4"/>
    <x v="4"/>
    <x v="32"/>
    <d v="2018-02-06T06:00:00"/>
    <n v="27"/>
    <n v="1"/>
    <x v="30"/>
    <n v="87676"/>
    <n v="38.004334633723452"/>
    <x v="6"/>
  </r>
  <r>
    <x v="33"/>
    <x v="33"/>
    <s v="Exclusive interactive approach"/>
    <n v="50200"/>
    <n v="189666"/>
    <x v="33"/>
    <x v="1"/>
    <n v="5419"/>
    <n v="35.000184535892231"/>
    <x v="1"/>
    <s v="USD"/>
    <n v="1412485200"/>
    <n v="1415685600"/>
    <x v="0"/>
    <x v="0"/>
    <x v="0"/>
    <s v="theater/plays"/>
    <x v="3"/>
    <x v="3"/>
    <x v="33"/>
    <d v="2014-11-11T06:00:00"/>
    <n v="37"/>
    <n v="1"/>
    <x v="31"/>
    <n v="189666"/>
    <n v="35.000184535892231"/>
    <x v="1"/>
  </r>
  <r>
    <x v="34"/>
    <x v="34"/>
    <s v="Reverse-engineered asynchronous archive"/>
    <n v="9300"/>
    <n v="14025"/>
    <x v="34"/>
    <x v="1"/>
    <n v="165"/>
    <n v="85"/>
    <x v="1"/>
    <s v="USD"/>
    <n v="1490245200"/>
    <n v="1490677200"/>
    <x v="0"/>
    <x v="0"/>
    <x v="0"/>
    <s v="film &amp; video/documentary"/>
    <x v="4"/>
    <x v="4"/>
    <x v="34"/>
    <d v="2017-03-28T05:00:00"/>
    <n v="5"/>
    <n v="1"/>
    <x v="32"/>
    <n v="14025"/>
    <n v="85"/>
    <x v="1"/>
  </r>
  <r>
    <x v="35"/>
    <x v="35"/>
    <s v="Synergized intangible challenge"/>
    <n v="125500"/>
    <n v="188628"/>
    <x v="35"/>
    <x v="1"/>
    <n v="1965"/>
    <n v="95.993893129770996"/>
    <x v="3"/>
    <s v="DKK"/>
    <n v="1547877600"/>
    <n v="1551506400"/>
    <x v="0"/>
    <x v="1"/>
    <x v="0"/>
    <s v="film &amp; video/drama"/>
    <x v="4"/>
    <x v="6"/>
    <x v="35"/>
    <d v="2019-03-02T06:00:00"/>
    <n v="42"/>
    <n v="7.46"/>
    <x v="33"/>
    <n v="25285.25469168901"/>
    <n v="12.8678140924626"/>
    <x v="3"/>
  </r>
  <r>
    <x v="36"/>
    <x v="36"/>
    <s v="Monitored multi-state encryption"/>
    <n v="700"/>
    <n v="1101"/>
    <x v="36"/>
    <x v="1"/>
    <n v="16"/>
    <n v="68.8125"/>
    <x v="1"/>
    <s v="USD"/>
    <n v="1298700000"/>
    <n v="1300856400"/>
    <x v="0"/>
    <x v="0"/>
    <x v="0"/>
    <s v="theater/plays"/>
    <x v="3"/>
    <x v="3"/>
    <x v="36"/>
    <d v="2011-03-23T05:00:00"/>
    <n v="25"/>
    <n v="1"/>
    <x v="34"/>
    <n v="1101"/>
    <n v="68.8125"/>
    <x v="1"/>
  </r>
  <r>
    <x v="37"/>
    <x v="37"/>
    <s v="Profound attitude-oriented functionalities"/>
    <n v="8100"/>
    <n v="11339"/>
    <x v="37"/>
    <x v="1"/>
    <n v="107"/>
    <n v="105.97196261682242"/>
    <x v="1"/>
    <s v="USD"/>
    <n v="1570338000"/>
    <n v="1573192800"/>
    <x v="0"/>
    <x v="1"/>
    <x v="0"/>
    <s v="publishing/fiction"/>
    <x v="5"/>
    <x v="13"/>
    <x v="37"/>
    <d v="2019-11-08T06:00:00"/>
    <n v="33"/>
    <n v="1"/>
    <x v="35"/>
    <n v="11339"/>
    <n v="105.97196261682242"/>
    <x v="1"/>
  </r>
  <r>
    <x v="38"/>
    <x v="38"/>
    <s v="Digitized client-driven database"/>
    <n v="3100"/>
    <n v="10085"/>
    <x v="38"/>
    <x v="1"/>
    <n v="134"/>
    <n v="75.261194029850742"/>
    <x v="1"/>
    <s v="USD"/>
    <n v="1287378000"/>
    <n v="1287810000"/>
    <x v="0"/>
    <x v="0"/>
    <x v="0"/>
    <s v="photography/photography books"/>
    <x v="7"/>
    <x v="14"/>
    <x v="38"/>
    <d v="2010-10-23T05:00:00"/>
    <n v="5"/>
    <n v="1"/>
    <x v="36"/>
    <n v="10085"/>
    <n v="75.261194029850742"/>
    <x v="1"/>
  </r>
  <r>
    <x v="39"/>
    <x v="39"/>
    <s v="Organized bi-directional function"/>
    <n v="9900"/>
    <n v="5027"/>
    <x v="39"/>
    <x v="0"/>
    <n v="88"/>
    <n v="57.125"/>
    <x v="3"/>
    <s v="DKK"/>
    <n v="1361772000"/>
    <n v="1362978000"/>
    <x v="0"/>
    <x v="0"/>
    <x v="0"/>
    <s v="theater/plays"/>
    <x v="3"/>
    <x v="3"/>
    <x v="39"/>
    <d v="2013-03-11T05:00:00"/>
    <n v="14"/>
    <n v="7.46"/>
    <x v="37"/>
    <n v="673.86058981233248"/>
    <n v="7.6575067024128689"/>
    <x v="3"/>
  </r>
  <r>
    <x v="40"/>
    <x v="40"/>
    <s v="Reduced stable middleware"/>
    <n v="8800"/>
    <n v="14878"/>
    <x v="40"/>
    <x v="1"/>
    <n v="198"/>
    <n v="75.141414141414145"/>
    <x v="1"/>
    <s v="USD"/>
    <n v="1275714000"/>
    <n v="1277355600"/>
    <x v="0"/>
    <x v="1"/>
    <x v="0"/>
    <s v="technology/wearables"/>
    <x v="2"/>
    <x v="8"/>
    <x v="40"/>
    <d v="2010-06-24T05:00:00"/>
    <n v="19"/>
    <n v="1"/>
    <x v="38"/>
    <n v="14878"/>
    <n v="75.141414141414145"/>
    <x v="1"/>
  </r>
  <r>
    <x v="41"/>
    <x v="41"/>
    <s v="Universal 5thgeneration neural-net"/>
    <n v="5600"/>
    <n v="11924"/>
    <x v="41"/>
    <x v="1"/>
    <n v="111"/>
    <n v="107.42342342342343"/>
    <x v="6"/>
    <s v="EUR"/>
    <n v="1346734800"/>
    <n v="1348981200"/>
    <x v="0"/>
    <x v="1"/>
    <x v="0"/>
    <s v="music/rock"/>
    <x v="1"/>
    <x v="1"/>
    <x v="41"/>
    <d v="2012-09-30T05:00:00"/>
    <n v="26"/>
    <n v="1"/>
    <x v="39"/>
    <n v="11924"/>
    <n v="107.42342342342343"/>
    <x v="6"/>
  </r>
  <r>
    <x v="42"/>
    <x v="42"/>
    <s v="Virtual uniform frame"/>
    <n v="1800"/>
    <n v="7991"/>
    <x v="42"/>
    <x v="1"/>
    <n v="222"/>
    <n v="35.995495495495497"/>
    <x v="1"/>
    <s v="USD"/>
    <n v="1309755600"/>
    <n v="1310533200"/>
    <x v="0"/>
    <x v="0"/>
    <x v="0"/>
    <s v="food/food trucks"/>
    <x v="0"/>
    <x v="0"/>
    <x v="42"/>
    <d v="2011-07-13T05:00:00"/>
    <n v="9"/>
    <n v="1"/>
    <x v="40"/>
    <n v="7991"/>
    <n v="35.995495495495497"/>
    <x v="1"/>
  </r>
  <r>
    <x v="43"/>
    <x v="43"/>
    <s v="Profound explicit paradigm"/>
    <n v="90200"/>
    <n v="167717"/>
    <x v="43"/>
    <x v="1"/>
    <n v="6212"/>
    <n v="26.998873148744366"/>
    <x v="1"/>
    <s v="USD"/>
    <n v="1406178000"/>
    <n v="1407560400"/>
    <x v="0"/>
    <x v="0"/>
    <x v="0"/>
    <s v="publishing/radio &amp; podcasts"/>
    <x v="5"/>
    <x v="15"/>
    <x v="43"/>
    <d v="2014-08-09T05:00:00"/>
    <n v="16"/>
    <n v="1"/>
    <x v="41"/>
    <n v="167717"/>
    <n v="26.998873148744366"/>
    <x v="1"/>
  </r>
  <r>
    <x v="44"/>
    <x v="44"/>
    <s v="Visionary real-time groupware"/>
    <n v="1600"/>
    <n v="10541"/>
    <x v="44"/>
    <x v="1"/>
    <n v="98"/>
    <n v="107.56122448979592"/>
    <x v="3"/>
    <s v="DKK"/>
    <n v="1552798800"/>
    <n v="1552885200"/>
    <x v="0"/>
    <x v="0"/>
    <x v="0"/>
    <s v="publishing/fiction"/>
    <x v="5"/>
    <x v="13"/>
    <x v="44"/>
    <d v="2019-03-18T05:00:00"/>
    <n v="1"/>
    <n v="7.46"/>
    <x v="42"/>
    <n v="1413.0026809651474"/>
    <n v="14.418394703725994"/>
    <x v="3"/>
  </r>
  <r>
    <x v="45"/>
    <x v="45"/>
    <s v="Networked tertiary Graphical User Interface"/>
    <n v="9500"/>
    <n v="4530"/>
    <x v="45"/>
    <x v="0"/>
    <n v="48"/>
    <n v="94.375"/>
    <x v="1"/>
    <s v="USD"/>
    <n v="1478062800"/>
    <n v="1479362400"/>
    <x v="0"/>
    <x v="1"/>
    <x v="0"/>
    <s v="theater/plays"/>
    <x v="3"/>
    <x v="3"/>
    <x v="45"/>
    <d v="2016-11-17T06:00:00"/>
    <n v="15"/>
    <n v="1"/>
    <x v="43"/>
    <n v="4530"/>
    <n v="94.375"/>
    <x v="1"/>
  </r>
  <r>
    <x v="46"/>
    <x v="46"/>
    <s v="Virtual grid-enabled task-force"/>
    <n v="3700"/>
    <n v="4247"/>
    <x v="46"/>
    <x v="1"/>
    <n v="92"/>
    <n v="46.163043478260867"/>
    <x v="1"/>
    <s v="USD"/>
    <n v="1278565200"/>
    <n v="1280552400"/>
    <x v="0"/>
    <x v="0"/>
    <x v="0"/>
    <s v="music/rock"/>
    <x v="1"/>
    <x v="1"/>
    <x v="46"/>
    <d v="2010-07-31T05:00:00"/>
    <n v="23"/>
    <n v="1"/>
    <x v="44"/>
    <n v="4247"/>
    <n v="46.163043478260867"/>
    <x v="1"/>
  </r>
  <r>
    <x v="47"/>
    <x v="47"/>
    <s v="Function-based multi-state software"/>
    <n v="1500"/>
    <n v="7129"/>
    <x v="47"/>
    <x v="1"/>
    <n v="149"/>
    <n v="47.845637583892618"/>
    <x v="1"/>
    <s v="USD"/>
    <n v="1396069200"/>
    <n v="1398661200"/>
    <x v="0"/>
    <x v="0"/>
    <x v="0"/>
    <s v="theater/plays"/>
    <x v="3"/>
    <x v="3"/>
    <x v="47"/>
    <d v="2014-04-28T05:00:00"/>
    <n v="30"/>
    <n v="1"/>
    <x v="45"/>
    <n v="7129"/>
    <n v="47.845637583892618"/>
    <x v="1"/>
  </r>
  <r>
    <x v="48"/>
    <x v="48"/>
    <s v="Optimized leadingedge concept"/>
    <n v="33300"/>
    <n v="128862"/>
    <x v="48"/>
    <x v="1"/>
    <n v="2431"/>
    <n v="53.007815713698065"/>
    <x v="1"/>
    <s v="USD"/>
    <n v="1435208400"/>
    <n v="1436245200"/>
    <x v="0"/>
    <x v="0"/>
    <x v="0"/>
    <s v="theater/plays"/>
    <x v="3"/>
    <x v="3"/>
    <x v="48"/>
    <d v="2015-07-07T05:00:00"/>
    <n v="12"/>
    <n v="1"/>
    <x v="46"/>
    <n v="128862"/>
    <n v="53.007815713698065"/>
    <x v="1"/>
  </r>
  <r>
    <x v="49"/>
    <x v="49"/>
    <s v="Sharable holistic interface"/>
    <n v="7200"/>
    <n v="13653"/>
    <x v="49"/>
    <x v="1"/>
    <n v="303"/>
    <n v="45.059405940594061"/>
    <x v="1"/>
    <s v="USD"/>
    <n v="1571547600"/>
    <n v="1575439200"/>
    <x v="0"/>
    <x v="0"/>
    <x v="0"/>
    <s v="music/rock"/>
    <x v="1"/>
    <x v="1"/>
    <x v="49"/>
    <d v="2019-12-04T06:00:00"/>
    <n v="45"/>
    <n v="1"/>
    <x v="47"/>
    <n v="13653"/>
    <n v="45.059405940594061"/>
    <x v="1"/>
  </r>
  <r>
    <x v="50"/>
    <x v="50"/>
    <s v="Down-sized system-worthy secured line"/>
    <n v="100"/>
    <n v="2"/>
    <x v="50"/>
    <x v="0"/>
    <n v="1"/>
    <n v="2"/>
    <x v="6"/>
    <s v="EUR"/>
    <n v="1375333200"/>
    <n v="1377752400"/>
    <x v="0"/>
    <x v="0"/>
    <x v="0"/>
    <s v="music/metal"/>
    <x v="1"/>
    <x v="16"/>
    <x v="50"/>
    <d v="2013-08-29T05:00:00"/>
    <n v="28"/>
    <n v="1"/>
    <x v="48"/>
    <n v="2"/>
    <n v="2"/>
    <x v="6"/>
  </r>
  <r>
    <x v="51"/>
    <x v="51"/>
    <s v="Inverse secondary infrastructure"/>
    <n v="158100"/>
    <n v="145243"/>
    <x v="51"/>
    <x v="0"/>
    <n v="1467"/>
    <n v="99.006816632583508"/>
    <x v="4"/>
    <s v="GBP"/>
    <n v="1332824400"/>
    <n v="1334206800"/>
    <x v="0"/>
    <x v="1"/>
    <x v="0"/>
    <s v="technology/wearables"/>
    <x v="2"/>
    <x v="8"/>
    <x v="51"/>
    <d v="2012-04-12T05:00:00"/>
    <n v="16"/>
    <n v="0.87"/>
    <x v="49"/>
    <n v="166945.97701149425"/>
    <n v="113.80093865814196"/>
    <x v="4"/>
  </r>
  <r>
    <x v="52"/>
    <x v="52"/>
    <s v="Organic foreground leverage"/>
    <n v="7200"/>
    <n v="2459"/>
    <x v="52"/>
    <x v="0"/>
    <n v="75"/>
    <n v="32.786666666666669"/>
    <x v="1"/>
    <s v="USD"/>
    <n v="1284526800"/>
    <n v="1284872400"/>
    <x v="0"/>
    <x v="0"/>
    <x v="0"/>
    <s v="theater/plays"/>
    <x v="3"/>
    <x v="3"/>
    <x v="52"/>
    <d v="2010-09-19T05:00:00"/>
    <n v="4"/>
    <n v="1"/>
    <x v="47"/>
    <n v="2459"/>
    <n v="32.786666666666669"/>
    <x v="1"/>
  </r>
  <r>
    <x v="53"/>
    <x v="53"/>
    <s v="Reverse-engineered static concept"/>
    <n v="8800"/>
    <n v="12356"/>
    <x v="53"/>
    <x v="1"/>
    <n v="209"/>
    <n v="59.119617224880386"/>
    <x v="1"/>
    <s v="USD"/>
    <n v="1400562000"/>
    <n v="1403931600"/>
    <x v="0"/>
    <x v="0"/>
    <x v="0"/>
    <s v="film &amp; video/drama"/>
    <x v="4"/>
    <x v="6"/>
    <x v="53"/>
    <d v="2014-06-28T05:00:00"/>
    <n v="39"/>
    <n v="1"/>
    <x v="38"/>
    <n v="12356"/>
    <n v="59.119617224880386"/>
    <x v="1"/>
  </r>
  <r>
    <x v="54"/>
    <x v="54"/>
    <s v="Multi-channeled neutral customer loyalty"/>
    <n v="6000"/>
    <n v="5392"/>
    <x v="54"/>
    <x v="0"/>
    <n v="120"/>
    <n v="44.93333333333333"/>
    <x v="1"/>
    <s v="USD"/>
    <n v="1520748000"/>
    <n v="1521262800"/>
    <x v="0"/>
    <x v="0"/>
    <x v="0"/>
    <s v="technology/wearables"/>
    <x v="2"/>
    <x v="8"/>
    <x v="54"/>
    <d v="2018-03-17T05:00:00"/>
    <n v="6"/>
    <n v="1"/>
    <x v="50"/>
    <n v="5392"/>
    <n v="44.93333333333333"/>
    <x v="1"/>
  </r>
  <r>
    <x v="55"/>
    <x v="55"/>
    <s v="Reverse-engineered bifurcated strategy"/>
    <n v="6600"/>
    <n v="11746"/>
    <x v="55"/>
    <x v="1"/>
    <n v="131"/>
    <n v="89.664122137404576"/>
    <x v="1"/>
    <s v="USD"/>
    <n v="1532926800"/>
    <n v="1533358800"/>
    <x v="0"/>
    <x v="0"/>
    <x v="0"/>
    <s v="music/jazz"/>
    <x v="1"/>
    <x v="17"/>
    <x v="55"/>
    <d v="2018-08-04T05:00:00"/>
    <n v="5"/>
    <n v="1"/>
    <x v="51"/>
    <n v="11746"/>
    <n v="89.664122137404576"/>
    <x v="1"/>
  </r>
  <r>
    <x v="56"/>
    <x v="56"/>
    <s v="Horizontal context-sensitive knowledge user"/>
    <n v="8000"/>
    <n v="11493"/>
    <x v="56"/>
    <x v="1"/>
    <n v="164"/>
    <n v="70.079268292682926"/>
    <x v="1"/>
    <s v="USD"/>
    <n v="1420869600"/>
    <n v="1421474400"/>
    <x v="0"/>
    <x v="0"/>
    <x v="0"/>
    <s v="technology/wearables"/>
    <x v="2"/>
    <x v="8"/>
    <x v="56"/>
    <d v="2015-01-17T06:00:00"/>
    <n v="7"/>
    <n v="1"/>
    <x v="52"/>
    <n v="11493"/>
    <n v="70.079268292682926"/>
    <x v="1"/>
  </r>
  <r>
    <x v="57"/>
    <x v="57"/>
    <s v="Cross-group multi-state task-force"/>
    <n v="2900"/>
    <n v="6243"/>
    <x v="57"/>
    <x v="1"/>
    <n v="201"/>
    <n v="31.059701492537314"/>
    <x v="1"/>
    <s v="USD"/>
    <n v="1504242000"/>
    <n v="1505278800"/>
    <x v="0"/>
    <x v="0"/>
    <x v="0"/>
    <s v="games/video games"/>
    <x v="6"/>
    <x v="11"/>
    <x v="57"/>
    <d v="2017-09-13T05:00:00"/>
    <n v="12"/>
    <n v="1"/>
    <x v="53"/>
    <n v="6243"/>
    <n v="31.059701492537314"/>
    <x v="1"/>
  </r>
  <r>
    <x v="58"/>
    <x v="58"/>
    <s v="Expanded 3rdgeneration strategy"/>
    <n v="2700"/>
    <n v="6132"/>
    <x v="58"/>
    <x v="1"/>
    <n v="211"/>
    <n v="29.061611374407583"/>
    <x v="1"/>
    <s v="USD"/>
    <n v="1442811600"/>
    <n v="1443934800"/>
    <x v="0"/>
    <x v="0"/>
    <x v="0"/>
    <s v="theater/plays"/>
    <x v="3"/>
    <x v="3"/>
    <x v="58"/>
    <d v="2015-10-04T05:00:00"/>
    <n v="13"/>
    <n v="1"/>
    <x v="54"/>
    <n v="6132"/>
    <n v="29.061611374407583"/>
    <x v="1"/>
  </r>
  <r>
    <x v="59"/>
    <x v="59"/>
    <s v="Assimilated real-time support"/>
    <n v="1400"/>
    <n v="3851"/>
    <x v="59"/>
    <x v="1"/>
    <n v="128"/>
    <n v="30.0859375"/>
    <x v="1"/>
    <s v="USD"/>
    <n v="1497243600"/>
    <n v="1498539600"/>
    <x v="0"/>
    <x v="1"/>
    <x v="0"/>
    <s v="theater/plays"/>
    <x v="3"/>
    <x v="3"/>
    <x v="59"/>
    <d v="2017-06-27T05:00:00"/>
    <n v="15"/>
    <n v="1"/>
    <x v="1"/>
    <n v="3851"/>
    <n v="30.0859375"/>
    <x v="1"/>
  </r>
  <r>
    <x v="60"/>
    <x v="60"/>
    <s v="User-centric regional database"/>
    <n v="94200"/>
    <n v="135997"/>
    <x v="60"/>
    <x v="1"/>
    <n v="1600"/>
    <n v="84.998125000000002"/>
    <x v="0"/>
    <s v="CAD"/>
    <n v="1342501200"/>
    <n v="1342760400"/>
    <x v="0"/>
    <x v="0"/>
    <x v="0"/>
    <s v="theater/plays"/>
    <x v="3"/>
    <x v="3"/>
    <x v="60"/>
    <d v="2012-07-20T05:00:00"/>
    <n v="3"/>
    <n v="1.32"/>
    <x v="55"/>
    <n v="103028.0303030303"/>
    <n v="64.392518939393938"/>
    <x v="0"/>
  </r>
  <r>
    <x v="61"/>
    <x v="61"/>
    <s v="Open-source zero administration complexity"/>
    <n v="199200"/>
    <n v="184750"/>
    <x v="61"/>
    <x v="0"/>
    <n v="2253"/>
    <n v="82.001775410563695"/>
    <x v="0"/>
    <s v="CAD"/>
    <n v="1298268000"/>
    <n v="1301720400"/>
    <x v="0"/>
    <x v="0"/>
    <x v="0"/>
    <s v="theater/plays"/>
    <x v="3"/>
    <x v="3"/>
    <x v="61"/>
    <d v="2011-04-02T05:00:00"/>
    <n v="40"/>
    <n v="1.32"/>
    <x v="56"/>
    <n v="139962.12121212122"/>
    <n v="62.122557129214918"/>
    <x v="0"/>
  </r>
  <r>
    <x v="62"/>
    <x v="62"/>
    <s v="Organized incremental standardization"/>
    <n v="2000"/>
    <n v="14452"/>
    <x v="62"/>
    <x v="1"/>
    <n v="249"/>
    <n v="58.040160642570278"/>
    <x v="1"/>
    <s v="USD"/>
    <n v="1433480400"/>
    <n v="1433566800"/>
    <x v="0"/>
    <x v="0"/>
    <x v="0"/>
    <s v="technology/web"/>
    <x v="2"/>
    <x v="2"/>
    <x v="62"/>
    <d v="2015-06-06T05:00:00"/>
    <n v="1"/>
    <n v="1"/>
    <x v="25"/>
    <n v="14452"/>
    <n v="58.040160642570278"/>
    <x v="1"/>
  </r>
  <r>
    <x v="63"/>
    <x v="63"/>
    <s v="Assimilated didactic open system"/>
    <n v="4700"/>
    <n v="557"/>
    <x v="63"/>
    <x v="0"/>
    <n v="5"/>
    <n v="111.4"/>
    <x v="1"/>
    <s v="USD"/>
    <n v="1493355600"/>
    <n v="1493874000"/>
    <x v="0"/>
    <x v="0"/>
    <x v="0"/>
    <s v="theater/plays"/>
    <x v="3"/>
    <x v="3"/>
    <x v="63"/>
    <d v="2017-05-04T05:00:00"/>
    <n v="6"/>
    <n v="1"/>
    <x v="57"/>
    <n v="557"/>
    <n v="111.4"/>
    <x v="1"/>
  </r>
  <r>
    <x v="64"/>
    <x v="64"/>
    <s v="Vision-oriented logistical intranet"/>
    <n v="2800"/>
    <n v="2734"/>
    <x v="64"/>
    <x v="0"/>
    <n v="38"/>
    <n v="71.94736842105263"/>
    <x v="1"/>
    <s v="USD"/>
    <n v="1530507600"/>
    <n v="1531803600"/>
    <x v="0"/>
    <x v="1"/>
    <x v="0"/>
    <s v="technology/web"/>
    <x v="2"/>
    <x v="2"/>
    <x v="64"/>
    <d v="2018-07-17T05:00:00"/>
    <n v="15"/>
    <n v="1"/>
    <x v="58"/>
    <n v="2734"/>
    <n v="71.94736842105263"/>
    <x v="1"/>
  </r>
  <r>
    <x v="65"/>
    <x v="65"/>
    <s v="Mandatory incremental projection"/>
    <n v="6100"/>
    <n v="14405"/>
    <x v="65"/>
    <x v="1"/>
    <n v="236"/>
    <n v="61.038135593220339"/>
    <x v="1"/>
    <s v="USD"/>
    <n v="1296108000"/>
    <n v="1296712800"/>
    <x v="0"/>
    <x v="0"/>
    <x v="0"/>
    <s v="theater/plays"/>
    <x v="3"/>
    <x v="3"/>
    <x v="65"/>
    <d v="2011-02-03T06:00:00"/>
    <n v="7"/>
    <n v="1"/>
    <x v="59"/>
    <n v="14405"/>
    <n v="61.038135593220339"/>
    <x v="1"/>
  </r>
  <r>
    <x v="66"/>
    <x v="66"/>
    <s v="Grass-roots needs-based encryption"/>
    <n v="2900"/>
    <n v="1307"/>
    <x v="66"/>
    <x v="0"/>
    <n v="12"/>
    <n v="108.91666666666667"/>
    <x v="1"/>
    <s v="USD"/>
    <n v="1428469200"/>
    <n v="1428901200"/>
    <x v="0"/>
    <x v="1"/>
    <x v="0"/>
    <s v="theater/plays"/>
    <x v="3"/>
    <x v="3"/>
    <x v="66"/>
    <d v="2015-04-13T05:00:00"/>
    <n v="5"/>
    <n v="1"/>
    <x v="53"/>
    <n v="1307"/>
    <n v="108.91666666666667"/>
    <x v="1"/>
  </r>
  <r>
    <x v="67"/>
    <x v="67"/>
    <s v="Team-oriented 6thgeneration middleware"/>
    <n v="72600"/>
    <n v="117892"/>
    <x v="67"/>
    <x v="1"/>
    <n v="4065"/>
    <n v="29.001722017220171"/>
    <x v="4"/>
    <s v="GBP"/>
    <n v="1264399200"/>
    <n v="1264831200"/>
    <x v="0"/>
    <x v="1"/>
    <x v="0"/>
    <s v="technology/wearables"/>
    <x v="2"/>
    <x v="8"/>
    <x v="67"/>
    <d v="2010-01-30T06:00:00"/>
    <n v="5"/>
    <n v="0.87"/>
    <x v="60"/>
    <n v="135508.0459770115"/>
    <n v="33.335312663471463"/>
    <x v="4"/>
  </r>
  <r>
    <x v="68"/>
    <x v="68"/>
    <s v="Inverse multi-tasking installation"/>
    <n v="5700"/>
    <n v="14508"/>
    <x v="68"/>
    <x v="1"/>
    <n v="246"/>
    <n v="58.975609756097562"/>
    <x v="6"/>
    <s v="EUR"/>
    <n v="1501131600"/>
    <n v="1505192400"/>
    <x v="0"/>
    <x v="1"/>
    <x v="0"/>
    <s v="theater/plays"/>
    <x v="3"/>
    <x v="3"/>
    <x v="68"/>
    <d v="2017-09-12T05:00:00"/>
    <n v="47"/>
    <n v="1"/>
    <x v="61"/>
    <n v="14508"/>
    <n v="58.975609756097562"/>
    <x v="6"/>
  </r>
  <r>
    <x v="69"/>
    <x v="69"/>
    <s v="Switchable disintermediate moderator"/>
    <n v="7900"/>
    <n v="1901"/>
    <x v="69"/>
    <x v="3"/>
    <n v="17"/>
    <n v="111.82352941176471"/>
    <x v="1"/>
    <s v="USD"/>
    <n v="1292738400"/>
    <n v="1295676000"/>
    <x v="0"/>
    <x v="0"/>
    <x v="0"/>
    <s v="theater/plays"/>
    <x v="3"/>
    <x v="3"/>
    <x v="69"/>
    <d v="2011-01-22T06:00:00"/>
    <n v="34"/>
    <n v="1"/>
    <x v="62"/>
    <n v="1901"/>
    <n v="111.82352941176471"/>
    <x v="1"/>
  </r>
  <r>
    <x v="70"/>
    <x v="70"/>
    <s v="Re-engineered 24/7 task-force"/>
    <n v="128000"/>
    <n v="158389"/>
    <x v="70"/>
    <x v="1"/>
    <n v="2475"/>
    <n v="63.995555555555555"/>
    <x v="6"/>
    <s v="EUR"/>
    <n v="1288674000"/>
    <n v="1292911200"/>
    <x v="0"/>
    <x v="1"/>
    <x v="0"/>
    <s v="theater/plays"/>
    <x v="3"/>
    <x v="3"/>
    <x v="70"/>
    <d v="2010-12-21T06:00:00"/>
    <n v="49"/>
    <n v="1"/>
    <x v="63"/>
    <n v="158389"/>
    <n v="63.995555555555555"/>
    <x v="6"/>
  </r>
  <r>
    <x v="71"/>
    <x v="71"/>
    <s v="Organic object-oriented budgetary management"/>
    <n v="6000"/>
    <n v="6484"/>
    <x v="71"/>
    <x v="1"/>
    <n v="76"/>
    <n v="85.315789473684205"/>
    <x v="1"/>
    <s v="USD"/>
    <n v="1575093600"/>
    <n v="1575439200"/>
    <x v="0"/>
    <x v="0"/>
    <x v="0"/>
    <s v="theater/plays"/>
    <x v="3"/>
    <x v="3"/>
    <x v="71"/>
    <d v="2019-12-04T06:00:00"/>
    <n v="4"/>
    <n v="1"/>
    <x v="50"/>
    <n v="6484"/>
    <n v="85.315789473684205"/>
    <x v="1"/>
  </r>
  <r>
    <x v="72"/>
    <x v="72"/>
    <s v="Seamless coherent parallelism"/>
    <n v="600"/>
    <n v="4022"/>
    <x v="72"/>
    <x v="1"/>
    <n v="54"/>
    <n v="74.481481481481481"/>
    <x v="1"/>
    <s v="USD"/>
    <n v="1435726800"/>
    <n v="1438837200"/>
    <x v="0"/>
    <x v="0"/>
    <x v="0"/>
    <s v="film &amp; video/animation"/>
    <x v="4"/>
    <x v="10"/>
    <x v="72"/>
    <d v="2015-08-06T05:00:00"/>
    <n v="36"/>
    <n v="1"/>
    <x v="64"/>
    <n v="4022"/>
    <n v="74.481481481481481"/>
    <x v="1"/>
  </r>
  <r>
    <x v="73"/>
    <x v="73"/>
    <s v="Cross-platform even-keeled initiative"/>
    <n v="1400"/>
    <n v="9253"/>
    <x v="73"/>
    <x v="1"/>
    <n v="88"/>
    <n v="105.14772727272727"/>
    <x v="1"/>
    <s v="USD"/>
    <n v="1480226400"/>
    <n v="1480485600"/>
    <x v="0"/>
    <x v="0"/>
    <x v="0"/>
    <s v="music/jazz"/>
    <x v="1"/>
    <x v="17"/>
    <x v="73"/>
    <d v="2016-11-30T06:00:00"/>
    <n v="3"/>
    <n v="1"/>
    <x v="1"/>
    <n v="9253"/>
    <n v="105.14772727272727"/>
    <x v="1"/>
  </r>
  <r>
    <x v="74"/>
    <x v="74"/>
    <s v="Progressive tertiary framework"/>
    <n v="3900"/>
    <n v="4776"/>
    <x v="74"/>
    <x v="1"/>
    <n v="85"/>
    <n v="56.188235294117646"/>
    <x v="4"/>
    <s v="GBP"/>
    <n v="1459054800"/>
    <n v="1459141200"/>
    <x v="0"/>
    <x v="0"/>
    <x v="0"/>
    <s v="music/metal"/>
    <x v="1"/>
    <x v="16"/>
    <x v="74"/>
    <d v="2016-03-28T05:00:00"/>
    <n v="1"/>
    <n v="0.87"/>
    <x v="65"/>
    <n v="5489.6551724137935"/>
    <n v="64.584178498985807"/>
    <x v="4"/>
  </r>
  <r>
    <x v="75"/>
    <x v="75"/>
    <s v="Multi-layered dynamic protocol"/>
    <n v="9700"/>
    <n v="14606"/>
    <x v="75"/>
    <x v="1"/>
    <n v="170"/>
    <n v="85.917647058823533"/>
    <x v="1"/>
    <s v="USD"/>
    <n v="1531630800"/>
    <n v="1532322000"/>
    <x v="0"/>
    <x v="0"/>
    <x v="0"/>
    <s v="photography/photography books"/>
    <x v="7"/>
    <x v="14"/>
    <x v="75"/>
    <d v="2018-07-23T05:00:00"/>
    <n v="8"/>
    <n v="1"/>
    <x v="66"/>
    <n v="14606"/>
    <n v="85.917647058823533"/>
    <x v="1"/>
  </r>
  <r>
    <x v="76"/>
    <x v="76"/>
    <s v="Horizontal next generation function"/>
    <n v="122900"/>
    <n v="95993"/>
    <x v="76"/>
    <x v="0"/>
    <n v="1684"/>
    <n v="57.00296912114014"/>
    <x v="1"/>
    <s v="USD"/>
    <n v="1421992800"/>
    <n v="1426222800"/>
    <x v="1"/>
    <x v="1"/>
    <x v="1"/>
    <s v="theater/plays"/>
    <x v="3"/>
    <x v="3"/>
    <x v="76"/>
    <d v="2015-03-13T05:00:00"/>
    <n v="49"/>
    <n v="1"/>
    <x v="67"/>
    <n v="95993"/>
    <n v="57.00296912114014"/>
    <x v="1"/>
  </r>
  <r>
    <x v="77"/>
    <x v="77"/>
    <s v="Pre-emptive impactful model"/>
    <n v="9500"/>
    <n v="4460"/>
    <x v="77"/>
    <x v="0"/>
    <n v="56"/>
    <n v="79.642857142857139"/>
    <x v="1"/>
    <s v="USD"/>
    <n v="1285563600"/>
    <n v="1286773200"/>
    <x v="0"/>
    <x v="1"/>
    <x v="0"/>
    <s v="film &amp; video/animation"/>
    <x v="4"/>
    <x v="10"/>
    <x v="77"/>
    <d v="2010-10-11T05:00:00"/>
    <n v="14"/>
    <n v="1"/>
    <x v="43"/>
    <n v="4460"/>
    <n v="79.642857142857139"/>
    <x v="1"/>
  </r>
  <r>
    <x v="78"/>
    <x v="78"/>
    <s v="User-centric bifurcated knowledge user"/>
    <n v="4500"/>
    <n v="13536"/>
    <x v="78"/>
    <x v="1"/>
    <n v="330"/>
    <n v="41.018181818181816"/>
    <x v="1"/>
    <s v="USD"/>
    <n v="1523854800"/>
    <n v="1523941200"/>
    <x v="0"/>
    <x v="0"/>
    <x v="0"/>
    <s v="publishing/translations"/>
    <x v="5"/>
    <x v="18"/>
    <x v="78"/>
    <d v="2018-04-17T05:00:00"/>
    <n v="1"/>
    <n v="1"/>
    <x v="68"/>
    <n v="13536"/>
    <n v="41.018181818181816"/>
    <x v="1"/>
  </r>
  <r>
    <x v="79"/>
    <x v="79"/>
    <s v="Triple-buffered reciprocal project"/>
    <n v="57800"/>
    <n v="40228"/>
    <x v="79"/>
    <x v="0"/>
    <n v="838"/>
    <n v="48.004773269689736"/>
    <x v="1"/>
    <s v="USD"/>
    <n v="1529125200"/>
    <n v="1529557200"/>
    <x v="0"/>
    <x v="0"/>
    <x v="0"/>
    <s v="theater/plays"/>
    <x v="3"/>
    <x v="3"/>
    <x v="79"/>
    <d v="2018-06-21T05:00:00"/>
    <n v="5"/>
    <n v="1"/>
    <x v="69"/>
    <n v="40228"/>
    <n v="48.004773269689736"/>
    <x v="1"/>
  </r>
  <r>
    <x v="80"/>
    <x v="80"/>
    <s v="Cross-platform needs-based approach"/>
    <n v="1100"/>
    <n v="7012"/>
    <x v="80"/>
    <x v="1"/>
    <n v="127"/>
    <n v="55.212598425196852"/>
    <x v="1"/>
    <s v="USD"/>
    <n v="1503982800"/>
    <n v="1506574800"/>
    <x v="0"/>
    <x v="0"/>
    <x v="0"/>
    <s v="games/video games"/>
    <x v="6"/>
    <x v="11"/>
    <x v="80"/>
    <d v="2017-09-28T05:00:00"/>
    <n v="30"/>
    <n v="1"/>
    <x v="70"/>
    <n v="7012"/>
    <n v="55.212598425196852"/>
    <x v="1"/>
  </r>
  <r>
    <x v="81"/>
    <x v="81"/>
    <s v="User-friendly static contingency"/>
    <n v="16800"/>
    <n v="37857"/>
    <x v="81"/>
    <x v="1"/>
    <n v="411"/>
    <n v="92.109489051094897"/>
    <x v="1"/>
    <s v="USD"/>
    <n v="1511416800"/>
    <n v="1513576800"/>
    <x v="0"/>
    <x v="0"/>
    <x v="0"/>
    <s v="music/rock"/>
    <x v="1"/>
    <x v="1"/>
    <x v="81"/>
    <d v="2017-12-18T06:00:00"/>
    <n v="25"/>
    <n v="1"/>
    <x v="71"/>
    <n v="37857"/>
    <n v="92.109489051094897"/>
    <x v="1"/>
  </r>
  <r>
    <x v="82"/>
    <x v="82"/>
    <s v="Reactive content-based framework"/>
    <n v="1000"/>
    <n v="14973"/>
    <x v="82"/>
    <x v="1"/>
    <n v="180"/>
    <n v="83.183333333333337"/>
    <x v="4"/>
    <s v="GBP"/>
    <n v="1547704800"/>
    <n v="1548309600"/>
    <x v="0"/>
    <x v="1"/>
    <x v="0"/>
    <s v="games/video games"/>
    <x v="6"/>
    <x v="11"/>
    <x v="82"/>
    <d v="2019-01-24T06:00:00"/>
    <n v="7"/>
    <n v="0.87"/>
    <x v="72"/>
    <n v="17210.344827586207"/>
    <n v="95.613026819923363"/>
    <x v="4"/>
  </r>
  <r>
    <x v="83"/>
    <x v="83"/>
    <s v="Realigned user-facing concept"/>
    <n v="106400"/>
    <n v="39996"/>
    <x v="83"/>
    <x v="0"/>
    <n v="1000"/>
    <n v="39.996000000000002"/>
    <x v="1"/>
    <s v="USD"/>
    <n v="1469682000"/>
    <n v="1471582800"/>
    <x v="0"/>
    <x v="0"/>
    <x v="0"/>
    <s v="music/electric music"/>
    <x v="1"/>
    <x v="5"/>
    <x v="83"/>
    <d v="2016-08-19T05:00:00"/>
    <n v="22"/>
    <n v="1"/>
    <x v="73"/>
    <n v="39996"/>
    <n v="39.996000000000002"/>
    <x v="1"/>
  </r>
  <r>
    <x v="84"/>
    <x v="84"/>
    <s v="Public-key zero tolerance orchestration"/>
    <n v="31400"/>
    <n v="41564"/>
    <x v="84"/>
    <x v="1"/>
    <n v="374"/>
    <n v="111.1336898395722"/>
    <x v="1"/>
    <s v="USD"/>
    <n v="1343451600"/>
    <n v="1344315600"/>
    <x v="0"/>
    <x v="0"/>
    <x v="0"/>
    <s v="technology/wearables"/>
    <x v="2"/>
    <x v="8"/>
    <x v="84"/>
    <d v="2012-08-07T05:00:00"/>
    <n v="10"/>
    <n v="1"/>
    <x v="74"/>
    <n v="41564"/>
    <n v="111.1336898395722"/>
    <x v="1"/>
  </r>
  <r>
    <x v="85"/>
    <x v="85"/>
    <s v="Multi-tiered eco-centric architecture"/>
    <n v="4900"/>
    <n v="6430"/>
    <x v="85"/>
    <x v="1"/>
    <n v="71"/>
    <n v="90.563380281690144"/>
    <x v="2"/>
    <s v="AUD"/>
    <n v="1315717200"/>
    <n v="1316408400"/>
    <x v="0"/>
    <x v="0"/>
    <x v="0"/>
    <s v="music/indie rock"/>
    <x v="1"/>
    <x v="7"/>
    <x v="85"/>
    <d v="2011-09-19T05:00:00"/>
    <n v="8"/>
    <n v="1.49"/>
    <x v="75"/>
    <n v="4315.4362416107379"/>
    <n v="60.780792135362503"/>
    <x v="2"/>
  </r>
  <r>
    <x v="86"/>
    <x v="86"/>
    <s v="Organic motivating firmware"/>
    <n v="7400"/>
    <n v="12405"/>
    <x v="86"/>
    <x v="1"/>
    <n v="203"/>
    <n v="61.108374384236456"/>
    <x v="1"/>
    <s v="USD"/>
    <n v="1430715600"/>
    <n v="1431838800"/>
    <x v="1"/>
    <x v="0"/>
    <x v="0"/>
    <s v="theater/plays"/>
    <x v="3"/>
    <x v="3"/>
    <x v="86"/>
    <d v="2015-05-17T05:00:00"/>
    <n v="13"/>
    <n v="1"/>
    <x v="76"/>
    <n v="12405"/>
    <n v="61.108374384236456"/>
    <x v="1"/>
  </r>
  <r>
    <x v="87"/>
    <x v="87"/>
    <s v="Synergized 4thgeneration conglomeration"/>
    <n v="198500"/>
    <n v="123040"/>
    <x v="87"/>
    <x v="0"/>
    <n v="1482"/>
    <n v="83.022941970310384"/>
    <x v="2"/>
    <s v="AUD"/>
    <n v="1299564000"/>
    <n v="1300510800"/>
    <x v="0"/>
    <x v="1"/>
    <x v="0"/>
    <s v="music/rock"/>
    <x v="1"/>
    <x v="1"/>
    <x v="87"/>
    <d v="2011-03-19T05:00:00"/>
    <n v="11"/>
    <n v="1.49"/>
    <x v="77"/>
    <n v="82577.181208053691"/>
    <n v="55.720095282087513"/>
    <x v="2"/>
  </r>
  <r>
    <x v="88"/>
    <x v="88"/>
    <s v="Grass-roots fault-tolerant policy"/>
    <n v="4800"/>
    <n v="12516"/>
    <x v="88"/>
    <x v="1"/>
    <n v="113"/>
    <n v="110.76106194690266"/>
    <x v="1"/>
    <s v="USD"/>
    <n v="1429160400"/>
    <n v="1431061200"/>
    <x v="0"/>
    <x v="0"/>
    <x v="0"/>
    <s v="publishing/translations"/>
    <x v="5"/>
    <x v="18"/>
    <x v="88"/>
    <d v="2015-05-08T05:00:00"/>
    <n v="22"/>
    <n v="1"/>
    <x v="78"/>
    <n v="12516"/>
    <n v="110.76106194690266"/>
    <x v="1"/>
  </r>
  <r>
    <x v="89"/>
    <x v="89"/>
    <s v="Monitored scalable knowledgebase"/>
    <n v="3400"/>
    <n v="8588"/>
    <x v="89"/>
    <x v="1"/>
    <n v="96"/>
    <n v="89.458333333333329"/>
    <x v="1"/>
    <s v="USD"/>
    <n v="1271307600"/>
    <n v="1271480400"/>
    <x v="0"/>
    <x v="0"/>
    <x v="0"/>
    <s v="theater/plays"/>
    <x v="3"/>
    <x v="3"/>
    <x v="89"/>
    <d v="2010-04-17T05:00:00"/>
    <n v="2"/>
    <n v="1"/>
    <x v="79"/>
    <n v="8588"/>
    <n v="89.458333333333329"/>
    <x v="1"/>
  </r>
  <r>
    <x v="90"/>
    <x v="90"/>
    <s v="Synergistic explicit parallelism"/>
    <n v="7800"/>
    <n v="6132"/>
    <x v="90"/>
    <x v="0"/>
    <n v="106"/>
    <n v="57.849056603773583"/>
    <x v="1"/>
    <s v="USD"/>
    <n v="1456380000"/>
    <n v="1456380000"/>
    <x v="0"/>
    <x v="1"/>
    <x v="0"/>
    <s v="theater/plays"/>
    <x v="3"/>
    <x v="3"/>
    <x v="90"/>
    <d v="2016-02-25T06:00:00"/>
    <n v="0"/>
    <n v="1"/>
    <x v="80"/>
    <n v="6132"/>
    <n v="57.849056603773583"/>
    <x v="1"/>
  </r>
  <r>
    <x v="91"/>
    <x v="91"/>
    <s v="Enhanced systemic analyzer"/>
    <n v="154300"/>
    <n v="74688"/>
    <x v="91"/>
    <x v="0"/>
    <n v="679"/>
    <n v="109.99705449189985"/>
    <x v="6"/>
    <s v="EUR"/>
    <n v="1470459600"/>
    <n v="1472878800"/>
    <x v="0"/>
    <x v="0"/>
    <x v="0"/>
    <s v="publishing/translations"/>
    <x v="5"/>
    <x v="18"/>
    <x v="91"/>
    <d v="2016-09-03T05:00:00"/>
    <n v="28"/>
    <n v="1"/>
    <x v="81"/>
    <n v="74688"/>
    <n v="109.99705449189985"/>
    <x v="6"/>
  </r>
  <r>
    <x v="92"/>
    <x v="92"/>
    <s v="Object-based analyzing knowledge user"/>
    <n v="20000"/>
    <n v="51775"/>
    <x v="92"/>
    <x v="1"/>
    <n v="498"/>
    <n v="103.96586345381526"/>
    <x v="5"/>
    <s v="CHF"/>
    <n v="1277269200"/>
    <n v="1277355600"/>
    <x v="0"/>
    <x v="1"/>
    <x v="0"/>
    <s v="games/video games"/>
    <x v="6"/>
    <x v="11"/>
    <x v="92"/>
    <d v="2010-06-24T05:00:00"/>
    <n v="1"/>
    <n v="0.96"/>
    <x v="82"/>
    <n v="53932.291666666672"/>
    <n v="108.29777443105758"/>
    <x v="5"/>
  </r>
  <r>
    <x v="93"/>
    <x v="93"/>
    <s v="Pre-emptive radical architecture"/>
    <n v="108800"/>
    <n v="65877"/>
    <x v="93"/>
    <x v="3"/>
    <n v="610"/>
    <n v="107.99508196721311"/>
    <x v="1"/>
    <s v="USD"/>
    <n v="1350709200"/>
    <n v="1351054800"/>
    <x v="0"/>
    <x v="1"/>
    <x v="0"/>
    <s v="theater/plays"/>
    <x v="3"/>
    <x v="3"/>
    <x v="93"/>
    <d v="2012-10-24T05:00:00"/>
    <n v="4"/>
    <n v="1"/>
    <x v="83"/>
    <n v="65877"/>
    <n v="107.99508196721311"/>
    <x v="1"/>
  </r>
  <r>
    <x v="94"/>
    <x v="94"/>
    <s v="Grass-roots web-enabled contingency"/>
    <n v="2900"/>
    <n v="8807"/>
    <x v="94"/>
    <x v="1"/>
    <n v="180"/>
    <n v="48.927777777777777"/>
    <x v="4"/>
    <s v="GBP"/>
    <n v="1554613200"/>
    <n v="1555563600"/>
    <x v="0"/>
    <x v="0"/>
    <x v="0"/>
    <s v="technology/web"/>
    <x v="2"/>
    <x v="2"/>
    <x v="94"/>
    <d v="2019-04-18T05:00:00"/>
    <n v="11"/>
    <n v="0.87"/>
    <x v="84"/>
    <n v="10122.988505747126"/>
    <n v="56.238825031928478"/>
    <x v="4"/>
  </r>
  <r>
    <x v="95"/>
    <x v="95"/>
    <s v="Stand-alone system-worthy standardization"/>
    <n v="900"/>
    <n v="1017"/>
    <x v="95"/>
    <x v="1"/>
    <n v="27"/>
    <n v="37.666666666666664"/>
    <x v="1"/>
    <s v="USD"/>
    <n v="1571029200"/>
    <n v="1571634000"/>
    <x v="0"/>
    <x v="0"/>
    <x v="0"/>
    <s v="film &amp; video/documentary"/>
    <x v="4"/>
    <x v="4"/>
    <x v="95"/>
    <d v="2019-10-21T05:00:00"/>
    <n v="7"/>
    <n v="1"/>
    <x v="85"/>
    <n v="1017"/>
    <n v="37.666666666666664"/>
    <x v="1"/>
  </r>
  <r>
    <x v="96"/>
    <x v="96"/>
    <s v="Down-sized systematic policy"/>
    <n v="69700"/>
    <n v="151513"/>
    <x v="96"/>
    <x v="1"/>
    <n v="2331"/>
    <n v="64.999141999141997"/>
    <x v="1"/>
    <s v="USD"/>
    <n v="1299736800"/>
    <n v="1300856400"/>
    <x v="0"/>
    <x v="0"/>
    <x v="0"/>
    <s v="theater/plays"/>
    <x v="3"/>
    <x v="3"/>
    <x v="96"/>
    <d v="2011-03-23T05:00:00"/>
    <n v="13"/>
    <n v="1"/>
    <x v="86"/>
    <n v="151513"/>
    <n v="64.999141999141997"/>
    <x v="1"/>
  </r>
  <r>
    <x v="97"/>
    <x v="97"/>
    <s v="Cloned bi-directional architecture"/>
    <n v="1300"/>
    <n v="12047"/>
    <x v="97"/>
    <x v="1"/>
    <n v="113"/>
    <n v="106.61061946902655"/>
    <x v="1"/>
    <s v="USD"/>
    <n v="1435208400"/>
    <n v="1439874000"/>
    <x v="0"/>
    <x v="0"/>
    <x v="0"/>
    <s v="food/food trucks"/>
    <x v="0"/>
    <x v="0"/>
    <x v="48"/>
    <d v="2015-08-18T05:00:00"/>
    <n v="54"/>
    <n v="1"/>
    <x v="87"/>
    <n v="12047"/>
    <n v="106.61061946902655"/>
    <x v="1"/>
  </r>
  <r>
    <x v="98"/>
    <x v="98"/>
    <s v="Seamless transitional portal"/>
    <n v="97800"/>
    <n v="32951"/>
    <x v="98"/>
    <x v="0"/>
    <n v="1220"/>
    <n v="27.009016393442622"/>
    <x v="2"/>
    <s v="AUD"/>
    <n v="1437973200"/>
    <n v="1438318800"/>
    <x v="0"/>
    <x v="0"/>
    <x v="0"/>
    <s v="games/video games"/>
    <x v="6"/>
    <x v="11"/>
    <x v="97"/>
    <d v="2015-07-31T05:00:00"/>
    <n v="4"/>
    <n v="1.49"/>
    <x v="88"/>
    <n v="22114.765100671142"/>
    <n v="18.126856639894378"/>
    <x v="2"/>
  </r>
  <r>
    <x v="99"/>
    <x v="99"/>
    <s v="Fully-configurable motivating approach"/>
    <n v="7600"/>
    <n v="14951"/>
    <x v="99"/>
    <x v="1"/>
    <n v="164"/>
    <n v="91.16463414634147"/>
    <x v="1"/>
    <s v="USD"/>
    <n v="1416895200"/>
    <n v="1419400800"/>
    <x v="0"/>
    <x v="0"/>
    <x v="0"/>
    <s v="theater/plays"/>
    <x v="3"/>
    <x v="3"/>
    <x v="98"/>
    <d v="2014-12-24T06:00:00"/>
    <n v="29"/>
    <n v="1"/>
    <x v="4"/>
    <n v="14951"/>
    <n v="91.16463414634147"/>
    <x v="1"/>
  </r>
  <r>
    <x v="100"/>
    <x v="100"/>
    <s v="Upgradable fault-tolerant approach"/>
    <n v="100"/>
    <n v="1"/>
    <x v="100"/>
    <x v="0"/>
    <n v="1"/>
    <n v="1"/>
    <x v="1"/>
    <s v="USD"/>
    <n v="1319000400"/>
    <n v="1320555600"/>
    <x v="0"/>
    <x v="0"/>
    <x v="0"/>
    <s v="theater/plays"/>
    <x v="3"/>
    <x v="3"/>
    <x v="99"/>
    <d v="2011-11-06T05:00:00"/>
    <n v="18"/>
    <n v="1"/>
    <x v="48"/>
    <n v="1"/>
    <n v="1"/>
    <x v="1"/>
  </r>
  <r>
    <x v="101"/>
    <x v="101"/>
    <s v="Reduced heuristic moratorium"/>
    <n v="900"/>
    <n v="9193"/>
    <x v="101"/>
    <x v="1"/>
    <n v="164"/>
    <n v="56.054878048780488"/>
    <x v="1"/>
    <s v="USD"/>
    <n v="1424498400"/>
    <n v="1425103200"/>
    <x v="0"/>
    <x v="1"/>
    <x v="0"/>
    <s v="music/electric music"/>
    <x v="1"/>
    <x v="5"/>
    <x v="100"/>
    <d v="2015-02-28T06:00:00"/>
    <n v="7"/>
    <n v="1"/>
    <x v="85"/>
    <n v="9193"/>
    <n v="56.054878048780488"/>
    <x v="1"/>
  </r>
  <r>
    <x v="102"/>
    <x v="102"/>
    <s v="Front-line web-enabled model"/>
    <n v="3700"/>
    <n v="10422"/>
    <x v="102"/>
    <x v="1"/>
    <n v="336"/>
    <n v="31.017857142857142"/>
    <x v="1"/>
    <s v="USD"/>
    <n v="1526274000"/>
    <n v="1526878800"/>
    <x v="0"/>
    <x v="1"/>
    <x v="0"/>
    <s v="technology/wearables"/>
    <x v="2"/>
    <x v="8"/>
    <x v="101"/>
    <d v="2018-05-21T05:00:00"/>
    <n v="7"/>
    <n v="1"/>
    <x v="44"/>
    <n v="10422"/>
    <n v="31.017857142857142"/>
    <x v="1"/>
  </r>
  <r>
    <x v="103"/>
    <x v="103"/>
    <s v="Polarized incremental emulation"/>
    <n v="10000"/>
    <n v="2461"/>
    <x v="103"/>
    <x v="0"/>
    <n v="37"/>
    <n v="66.513513513513516"/>
    <x v="6"/>
    <s v="EUR"/>
    <n v="1287896400"/>
    <n v="1288674000"/>
    <x v="0"/>
    <x v="0"/>
    <x v="0"/>
    <s v="music/electric music"/>
    <x v="1"/>
    <x v="5"/>
    <x v="102"/>
    <d v="2010-11-02T05:00:00"/>
    <n v="9"/>
    <n v="1"/>
    <x v="89"/>
    <n v="2461"/>
    <n v="66.513513513513516"/>
    <x v="6"/>
  </r>
  <r>
    <x v="104"/>
    <x v="104"/>
    <s v="Self-enabling grid-enabled initiative"/>
    <n v="119200"/>
    <n v="170623"/>
    <x v="104"/>
    <x v="1"/>
    <n v="1917"/>
    <n v="89.005216484089729"/>
    <x v="1"/>
    <s v="USD"/>
    <n v="1495515600"/>
    <n v="1495602000"/>
    <x v="0"/>
    <x v="0"/>
    <x v="0"/>
    <s v="music/indie rock"/>
    <x v="1"/>
    <x v="7"/>
    <x v="103"/>
    <d v="2017-05-24T05:00:00"/>
    <n v="1"/>
    <n v="1"/>
    <x v="90"/>
    <n v="170623"/>
    <n v="89.005216484089729"/>
    <x v="1"/>
  </r>
  <r>
    <x v="105"/>
    <x v="105"/>
    <s v="Total fresh-thinking system engine"/>
    <n v="6800"/>
    <n v="9829"/>
    <x v="105"/>
    <x v="1"/>
    <n v="95"/>
    <n v="103.46315789473684"/>
    <x v="1"/>
    <s v="USD"/>
    <n v="1364878800"/>
    <n v="1366434000"/>
    <x v="0"/>
    <x v="0"/>
    <x v="0"/>
    <s v="technology/web"/>
    <x v="2"/>
    <x v="2"/>
    <x v="104"/>
    <d v="2013-04-20T05:00:00"/>
    <n v="18"/>
    <n v="1"/>
    <x v="91"/>
    <n v="9829"/>
    <n v="103.46315789473684"/>
    <x v="1"/>
  </r>
  <r>
    <x v="106"/>
    <x v="106"/>
    <s v="Ameliorated clear-thinking circuit"/>
    <n v="3900"/>
    <n v="14006"/>
    <x v="106"/>
    <x v="1"/>
    <n v="147"/>
    <n v="95.278911564625844"/>
    <x v="1"/>
    <s v="USD"/>
    <n v="1567918800"/>
    <n v="1568350800"/>
    <x v="0"/>
    <x v="0"/>
    <x v="0"/>
    <s v="theater/plays"/>
    <x v="3"/>
    <x v="3"/>
    <x v="105"/>
    <d v="2019-09-13T05:00:00"/>
    <n v="5"/>
    <n v="1"/>
    <x v="92"/>
    <n v="14006"/>
    <n v="95.278911564625844"/>
    <x v="1"/>
  </r>
  <r>
    <x v="107"/>
    <x v="107"/>
    <s v="Multi-layered encompassing installation"/>
    <n v="3500"/>
    <n v="6527"/>
    <x v="107"/>
    <x v="1"/>
    <n v="86"/>
    <n v="75.895348837209298"/>
    <x v="1"/>
    <s v="USD"/>
    <n v="1524459600"/>
    <n v="1525928400"/>
    <x v="0"/>
    <x v="1"/>
    <x v="0"/>
    <s v="theater/plays"/>
    <x v="3"/>
    <x v="3"/>
    <x v="106"/>
    <d v="2018-05-10T05:00:00"/>
    <n v="17"/>
    <n v="1"/>
    <x v="93"/>
    <n v="6527"/>
    <n v="75.895348837209298"/>
    <x v="1"/>
  </r>
  <r>
    <x v="108"/>
    <x v="108"/>
    <s v="Universal encompassing implementation"/>
    <n v="1500"/>
    <n v="8929"/>
    <x v="108"/>
    <x v="1"/>
    <n v="83"/>
    <n v="107.57831325301204"/>
    <x v="1"/>
    <s v="USD"/>
    <n v="1333688400"/>
    <n v="1336885200"/>
    <x v="0"/>
    <x v="0"/>
    <x v="0"/>
    <s v="film &amp; video/documentary"/>
    <x v="4"/>
    <x v="4"/>
    <x v="107"/>
    <d v="2012-05-13T05:00:00"/>
    <n v="37"/>
    <n v="1"/>
    <x v="45"/>
    <n v="8929"/>
    <n v="107.57831325301204"/>
    <x v="1"/>
  </r>
  <r>
    <x v="109"/>
    <x v="109"/>
    <s v="Object-based client-server application"/>
    <n v="5200"/>
    <n v="3079"/>
    <x v="109"/>
    <x v="0"/>
    <n v="60"/>
    <n v="51.31666666666667"/>
    <x v="1"/>
    <s v="USD"/>
    <n v="1389506400"/>
    <n v="1389679200"/>
    <x v="0"/>
    <x v="0"/>
    <x v="0"/>
    <s v="film &amp; video/television"/>
    <x v="4"/>
    <x v="19"/>
    <x v="108"/>
    <d v="2014-01-14T06:00:00"/>
    <n v="2"/>
    <n v="1"/>
    <x v="10"/>
    <n v="3079"/>
    <n v="51.31666666666667"/>
    <x v="1"/>
  </r>
  <r>
    <x v="110"/>
    <x v="110"/>
    <s v="Cross-platform solution-oriented process improvement"/>
    <n v="142400"/>
    <n v="21307"/>
    <x v="110"/>
    <x v="0"/>
    <n v="296"/>
    <n v="71.983108108108112"/>
    <x v="1"/>
    <s v="USD"/>
    <n v="1536642000"/>
    <n v="1538283600"/>
    <x v="0"/>
    <x v="0"/>
    <x v="0"/>
    <s v="food/food trucks"/>
    <x v="0"/>
    <x v="0"/>
    <x v="109"/>
    <d v="2018-09-30T05:00:00"/>
    <n v="19"/>
    <n v="1"/>
    <x v="94"/>
    <n v="21307"/>
    <n v="71.983108108108112"/>
    <x v="1"/>
  </r>
  <r>
    <x v="111"/>
    <x v="111"/>
    <s v="Re-engineered user-facing approach"/>
    <n v="61400"/>
    <n v="73653"/>
    <x v="111"/>
    <x v="1"/>
    <n v="676"/>
    <n v="108.95414201183432"/>
    <x v="1"/>
    <s v="USD"/>
    <n v="1348290000"/>
    <n v="1348808400"/>
    <x v="0"/>
    <x v="0"/>
    <x v="0"/>
    <s v="publishing/radio &amp; podcasts"/>
    <x v="5"/>
    <x v="15"/>
    <x v="110"/>
    <d v="2012-09-28T05:00:00"/>
    <n v="6"/>
    <n v="1"/>
    <x v="95"/>
    <n v="73653"/>
    <n v="108.95414201183432"/>
    <x v="1"/>
  </r>
  <r>
    <x v="112"/>
    <x v="112"/>
    <s v="Re-engineered client-driven hub"/>
    <n v="4700"/>
    <n v="12635"/>
    <x v="112"/>
    <x v="1"/>
    <n v="361"/>
    <n v="35"/>
    <x v="2"/>
    <s v="AUD"/>
    <n v="1408856400"/>
    <n v="1410152400"/>
    <x v="0"/>
    <x v="0"/>
    <x v="0"/>
    <s v="technology/web"/>
    <x v="2"/>
    <x v="2"/>
    <x v="111"/>
    <d v="2014-09-08T05:00:00"/>
    <n v="15"/>
    <n v="1.49"/>
    <x v="96"/>
    <n v="8479.8657718120812"/>
    <n v="23.489932885906043"/>
    <x v="2"/>
  </r>
  <r>
    <x v="113"/>
    <x v="113"/>
    <s v="User-friendly tertiary array"/>
    <n v="3300"/>
    <n v="12437"/>
    <x v="113"/>
    <x v="1"/>
    <n v="131"/>
    <n v="94.938931297709928"/>
    <x v="1"/>
    <s v="USD"/>
    <n v="1505192400"/>
    <n v="1505797200"/>
    <x v="0"/>
    <x v="0"/>
    <x v="0"/>
    <s v="food/food trucks"/>
    <x v="0"/>
    <x v="0"/>
    <x v="112"/>
    <d v="2017-09-19T05:00:00"/>
    <n v="7"/>
    <n v="1"/>
    <x v="97"/>
    <n v="12437"/>
    <n v="94.938931297709928"/>
    <x v="1"/>
  </r>
  <r>
    <x v="114"/>
    <x v="114"/>
    <s v="Robust heuristic encoding"/>
    <n v="1900"/>
    <n v="13816"/>
    <x v="114"/>
    <x v="1"/>
    <n v="126"/>
    <n v="109.65079365079364"/>
    <x v="1"/>
    <s v="USD"/>
    <n v="1554786000"/>
    <n v="1554872400"/>
    <x v="0"/>
    <x v="1"/>
    <x v="0"/>
    <s v="technology/wearables"/>
    <x v="2"/>
    <x v="8"/>
    <x v="113"/>
    <d v="2019-04-10T05:00:00"/>
    <n v="1"/>
    <n v="1"/>
    <x v="98"/>
    <n v="13816"/>
    <n v="109.65079365079364"/>
    <x v="1"/>
  </r>
  <r>
    <x v="115"/>
    <x v="115"/>
    <s v="Team-oriented clear-thinking capacity"/>
    <n v="166700"/>
    <n v="145382"/>
    <x v="115"/>
    <x v="0"/>
    <n v="3304"/>
    <n v="44.001815980629537"/>
    <x v="6"/>
    <s v="EUR"/>
    <n v="1510898400"/>
    <n v="1513922400"/>
    <x v="0"/>
    <x v="0"/>
    <x v="0"/>
    <s v="publishing/fiction"/>
    <x v="5"/>
    <x v="13"/>
    <x v="114"/>
    <d v="2017-12-22T06:00:00"/>
    <n v="35"/>
    <n v="1"/>
    <x v="99"/>
    <n v="145382"/>
    <n v="44.001815980629537"/>
    <x v="6"/>
  </r>
  <r>
    <x v="116"/>
    <x v="116"/>
    <s v="De-engineered motivating standardization"/>
    <n v="7200"/>
    <n v="6336"/>
    <x v="116"/>
    <x v="0"/>
    <n v="73"/>
    <n v="86.794520547945211"/>
    <x v="1"/>
    <s v="USD"/>
    <n v="1442552400"/>
    <n v="1442638800"/>
    <x v="0"/>
    <x v="0"/>
    <x v="0"/>
    <s v="theater/plays"/>
    <x v="3"/>
    <x v="3"/>
    <x v="115"/>
    <d v="2015-09-19T05:00:00"/>
    <n v="1"/>
    <n v="1"/>
    <x v="47"/>
    <n v="6336"/>
    <n v="86.794520547945211"/>
    <x v="1"/>
  </r>
  <r>
    <x v="117"/>
    <x v="117"/>
    <s v="Business-focused 24hour groupware"/>
    <n v="4900"/>
    <n v="8523"/>
    <x v="117"/>
    <x v="1"/>
    <n v="275"/>
    <n v="30.992727272727272"/>
    <x v="1"/>
    <s v="USD"/>
    <n v="1316667600"/>
    <n v="1317186000"/>
    <x v="0"/>
    <x v="0"/>
    <x v="0"/>
    <s v="film &amp; video/television"/>
    <x v="4"/>
    <x v="19"/>
    <x v="116"/>
    <d v="2011-09-28T05:00:00"/>
    <n v="6"/>
    <n v="1"/>
    <x v="100"/>
    <n v="8523"/>
    <n v="30.992727272727272"/>
    <x v="1"/>
  </r>
  <r>
    <x v="118"/>
    <x v="118"/>
    <s v="Organic next generation protocol"/>
    <n v="5400"/>
    <n v="6351"/>
    <x v="118"/>
    <x v="1"/>
    <n v="67"/>
    <n v="94.791044776119406"/>
    <x v="1"/>
    <s v="USD"/>
    <n v="1390716000"/>
    <n v="1391234400"/>
    <x v="0"/>
    <x v="0"/>
    <x v="0"/>
    <s v="photography/photography books"/>
    <x v="7"/>
    <x v="14"/>
    <x v="117"/>
    <d v="2014-02-01T06:00:00"/>
    <n v="6"/>
    <n v="1"/>
    <x v="101"/>
    <n v="6351"/>
    <n v="94.791044776119406"/>
    <x v="1"/>
  </r>
  <r>
    <x v="119"/>
    <x v="119"/>
    <s v="Reverse-engineered full-range Internet solution"/>
    <n v="5000"/>
    <n v="10748"/>
    <x v="119"/>
    <x v="1"/>
    <n v="154"/>
    <n v="69.79220779220779"/>
    <x v="1"/>
    <s v="USD"/>
    <n v="1402894800"/>
    <n v="1404363600"/>
    <x v="0"/>
    <x v="1"/>
    <x v="0"/>
    <s v="film &amp; video/documentary"/>
    <x v="4"/>
    <x v="4"/>
    <x v="118"/>
    <d v="2014-07-03T05:00:00"/>
    <n v="17"/>
    <n v="1"/>
    <x v="102"/>
    <n v="10748"/>
    <n v="69.79220779220779"/>
    <x v="1"/>
  </r>
  <r>
    <x v="120"/>
    <x v="120"/>
    <s v="Synchronized regional synergy"/>
    <n v="75100"/>
    <n v="112272"/>
    <x v="120"/>
    <x v="1"/>
    <n v="1782"/>
    <n v="63.003367003367003"/>
    <x v="1"/>
    <s v="USD"/>
    <n v="1429246800"/>
    <n v="1429592400"/>
    <x v="0"/>
    <x v="1"/>
    <x v="0"/>
    <s v="games/mobile games"/>
    <x v="6"/>
    <x v="20"/>
    <x v="119"/>
    <d v="2015-04-21T05:00:00"/>
    <n v="4"/>
    <n v="1"/>
    <x v="103"/>
    <n v="112272"/>
    <n v="63.003367003367003"/>
    <x v="1"/>
  </r>
  <r>
    <x v="121"/>
    <x v="121"/>
    <s v="Multi-lateral homogeneous success"/>
    <n v="45300"/>
    <n v="99361"/>
    <x v="121"/>
    <x v="1"/>
    <n v="903"/>
    <n v="110.0343300110742"/>
    <x v="1"/>
    <s v="USD"/>
    <n v="1412485200"/>
    <n v="1413608400"/>
    <x v="0"/>
    <x v="0"/>
    <x v="0"/>
    <s v="games/video games"/>
    <x v="6"/>
    <x v="11"/>
    <x v="33"/>
    <d v="2014-10-18T05:00:00"/>
    <n v="13"/>
    <n v="1"/>
    <x v="104"/>
    <n v="99361"/>
    <n v="110.0343300110742"/>
    <x v="1"/>
  </r>
  <r>
    <x v="122"/>
    <x v="122"/>
    <s v="Seamless zero-defect solution"/>
    <n v="136800"/>
    <n v="88055"/>
    <x v="122"/>
    <x v="0"/>
    <n v="3387"/>
    <n v="25.997933274284026"/>
    <x v="1"/>
    <s v="USD"/>
    <n v="1417068000"/>
    <n v="1419400800"/>
    <x v="0"/>
    <x v="0"/>
    <x v="0"/>
    <s v="publishing/fiction"/>
    <x v="5"/>
    <x v="13"/>
    <x v="120"/>
    <d v="2014-12-24T06:00:00"/>
    <n v="27"/>
    <n v="1"/>
    <x v="105"/>
    <n v="88055"/>
    <n v="25.997933274284026"/>
    <x v="1"/>
  </r>
  <r>
    <x v="123"/>
    <x v="123"/>
    <s v="Enhanced scalable concept"/>
    <n v="177700"/>
    <n v="33092"/>
    <x v="123"/>
    <x v="0"/>
    <n v="662"/>
    <n v="49.987915407854985"/>
    <x v="0"/>
    <s v="CAD"/>
    <n v="1448344800"/>
    <n v="1448604000"/>
    <x v="1"/>
    <x v="0"/>
    <x v="0"/>
    <s v="theater/plays"/>
    <x v="3"/>
    <x v="3"/>
    <x v="121"/>
    <d v="2015-11-27T06:00:00"/>
    <n v="3"/>
    <n v="1.32"/>
    <x v="106"/>
    <n v="25069.696969696968"/>
    <n v="37.869632884738621"/>
    <x v="0"/>
  </r>
  <r>
    <x v="124"/>
    <x v="124"/>
    <s v="Polarized uniform software"/>
    <n v="2600"/>
    <n v="9562"/>
    <x v="124"/>
    <x v="1"/>
    <n v="94"/>
    <n v="101.72340425531915"/>
    <x v="6"/>
    <s v="EUR"/>
    <n v="1557723600"/>
    <n v="1562302800"/>
    <x v="0"/>
    <x v="0"/>
    <x v="0"/>
    <s v="photography/photography books"/>
    <x v="7"/>
    <x v="14"/>
    <x v="122"/>
    <d v="2019-07-05T05:00:00"/>
    <n v="53"/>
    <n v="1"/>
    <x v="107"/>
    <n v="9562"/>
    <n v="101.72340425531915"/>
    <x v="6"/>
  </r>
  <r>
    <x v="125"/>
    <x v="125"/>
    <s v="Stand-alone web-enabled moderator"/>
    <n v="5300"/>
    <n v="8475"/>
    <x v="125"/>
    <x v="1"/>
    <n v="180"/>
    <n v="47.083333333333336"/>
    <x v="1"/>
    <s v="USD"/>
    <n v="1537333200"/>
    <n v="1537678800"/>
    <x v="0"/>
    <x v="0"/>
    <x v="0"/>
    <s v="theater/plays"/>
    <x v="3"/>
    <x v="3"/>
    <x v="123"/>
    <d v="2018-09-23T05:00:00"/>
    <n v="4"/>
    <n v="1"/>
    <x v="108"/>
    <n v="8475"/>
    <n v="47.083333333333336"/>
    <x v="1"/>
  </r>
  <r>
    <x v="126"/>
    <x v="126"/>
    <s v="Proactive methodical benchmark"/>
    <n v="180200"/>
    <n v="69617"/>
    <x v="126"/>
    <x v="0"/>
    <n v="774"/>
    <n v="89.944444444444443"/>
    <x v="1"/>
    <s v="USD"/>
    <n v="1471150800"/>
    <n v="1473570000"/>
    <x v="0"/>
    <x v="1"/>
    <x v="0"/>
    <s v="theater/plays"/>
    <x v="3"/>
    <x v="3"/>
    <x v="124"/>
    <d v="2016-09-11T05:00:00"/>
    <n v="28"/>
    <n v="1"/>
    <x v="109"/>
    <n v="69617"/>
    <n v="89.944444444444443"/>
    <x v="1"/>
  </r>
  <r>
    <x v="127"/>
    <x v="127"/>
    <s v="Team-oriented 6thgeneration matrix"/>
    <n v="103200"/>
    <n v="53067"/>
    <x v="127"/>
    <x v="0"/>
    <n v="672"/>
    <n v="78.96875"/>
    <x v="0"/>
    <s v="CAD"/>
    <n v="1273640400"/>
    <n v="1273899600"/>
    <x v="0"/>
    <x v="0"/>
    <x v="0"/>
    <s v="theater/plays"/>
    <x v="3"/>
    <x v="3"/>
    <x v="125"/>
    <d v="2010-05-15T05:00:00"/>
    <n v="3"/>
    <n v="1.32"/>
    <x v="110"/>
    <n v="40202.272727272728"/>
    <n v="59.824810606060609"/>
    <x v="0"/>
  </r>
  <r>
    <x v="128"/>
    <x v="128"/>
    <s v="Phased human-resource core"/>
    <n v="70600"/>
    <n v="42596"/>
    <x v="128"/>
    <x v="3"/>
    <n v="532"/>
    <n v="80.067669172932327"/>
    <x v="1"/>
    <s v="USD"/>
    <n v="1282885200"/>
    <n v="1284008400"/>
    <x v="0"/>
    <x v="0"/>
    <x v="0"/>
    <s v="music/rock"/>
    <x v="1"/>
    <x v="1"/>
    <x v="126"/>
    <d v="2010-09-09T05:00:00"/>
    <n v="13"/>
    <n v="1"/>
    <x v="111"/>
    <n v="42596"/>
    <n v="80.067669172932327"/>
    <x v="1"/>
  </r>
  <r>
    <x v="129"/>
    <x v="129"/>
    <s v="Mandatory tertiary implementation"/>
    <n v="148500"/>
    <n v="4756"/>
    <x v="129"/>
    <x v="3"/>
    <n v="55"/>
    <n v="86.472727272727269"/>
    <x v="2"/>
    <s v="AUD"/>
    <n v="1422943200"/>
    <n v="1425103200"/>
    <x v="0"/>
    <x v="0"/>
    <x v="0"/>
    <s v="food/food trucks"/>
    <x v="0"/>
    <x v="0"/>
    <x v="127"/>
    <d v="2015-02-28T06:00:00"/>
    <n v="25"/>
    <n v="1.49"/>
    <x v="112"/>
    <n v="3191.9463087248323"/>
    <n v="58.03538743136059"/>
    <x v="2"/>
  </r>
  <r>
    <x v="130"/>
    <x v="130"/>
    <s v="Secured directional encryption"/>
    <n v="9600"/>
    <n v="14925"/>
    <x v="130"/>
    <x v="1"/>
    <n v="533"/>
    <n v="28.001876172607879"/>
    <x v="3"/>
    <s v="DKK"/>
    <n v="1319605200"/>
    <n v="1320991200"/>
    <x v="0"/>
    <x v="0"/>
    <x v="0"/>
    <s v="film &amp; video/drama"/>
    <x v="4"/>
    <x v="6"/>
    <x v="128"/>
    <d v="2011-11-11T06:00:00"/>
    <n v="16"/>
    <n v="7.46"/>
    <x v="113"/>
    <n v="2000.6702412868633"/>
    <n v="3.7536027041029332"/>
    <x v="3"/>
  </r>
  <r>
    <x v="131"/>
    <x v="131"/>
    <s v="Distributed 5thgeneration implementation"/>
    <n v="164700"/>
    <n v="166116"/>
    <x v="131"/>
    <x v="1"/>
    <n v="2443"/>
    <n v="67.996725337699544"/>
    <x v="4"/>
    <s v="GBP"/>
    <n v="1385704800"/>
    <n v="1386828000"/>
    <x v="0"/>
    <x v="0"/>
    <x v="0"/>
    <s v="technology/web"/>
    <x v="2"/>
    <x v="2"/>
    <x v="129"/>
    <d v="2013-12-12T06:00:00"/>
    <n v="13"/>
    <n v="0.87"/>
    <x v="114"/>
    <n v="190937.93103448275"/>
    <n v="78.157155560574196"/>
    <x v="4"/>
  </r>
  <r>
    <x v="132"/>
    <x v="132"/>
    <s v="Virtual static core"/>
    <n v="3300"/>
    <n v="3834"/>
    <x v="132"/>
    <x v="1"/>
    <n v="89"/>
    <n v="43.078651685393261"/>
    <x v="1"/>
    <s v="USD"/>
    <n v="1515736800"/>
    <n v="1517119200"/>
    <x v="0"/>
    <x v="1"/>
    <x v="0"/>
    <s v="theater/plays"/>
    <x v="3"/>
    <x v="3"/>
    <x v="130"/>
    <d v="2018-01-28T06:00:00"/>
    <n v="16"/>
    <n v="1"/>
    <x v="97"/>
    <n v="3834"/>
    <n v="43.078651685393261"/>
    <x v="1"/>
  </r>
  <r>
    <x v="133"/>
    <x v="133"/>
    <s v="Secured content-based product"/>
    <n v="4500"/>
    <n v="13985"/>
    <x v="133"/>
    <x v="1"/>
    <n v="159"/>
    <n v="87.95597484276729"/>
    <x v="1"/>
    <s v="USD"/>
    <n v="1313125200"/>
    <n v="1315026000"/>
    <x v="0"/>
    <x v="0"/>
    <x v="0"/>
    <s v="music/world music"/>
    <x v="1"/>
    <x v="21"/>
    <x v="131"/>
    <d v="2011-09-03T05:00:00"/>
    <n v="22"/>
    <n v="1"/>
    <x v="68"/>
    <n v="13985"/>
    <n v="87.95597484276729"/>
    <x v="1"/>
  </r>
  <r>
    <x v="134"/>
    <x v="134"/>
    <s v="Secured executive concept"/>
    <n v="99500"/>
    <n v="89288"/>
    <x v="134"/>
    <x v="0"/>
    <n v="940"/>
    <n v="94.987234042553197"/>
    <x v="5"/>
    <s v="CHF"/>
    <n v="1308459600"/>
    <n v="1312693200"/>
    <x v="0"/>
    <x v="1"/>
    <x v="0"/>
    <s v="film &amp; video/documentary"/>
    <x v="4"/>
    <x v="4"/>
    <x v="132"/>
    <d v="2011-08-07T05:00:00"/>
    <n v="49"/>
    <n v="0.96"/>
    <x v="115"/>
    <n v="93008.333333333343"/>
    <n v="98.945035460992912"/>
    <x v="5"/>
  </r>
  <r>
    <x v="135"/>
    <x v="135"/>
    <s v="Balanced zero-defect software"/>
    <n v="7700"/>
    <n v="5488"/>
    <x v="135"/>
    <x v="0"/>
    <n v="117"/>
    <n v="46.905982905982903"/>
    <x v="1"/>
    <s v="USD"/>
    <n v="1362636000"/>
    <n v="1363064400"/>
    <x v="0"/>
    <x v="1"/>
    <x v="0"/>
    <s v="theater/plays"/>
    <x v="3"/>
    <x v="3"/>
    <x v="133"/>
    <d v="2013-03-12T05:00:00"/>
    <n v="5"/>
    <n v="1"/>
    <x v="116"/>
    <n v="5488"/>
    <n v="46.905982905982903"/>
    <x v="1"/>
  </r>
  <r>
    <x v="136"/>
    <x v="136"/>
    <s v="Distributed context-sensitive flexibility"/>
    <n v="82800"/>
    <n v="2721"/>
    <x v="136"/>
    <x v="3"/>
    <n v="58"/>
    <n v="46.913793103448278"/>
    <x v="1"/>
    <s v="USD"/>
    <n v="1402117200"/>
    <n v="1403154000"/>
    <x v="0"/>
    <x v="1"/>
    <x v="0"/>
    <s v="film &amp; video/drama"/>
    <x v="4"/>
    <x v="6"/>
    <x v="134"/>
    <d v="2014-06-19T05:00:00"/>
    <n v="12"/>
    <n v="1"/>
    <x v="117"/>
    <n v="2721"/>
    <n v="46.913793103448278"/>
    <x v="1"/>
  </r>
  <r>
    <x v="137"/>
    <x v="137"/>
    <s v="Down-sized disintermediate support"/>
    <n v="1800"/>
    <n v="4712"/>
    <x v="137"/>
    <x v="1"/>
    <n v="50"/>
    <n v="94.24"/>
    <x v="1"/>
    <s v="USD"/>
    <n v="1286341200"/>
    <n v="1286859600"/>
    <x v="0"/>
    <x v="0"/>
    <x v="0"/>
    <s v="publishing/nonfiction"/>
    <x v="5"/>
    <x v="9"/>
    <x v="135"/>
    <d v="2010-10-12T05:00:00"/>
    <n v="6"/>
    <n v="1"/>
    <x v="40"/>
    <n v="4712"/>
    <n v="94.24"/>
    <x v="1"/>
  </r>
  <r>
    <x v="138"/>
    <x v="138"/>
    <s v="Stand-alone mission-critical moratorium"/>
    <n v="9600"/>
    <n v="9216"/>
    <x v="138"/>
    <x v="0"/>
    <n v="115"/>
    <n v="80.139130434782615"/>
    <x v="1"/>
    <s v="USD"/>
    <n v="1348808400"/>
    <n v="1349326800"/>
    <x v="0"/>
    <x v="0"/>
    <x v="0"/>
    <s v="games/mobile games"/>
    <x v="6"/>
    <x v="20"/>
    <x v="136"/>
    <d v="2012-10-04T05:00:00"/>
    <n v="6"/>
    <n v="1"/>
    <x v="118"/>
    <n v="9216"/>
    <n v="80.139130434782615"/>
    <x v="1"/>
  </r>
  <r>
    <x v="139"/>
    <x v="139"/>
    <s v="Down-sized empowering protocol"/>
    <n v="92100"/>
    <n v="19246"/>
    <x v="139"/>
    <x v="0"/>
    <n v="326"/>
    <n v="59.036809815950917"/>
    <x v="1"/>
    <s v="USD"/>
    <n v="1429592400"/>
    <n v="1430974800"/>
    <x v="0"/>
    <x v="1"/>
    <x v="0"/>
    <s v="technology/wearables"/>
    <x v="2"/>
    <x v="8"/>
    <x v="137"/>
    <d v="2015-05-07T05:00:00"/>
    <n v="16"/>
    <n v="1"/>
    <x v="119"/>
    <n v="19246"/>
    <n v="59.036809815950917"/>
    <x v="1"/>
  </r>
  <r>
    <x v="140"/>
    <x v="140"/>
    <s v="Fully-configurable coherent Internet solution"/>
    <n v="5500"/>
    <n v="12274"/>
    <x v="140"/>
    <x v="1"/>
    <n v="186"/>
    <n v="65.989247311827953"/>
    <x v="1"/>
    <s v="USD"/>
    <n v="1519538400"/>
    <n v="1519970400"/>
    <x v="0"/>
    <x v="0"/>
    <x v="0"/>
    <s v="film &amp; video/documentary"/>
    <x v="4"/>
    <x v="4"/>
    <x v="138"/>
    <d v="2018-03-02T06:00:00"/>
    <n v="5"/>
    <n v="1"/>
    <x v="23"/>
    <n v="12274"/>
    <n v="65.989247311827953"/>
    <x v="1"/>
  </r>
  <r>
    <x v="141"/>
    <x v="141"/>
    <s v="Distributed motivating algorithm"/>
    <n v="64300"/>
    <n v="65323"/>
    <x v="141"/>
    <x v="1"/>
    <n v="1071"/>
    <n v="60.992530345471522"/>
    <x v="1"/>
    <s v="USD"/>
    <n v="1434085200"/>
    <n v="1434603600"/>
    <x v="0"/>
    <x v="0"/>
    <x v="0"/>
    <s v="technology/web"/>
    <x v="2"/>
    <x v="2"/>
    <x v="139"/>
    <d v="2015-06-18T05:00:00"/>
    <n v="6"/>
    <n v="1"/>
    <x v="120"/>
    <n v="65323"/>
    <n v="60.992530345471522"/>
    <x v="1"/>
  </r>
  <r>
    <x v="142"/>
    <x v="142"/>
    <s v="Expanded solution-oriented benchmark"/>
    <n v="5000"/>
    <n v="11502"/>
    <x v="142"/>
    <x v="1"/>
    <n v="117"/>
    <n v="98.307692307692307"/>
    <x v="1"/>
    <s v="USD"/>
    <n v="1333688400"/>
    <n v="1337230800"/>
    <x v="0"/>
    <x v="0"/>
    <x v="0"/>
    <s v="technology/web"/>
    <x v="2"/>
    <x v="2"/>
    <x v="107"/>
    <d v="2012-05-17T05:00:00"/>
    <n v="41"/>
    <n v="1"/>
    <x v="102"/>
    <n v="11502"/>
    <n v="98.307692307692307"/>
    <x v="1"/>
  </r>
  <r>
    <x v="143"/>
    <x v="143"/>
    <s v="Implemented discrete secured line"/>
    <n v="5400"/>
    <n v="7322"/>
    <x v="143"/>
    <x v="1"/>
    <n v="70"/>
    <n v="104.6"/>
    <x v="1"/>
    <s v="USD"/>
    <n v="1277701200"/>
    <n v="1279429200"/>
    <x v="0"/>
    <x v="0"/>
    <x v="0"/>
    <s v="music/indie rock"/>
    <x v="1"/>
    <x v="7"/>
    <x v="140"/>
    <d v="2010-07-18T05:00:00"/>
    <n v="20"/>
    <n v="1"/>
    <x v="101"/>
    <n v="7322"/>
    <n v="104.6"/>
    <x v="1"/>
  </r>
  <r>
    <x v="144"/>
    <x v="144"/>
    <s v="Multi-lateral actuating installation"/>
    <n v="9000"/>
    <n v="11619"/>
    <x v="144"/>
    <x v="1"/>
    <n v="135"/>
    <n v="86.066666666666663"/>
    <x v="1"/>
    <s v="USD"/>
    <n v="1560747600"/>
    <n v="1561438800"/>
    <x v="0"/>
    <x v="0"/>
    <x v="0"/>
    <s v="theater/plays"/>
    <x v="3"/>
    <x v="3"/>
    <x v="141"/>
    <d v="2019-06-25T05:00:00"/>
    <n v="8"/>
    <n v="1"/>
    <x v="28"/>
    <n v="11619"/>
    <n v="86.066666666666663"/>
    <x v="1"/>
  </r>
  <r>
    <x v="145"/>
    <x v="145"/>
    <s v="Secured reciprocal array"/>
    <n v="25000"/>
    <n v="59128"/>
    <x v="145"/>
    <x v="1"/>
    <n v="768"/>
    <n v="76.989583333333329"/>
    <x v="5"/>
    <s v="CHF"/>
    <n v="1410066000"/>
    <n v="1410498000"/>
    <x v="0"/>
    <x v="0"/>
    <x v="0"/>
    <s v="technology/wearables"/>
    <x v="2"/>
    <x v="8"/>
    <x v="142"/>
    <d v="2014-09-12T05:00:00"/>
    <n v="5"/>
    <n v="0.96"/>
    <x v="121"/>
    <n v="61591.666666666672"/>
    <n v="80.1974826388889"/>
    <x v="5"/>
  </r>
  <r>
    <x v="146"/>
    <x v="146"/>
    <s v="Optional bandwidth-monitored middleware"/>
    <n v="8800"/>
    <n v="1518"/>
    <x v="146"/>
    <x v="3"/>
    <n v="51"/>
    <n v="29.764705882352942"/>
    <x v="1"/>
    <s v="USD"/>
    <n v="1320732000"/>
    <n v="1322460000"/>
    <x v="0"/>
    <x v="0"/>
    <x v="0"/>
    <s v="theater/plays"/>
    <x v="3"/>
    <x v="3"/>
    <x v="143"/>
    <d v="2011-11-28T06:00:00"/>
    <n v="20"/>
    <n v="1"/>
    <x v="38"/>
    <n v="1518"/>
    <n v="29.764705882352942"/>
    <x v="1"/>
  </r>
  <r>
    <x v="147"/>
    <x v="147"/>
    <s v="Upgradable upward-trending workforce"/>
    <n v="8300"/>
    <n v="9337"/>
    <x v="147"/>
    <x v="1"/>
    <n v="199"/>
    <n v="46.91959798994975"/>
    <x v="1"/>
    <s v="USD"/>
    <n v="1465794000"/>
    <n v="1466312400"/>
    <x v="0"/>
    <x v="1"/>
    <x v="0"/>
    <s v="theater/plays"/>
    <x v="3"/>
    <x v="3"/>
    <x v="144"/>
    <d v="2016-06-19T05:00:00"/>
    <n v="6"/>
    <n v="1"/>
    <x v="122"/>
    <n v="9337"/>
    <n v="46.91959798994975"/>
    <x v="1"/>
  </r>
  <r>
    <x v="148"/>
    <x v="148"/>
    <s v="Upgradable hybrid capability"/>
    <n v="9300"/>
    <n v="11255"/>
    <x v="148"/>
    <x v="1"/>
    <n v="107"/>
    <n v="105.18691588785046"/>
    <x v="1"/>
    <s v="USD"/>
    <n v="1500958800"/>
    <n v="1501736400"/>
    <x v="0"/>
    <x v="0"/>
    <x v="0"/>
    <s v="technology/wearables"/>
    <x v="2"/>
    <x v="8"/>
    <x v="145"/>
    <d v="2017-08-03T05:00:00"/>
    <n v="9"/>
    <n v="1"/>
    <x v="32"/>
    <n v="11255"/>
    <n v="105.18691588785046"/>
    <x v="1"/>
  </r>
  <r>
    <x v="149"/>
    <x v="149"/>
    <s v="Managed fresh-thinking flexibility"/>
    <n v="6200"/>
    <n v="13632"/>
    <x v="149"/>
    <x v="1"/>
    <n v="195"/>
    <n v="69.907692307692301"/>
    <x v="1"/>
    <s v="USD"/>
    <n v="1357020000"/>
    <n v="1361512800"/>
    <x v="0"/>
    <x v="0"/>
    <x v="0"/>
    <s v="music/indie rock"/>
    <x v="1"/>
    <x v="7"/>
    <x v="146"/>
    <d v="2013-02-22T06:00:00"/>
    <n v="52"/>
    <n v="1"/>
    <x v="9"/>
    <n v="13632"/>
    <n v="69.907692307692301"/>
    <x v="1"/>
  </r>
  <r>
    <x v="150"/>
    <x v="150"/>
    <s v="Networked stable workforce"/>
    <n v="100"/>
    <n v="1"/>
    <x v="100"/>
    <x v="0"/>
    <n v="1"/>
    <n v="1"/>
    <x v="1"/>
    <s v="USD"/>
    <n v="1544940000"/>
    <n v="1545026400"/>
    <x v="0"/>
    <x v="0"/>
    <x v="0"/>
    <s v="music/rock"/>
    <x v="1"/>
    <x v="1"/>
    <x v="147"/>
    <d v="2018-12-17T06:00:00"/>
    <n v="1"/>
    <n v="1"/>
    <x v="48"/>
    <n v="1"/>
    <n v="1"/>
    <x v="1"/>
  </r>
  <r>
    <x v="151"/>
    <x v="151"/>
    <s v="Customizable intermediate extranet"/>
    <n v="137200"/>
    <n v="88037"/>
    <x v="150"/>
    <x v="0"/>
    <n v="1467"/>
    <n v="60.011588275391958"/>
    <x v="1"/>
    <s v="USD"/>
    <n v="1402290000"/>
    <n v="1406696400"/>
    <x v="0"/>
    <x v="0"/>
    <x v="0"/>
    <s v="music/electric music"/>
    <x v="1"/>
    <x v="5"/>
    <x v="148"/>
    <d v="2014-07-30T05:00:00"/>
    <n v="51"/>
    <n v="1"/>
    <x v="123"/>
    <n v="88037"/>
    <n v="60.011588275391958"/>
    <x v="1"/>
  </r>
  <r>
    <x v="152"/>
    <x v="152"/>
    <s v="User-centric fault-tolerant task-force"/>
    <n v="41500"/>
    <n v="175573"/>
    <x v="151"/>
    <x v="1"/>
    <n v="3376"/>
    <n v="52.006220379146917"/>
    <x v="1"/>
    <s v="USD"/>
    <n v="1487311200"/>
    <n v="1487916000"/>
    <x v="0"/>
    <x v="0"/>
    <x v="0"/>
    <s v="music/indie rock"/>
    <x v="1"/>
    <x v="7"/>
    <x v="149"/>
    <d v="2017-02-24T06:00:00"/>
    <n v="7"/>
    <n v="1"/>
    <x v="124"/>
    <n v="175573"/>
    <n v="52.006220379146917"/>
    <x v="1"/>
  </r>
  <r>
    <x v="153"/>
    <x v="153"/>
    <s v="Multi-tiered radical definition"/>
    <n v="189400"/>
    <n v="176112"/>
    <x v="152"/>
    <x v="0"/>
    <n v="5681"/>
    <n v="31.000176025347649"/>
    <x v="1"/>
    <s v="USD"/>
    <n v="1350622800"/>
    <n v="1351141200"/>
    <x v="0"/>
    <x v="0"/>
    <x v="0"/>
    <s v="theater/plays"/>
    <x v="3"/>
    <x v="3"/>
    <x v="150"/>
    <d v="2012-10-25T05:00:00"/>
    <n v="6"/>
    <n v="1"/>
    <x v="125"/>
    <n v="176112"/>
    <n v="31.000176025347649"/>
    <x v="1"/>
  </r>
  <r>
    <x v="154"/>
    <x v="154"/>
    <s v="Devolved foreground benchmark"/>
    <n v="171300"/>
    <n v="100650"/>
    <x v="153"/>
    <x v="0"/>
    <n v="1059"/>
    <n v="95.042492917847028"/>
    <x v="1"/>
    <s v="USD"/>
    <n v="1463029200"/>
    <n v="1465016400"/>
    <x v="0"/>
    <x v="1"/>
    <x v="0"/>
    <s v="music/indie rock"/>
    <x v="1"/>
    <x v="7"/>
    <x v="151"/>
    <d v="2016-06-04T05:00:00"/>
    <n v="23"/>
    <n v="1"/>
    <x v="126"/>
    <n v="100650"/>
    <n v="95.042492917847028"/>
    <x v="1"/>
  </r>
  <r>
    <x v="155"/>
    <x v="155"/>
    <s v="Distributed eco-centric methodology"/>
    <n v="139500"/>
    <n v="90706"/>
    <x v="154"/>
    <x v="0"/>
    <n v="1194"/>
    <n v="75.968174204355108"/>
    <x v="1"/>
    <s v="USD"/>
    <n v="1269493200"/>
    <n v="1270789200"/>
    <x v="0"/>
    <x v="0"/>
    <x v="0"/>
    <s v="theater/plays"/>
    <x v="3"/>
    <x v="3"/>
    <x v="152"/>
    <d v="2010-04-09T05:00:00"/>
    <n v="15"/>
    <n v="1"/>
    <x v="127"/>
    <n v="90706"/>
    <n v="75.968174204355108"/>
    <x v="1"/>
  </r>
  <r>
    <x v="156"/>
    <x v="156"/>
    <s v="Streamlined encompassing encryption"/>
    <n v="36400"/>
    <n v="26914"/>
    <x v="155"/>
    <x v="3"/>
    <n v="379"/>
    <n v="71.013192612137203"/>
    <x v="2"/>
    <s v="AUD"/>
    <n v="1570251600"/>
    <n v="1572325200"/>
    <x v="0"/>
    <x v="0"/>
    <x v="0"/>
    <s v="music/rock"/>
    <x v="1"/>
    <x v="1"/>
    <x v="153"/>
    <d v="2019-10-29T05:00:00"/>
    <n v="24"/>
    <n v="1.49"/>
    <x v="128"/>
    <n v="18063.087248322146"/>
    <n v="47.659860813514896"/>
    <x v="2"/>
  </r>
  <r>
    <x v="157"/>
    <x v="157"/>
    <s v="User-friendly reciprocal initiative"/>
    <n v="4200"/>
    <n v="2212"/>
    <x v="156"/>
    <x v="0"/>
    <n v="30"/>
    <n v="73.733333333333334"/>
    <x v="2"/>
    <s v="AUD"/>
    <n v="1388383200"/>
    <n v="1389420000"/>
    <x v="0"/>
    <x v="0"/>
    <x v="0"/>
    <s v="photography/photography books"/>
    <x v="7"/>
    <x v="14"/>
    <x v="154"/>
    <d v="2014-01-11T06:00:00"/>
    <n v="12"/>
    <n v="1.49"/>
    <x v="129"/>
    <n v="1484.5637583892617"/>
    <n v="49.485458612975393"/>
    <x v="2"/>
  </r>
  <r>
    <x v="158"/>
    <x v="158"/>
    <s v="Ergonomic fresh-thinking installation"/>
    <n v="2100"/>
    <n v="4640"/>
    <x v="157"/>
    <x v="1"/>
    <n v="41"/>
    <n v="113.17073170731707"/>
    <x v="1"/>
    <s v="USD"/>
    <n v="1449554400"/>
    <n v="1449640800"/>
    <x v="0"/>
    <x v="0"/>
    <x v="0"/>
    <s v="music/rock"/>
    <x v="1"/>
    <x v="1"/>
    <x v="155"/>
    <d v="2015-12-09T06:00:00"/>
    <n v="1"/>
    <n v="1"/>
    <x v="130"/>
    <n v="4640"/>
    <n v="113.17073170731707"/>
    <x v="1"/>
  </r>
  <r>
    <x v="159"/>
    <x v="159"/>
    <s v="Robust explicit hardware"/>
    <n v="191200"/>
    <n v="191222"/>
    <x v="158"/>
    <x v="1"/>
    <n v="1821"/>
    <n v="105.00933552992861"/>
    <x v="1"/>
    <s v="USD"/>
    <n v="1553662800"/>
    <n v="1555218000"/>
    <x v="0"/>
    <x v="1"/>
    <x v="0"/>
    <s v="theater/plays"/>
    <x v="3"/>
    <x v="3"/>
    <x v="156"/>
    <d v="2019-04-14T05:00:00"/>
    <n v="18"/>
    <n v="1"/>
    <x v="131"/>
    <n v="191222"/>
    <n v="105.00933552992861"/>
    <x v="1"/>
  </r>
  <r>
    <x v="160"/>
    <x v="160"/>
    <s v="Stand-alone actuating support"/>
    <n v="8000"/>
    <n v="12985"/>
    <x v="159"/>
    <x v="1"/>
    <n v="164"/>
    <n v="79.176829268292678"/>
    <x v="1"/>
    <s v="USD"/>
    <n v="1556341200"/>
    <n v="1557723600"/>
    <x v="0"/>
    <x v="0"/>
    <x v="0"/>
    <s v="technology/wearables"/>
    <x v="2"/>
    <x v="8"/>
    <x v="157"/>
    <d v="2019-05-13T05:00:00"/>
    <n v="16"/>
    <n v="1"/>
    <x v="52"/>
    <n v="12985"/>
    <n v="79.176829268292678"/>
    <x v="1"/>
  </r>
  <r>
    <x v="161"/>
    <x v="161"/>
    <s v="Cross-platform methodical process improvement"/>
    <n v="5500"/>
    <n v="4300"/>
    <x v="160"/>
    <x v="0"/>
    <n v="75"/>
    <n v="57.333333333333336"/>
    <x v="1"/>
    <s v="USD"/>
    <n v="1442984400"/>
    <n v="1443502800"/>
    <x v="0"/>
    <x v="1"/>
    <x v="0"/>
    <s v="technology/web"/>
    <x v="2"/>
    <x v="2"/>
    <x v="158"/>
    <d v="2015-09-29T05:00:00"/>
    <n v="6"/>
    <n v="1"/>
    <x v="23"/>
    <n v="4300"/>
    <n v="57.333333333333336"/>
    <x v="1"/>
  </r>
  <r>
    <x v="162"/>
    <x v="162"/>
    <s v="Extended bottom-line open architecture"/>
    <n v="6100"/>
    <n v="9134"/>
    <x v="161"/>
    <x v="1"/>
    <n v="157"/>
    <n v="58.178343949044589"/>
    <x v="5"/>
    <s v="CHF"/>
    <n v="1544248800"/>
    <n v="1546840800"/>
    <x v="0"/>
    <x v="0"/>
    <x v="0"/>
    <s v="music/rock"/>
    <x v="1"/>
    <x v="1"/>
    <x v="159"/>
    <d v="2019-01-07T06:00:00"/>
    <n v="30"/>
    <n v="0.96"/>
    <x v="132"/>
    <n v="9514.5833333333339"/>
    <n v="60.602441613588113"/>
    <x v="5"/>
  </r>
  <r>
    <x v="163"/>
    <x v="163"/>
    <s v="Extended reciprocal circuit"/>
    <n v="3500"/>
    <n v="8864"/>
    <x v="162"/>
    <x v="1"/>
    <n v="246"/>
    <n v="36.032520325203251"/>
    <x v="1"/>
    <s v="USD"/>
    <n v="1508475600"/>
    <n v="1512712800"/>
    <x v="0"/>
    <x v="1"/>
    <x v="0"/>
    <s v="photography/photography books"/>
    <x v="7"/>
    <x v="14"/>
    <x v="160"/>
    <d v="2017-12-08T06:00:00"/>
    <n v="49"/>
    <n v="1"/>
    <x v="93"/>
    <n v="8864"/>
    <n v="36.032520325203251"/>
    <x v="1"/>
  </r>
  <r>
    <x v="164"/>
    <x v="164"/>
    <s v="Polarized human-resource protocol"/>
    <n v="150500"/>
    <n v="150755"/>
    <x v="163"/>
    <x v="1"/>
    <n v="1396"/>
    <n v="107.99068767908309"/>
    <x v="1"/>
    <s v="USD"/>
    <n v="1507438800"/>
    <n v="1507525200"/>
    <x v="0"/>
    <x v="0"/>
    <x v="0"/>
    <s v="theater/plays"/>
    <x v="3"/>
    <x v="3"/>
    <x v="161"/>
    <d v="2017-10-09T05:00:00"/>
    <n v="1"/>
    <n v="1"/>
    <x v="133"/>
    <n v="150755"/>
    <n v="107.99068767908309"/>
    <x v="1"/>
  </r>
  <r>
    <x v="165"/>
    <x v="165"/>
    <s v="Synergized radical product"/>
    <n v="90400"/>
    <n v="110279"/>
    <x v="164"/>
    <x v="1"/>
    <n v="2506"/>
    <n v="44.005985634477256"/>
    <x v="1"/>
    <s v="USD"/>
    <n v="1501563600"/>
    <n v="1504328400"/>
    <x v="0"/>
    <x v="0"/>
    <x v="0"/>
    <s v="technology/web"/>
    <x v="2"/>
    <x v="2"/>
    <x v="162"/>
    <d v="2017-09-02T05:00:00"/>
    <n v="32"/>
    <n v="1"/>
    <x v="134"/>
    <n v="110279"/>
    <n v="44.005985634477256"/>
    <x v="1"/>
  </r>
  <r>
    <x v="166"/>
    <x v="166"/>
    <s v="Robust heuristic artificial intelligence"/>
    <n v="9800"/>
    <n v="13439"/>
    <x v="165"/>
    <x v="1"/>
    <n v="244"/>
    <n v="55.077868852459019"/>
    <x v="1"/>
    <s v="USD"/>
    <n v="1292997600"/>
    <n v="1293343200"/>
    <x v="0"/>
    <x v="0"/>
    <x v="0"/>
    <s v="photography/photography books"/>
    <x v="7"/>
    <x v="14"/>
    <x v="163"/>
    <d v="2010-12-26T06:00:00"/>
    <n v="4"/>
    <n v="1"/>
    <x v="135"/>
    <n v="13439"/>
    <n v="55.077868852459019"/>
    <x v="1"/>
  </r>
  <r>
    <x v="167"/>
    <x v="167"/>
    <s v="Robust content-based emulation"/>
    <n v="2600"/>
    <n v="10804"/>
    <x v="166"/>
    <x v="1"/>
    <n v="146"/>
    <n v="74"/>
    <x v="2"/>
    <s v="AUD"/>
    <n v="1370840400"/>
    <n v="1371704400"/>
    <x v="0"/>
    <x v="0"/>
    <x v="0"/>
    <s v="theater/plays"/>
    <x v="3"/>
    <x v="3"/>
    <x v="164"/>
    <d v="2013-06-20T05:00:00"/>
    <n v="10"/>
    <n v="1.49"/>
    <x v="136"/>
    <n v="7251.0067114093963"/>
    <n v="49.664429530201346"/>
    <x v="2"/>
  </r>
  <r>
    <x v="168"/>
    <x v="168"/>
    <s v="Ergonomic uniform open system"/>
    <n v="128100"/>
    <n v="40107"/>
    <x v="167"/>
    <x v="0"/>
    <n v="955"/>
    <n v="41.996858638743454"/>
    <x v="3"/>
    <s v="DKK"/>
    <n v="1550815200"/>
    <n v="1552798800"/>
    <x v="0"/>
    <x v="1"/>
    <x v="0"/>
    <s v="music/indie rock"/>
    <x v="1"/>
    <x v="7"/>
    <x v="165"/>
    <d v="2019-03-17T05:00:00"/>
    <n v="23"/>
    <n v="7.46"/>
    <x v="137"/>
    <n v="5376.27345844504"/>
    <n v="5.6296057156492569"/>
    <x v="3"/>
  </r>
  <r>
    <x v="169"/>
    <x v="169"/>
    <s v="Profit-focused modular product"/>
    <n v="23300"/>
    <n v="98811"/>
    <x v="168"/>
    <x v="1"/>
    <n v="1267"/>
    <n v="77.988161010260455"/>
    <x v="1"/>
    <s v="USD"/>
    <n v="1339909200"/>
    <n v="1342328400"/>
    <x v="0"/>
    <x v="1"/>
    <x v="0"/>
    <s v="film &amp; video/shorts"/>
    <x v="4"/>
    <x v="12"/>
    <x v="166"/>
    <d v="2012-07-15T05:00:00"/>
    <n v="28"/>
    <n v="1"/>
    <x v="138"/>
    <n v="98811"/>
    <n v="77.988161010260455"/>
    <x v="1"/>
  </r>
  <r>
    <x v="170"/>
    <x v="170"/>
    <s v="Mandatory mobile product"/>
    <n v="188100"/>
    <n v="5528"/>
    <x v="169"/>
    <x v="0"/>
    <n v="67"/>
    <n v="82.507462686567166"/>
    <x v="1"/>
    <s v="USD"/>
    <n v="1501736400"/>
    <n v="1502341200"/>
    <x v="0"/>
    <x v="0"/>
    <x v="0"/>
    <s v="music/indie rock"/>
    <x v="1"/>
    <x v="7"/>
    <x v="167"/>
    <d v="2017-08-10T05:00:00"/>
    <n v="7"/>
    <n v="1"/>
    <x v="139"/>
    <n v="5528"/>
    <n v="82.507462686567166"/>
    <x v="1"/>
  </r>
  <r>
    <x v="171"/>
    <x v="171"/>
    <s v="Public-key 3rdgeneration budgetary management"/>
    <n v="4900"/>
    <n v="521"/>
    <x v="170"/>
    <x v="0"/>
    <n v="5"/>
    <n v="104.2"/>
    <x v="1"/>
    <s v="USD"/>
    <n v="1395291600"/>
    <n v="1397192400"/>
    <x v="0"/>
    <x v="0"/>
    <x v="0"/>
    <s v="publishing/translations"/>
    <x v="5"/>
    <x v="18"/>
    <x v="168"/>
    <d v="2014-04-11T05:00:00"/>
    <n v="22"/>
    <n v="1"/>
    <x v="100"/>
    <n v="521"/>
    <n v="104.2"/>
    <x v="1"/>
  </r>
  <r>
    <x v="172"/>
    <x v="172"/>
    <s v="Centralized national firmware"/>
    <n v="800"/>
    <n v="663"/>
    <x v="171"/>
    <x v="0"/>
    <n v="26"/>
    <n v="25.5"/>
    <x v="1"/>
    <s v="USD"/>
    <n v="1405746000"/>
    <n v="1407042000"/>
    <x v="0"/>
    <x v="1"/>
    <x v="0"/>
    <s v="film &amp; video/documentary"/>
    <x v="4"/>
    <x v="4"/>
    <x v="169"/>
    <d v="2014-08-03T05:00:00"/>
    <n v="15"/>
    <n v="1"/>
    <x v="140"/>
    <n v="663"/>
    <n v="25.5"/>
    <x v="1"/>
  </r>
  <r>
    <x v="173"/>
    <x v="173"/>
    <s v="Cross-group 4thgeneration middleware"/>
    <n v="96700"/>
    <n v="157635"/>
    <x v="172"/>
    <x v="1"/>
    <n v="1561"/>
    <n v="100.98334401024984"/>
    <x v="1"/>
    <s v="USD"/>
    <n v="1368853200"/>
    <n v="1369371600"/>
    <x v="0"/>
    <x v="0"/>
    <x v="0"/>
    <s v="theater/plays"/>
    <x v="3"/>
    <x v="3"/>
    <x v="170"/>
    <d v="2013-05-24T05:00:00"/>
    <n v="6"/>
    <n v="1"/>
    <x v="141"/>
    <n v="157635"/>
    <n v="100.98334401024984"/>
    <x v="1"/>
  </r>
  <r>
    <x v="174"/>
    <x v="174"/>
    <s v="Pre-emptive scalable access"/>
    <n v="600"/>
    <n v="5368"/>
    <x v="173"/>
    <x v="1"/>
    <n v="48"/>
    <n v="111.83333333333333"/>
    <x v="1"/>
    <s v="USD"/>
    <n v="1444021200"/>
    <n v="1444107600"/>
    <x v="0"/>
    <x v="1"/>
    <x v="0"/>
    <s v="technology/wearables"/>
    <x v="2"/>
    <x v="8"/>
    <x v="171"/>
    <d v="2015-10-06T05:00:00"/>
    <n v="1"/>
    <n v="1"/>
    <x v="64"/>
    <n v="5368"/>
    <n v="111.83333333333333"/>
    <x v="1"/>
  </r>
  <r>
    <x v="175"/>
    <x v="175"/>
    <s v="Sharable intangible migration"/>
    <n v="181200"/>
    <n v="47459"/>
    <x v="174"/>
    <x v="0"/>
    <n v="1130"/>
    <n v="41.999115044247787"/>
    <x v="1"/>
    <s v="USD"/>
    <n v="1472619600"/>
    <n v="1474261200"/>
    <x v="0"/>
    <x v="0"/>
    <x v="0"/>
    <s v="theater/plays"/>
    <x v="3"/>
    <x v="3"/>
    <x v="172"/>
    <d v="2016-09-19T05:00:00"/>
    <n v="19"/>
    <n v="1"/>
    <x v="142"/>
    <n v="47459"/>
    <n v="41.999115044247787"/>
    <x v="1"/>
  </r>
  <r>
    <x v="176"/>
    <x v="176"/>
    <s v="Proactive scalable Graphical User Interface"/>
    <n v="115000"/>
    <n v="86060"/>
    <x v="175"/>
    <x v="0"/>
    <n v="782"/>
    <n v="110.05115089514067"/>
    <x v="1"/>
    <s v="USD"/>
    <n v="1472878800"/>
    <n v="1473656400"/>
    <x v="0"/>
    <x v="0"/>
    <x v="0"/>
    <s v="theater/plays"/>
    <x v="3"/>
    <x v="3"/>
    <x v="173"/>
    <d v="2016-09-12T05:00:00"/>
    <n v="9"/>
    <n v="1"/>
    <x v="143"/>
    <n v="86060"/>
    <n v="110.05115089514067"/>
    <x v="1"/>
  </r>
  <r>
    <x v="177"/>
    <x v="177"/>
    <s v="Digitized solution-oriented product"/>
    <n v="38800"/>
    <n v="161593"/>
    <x v="176"/>
    <x v="1"/>
    <n v="2739"/>
    <n v="58.997079225994888"/>
    <x v="1"/>
    <s v="USD"/>
    <n v="1289800800"/>
    <n v="1291960800"/>
    <x v="0"/>
    <x v="0"/>
    <x v="0"/>
    <s v="theater/plays"/>
    <x v="3"/>
    <x v="3"/>
    <x v="174"/>
    <d v="2010-12-10T06:00:00"/>
    <n v="25"/>
    <n v="1"/>
    <x v="144"/>
    <n v="161593"/>
    <n v="58.997079225994888"/>
    <x v="1"/>
  </r>
  <r>
    <x v="178"/>
    <x v="178"/>
    <s v="Triple-buffered cohesive structure"/>
    <n v="7200"/>
    <n v="6927"/>
    <x v="177"/>
    <x v="0"/>
    <n v="210"/>
    <n v="32.985714285714288"/>
    <x v="1"/>
    <s v="USD"/>
    <n v="1505970000"/>
    <n v="1506747600"/>
    <x v="0"/>
    <x v="0"/>
    <x v="0"/>
    <s v="food/food trucks"/>
    <x v="0"/>
    <x v="0"/>
    <x v="175"/>
    <d v="2017-09-30T05:00:00"/>
    <n v="9"/>
    <n v="1"/>
    <x v="47"/>
    <n v="6927"/>
    <n v="32.985714285714288"/>
    <x v="1"/>
  </r>
  <r>
    <x v="179"/>
    <x v="179"/>
    <s v="Realigned human-resource orchestration"/>
    <n v="44500"/>
    <n v="159185"/>
    <x v="178"/>
    <x v="1"/>
    <n v="3537"/>
    <n v="45.005654509471306"/>
    <x v="0"/>
    <s v="CAD"/>
    <n v="1363496400"/>
    <n v="1363582800"/>
    <x v="0"/>
    <x v="1"/>
    <x v="0"/>
    <s v="theater/plays"/>
    <x v="3"/>
    <x v="3"/>
    <x v="176"/>
    <d v="2013-03-18T05:00:00"/>
    <n v="1"/>
    <n v="1.32"/>
    <x v="145"/>
    <n v="120594.69696969696"/>
    <n v="34.095192810205532"/>
    <x v="0"/>
  </r>
  <r>
    <x v="180"/>
    <x v="180"/>
    <s v="Optional clear-thinking software"/>
    <n v="56000"/>
    <n v="172736"/>
    <x v="179"/>
    <x v="1"/>
    <n v="2107"/>
    <n v="81.98196487897485"/>
    <x v="2"/>
    <s v="AUD"/>
    <n v="1269234000"/>
    <n v="1269666000"/>
    <x v="0"/>
    <x v="0"/>
    <x v="0"/>
    <s v="technology/wearables"/>
    <x v="2"/>
    <x v="8"/>
    <x v="177"/>
    <d v="2010-03-27T05:00:00"/>
    <n v="5"/>
    <n v="1.49"/>
    <x v="146"/>
    <n v="115930.20134228189"/>
    <n v="55.021452938909299"/>
    <x v="2"/>
  </r>
  <r>
    <x v="181"/>
    <x v="181"/>
    <s v="Centralized global approach"/>
    <n v="8600"/>
    <n v="5315"/>
    <x v="180"/>
    <x v="0"/>
    <n v="136"/>
    <n v="39.080882352941174"/>
    <x v="1"/>
    <s v="USD"/>
    <n v="1507093200"/>
    <n v="1508648400"/>
    <x v="0"/>
    <x v="0"/>
    <x v="0"/>
    <s v="technology/web"/>
    <x v="2"/>
    <x v="2"/>
    <x v="178"/>
    <d v="2017-10-22T05:00:00"/>
    <n v="18"/>
    <n v="1"/>
    <x v="147"/>
    <n v="5315"/>
    <n v="39.080882352941174"/>
    <x v="1"/>
  </r>
  <r>
    <x v="182"/>
    <x v="182"/>
    <s v="Reverse-engineered bandwidth-monitored contingency"/>
    <n v="27100"/>
    <n v="195750"/>
    <x v="181"/>
    <x v="1"/>
    <n v="3318"/>
    <n v="58.996383363471971"/>
    <x v="3"/>
    <s v="DKK"/>
    <n v="1560574800"/>
    <n v="1561957200"/>
    <x v="0"/>
    <x v="0"/>
    <x v="0"/>
    <s v="theater/plays"/>
    <x v="3"/>
    <x v="3"/>
    <x v="179"/>
    <d v="2019-07-01T05:00:00"/>
    <n v="16"/>
    <n v="7.46"/>
    <x v="148"/>
    <n v="26239.946380697053"/>
    <n v="7.9083623811624628"/>
    <x v="3"/>
  </r>
  <r>
    <x v="183"/>
    <x v="183"/>
    <s v="Pre-emptive bandwidth-monitored instruction set"/>
    <n v="5100"/>
    <n v="3525"/>
    <x v="182"/>
    <x v="0"/>
    <n v="86"/>
    <n v="40.988372093023258"/>
    <x v="0"/>
    <s v="CAD"/>
    <n v="1284008400"/>
    <n v="1285131600"/>
    <x v="0"/>
    <x v="0"/>
    <x v="0"/>
    <s v="music/rock"/>
    <x v="1"/>
    <x v="1"/>
    <x v="180"/>
    <d v="2010-09-22T05:00:00"/>
    <n v="13"/>
    <n v="1.32"/>
    <x v="149"/>
    <n v="2670.4545454545455"/>
    <n v="31.051797040169134"/>
    <x v="0"/>
  </r>
  <r>
    <x v="184"/>
    <x v="184"/>
    <s v="Adaptive asynchronous emulation"/>
    <n v="3600"/>
    <n v="10550"/>
    <x v="183"/>
    <x v="1"/>
    <n v="340"/>
    <n v="31.029411764705884"/>
    <x v="1"/>
    <s v="USD"/>
    <n v="1556859600"/>
    <n v="1556946000"/>
    <x v="0"/>
    <x v="0"/>
    <x v="0"/>
    <s v="theater/plays"/>
    <x v="3"/>
    <x v="3"/>
    <x v="181"/>
    <d v="2019-05-04T05:00:00"/>
    <n v="1"/>
    <n v="1"/>
    <x v="150"/>
    <n v="10550"/>
    <n v="31.029411764705884"/>
    <x v="1"/>
  </r>
  <r>
    <x v="185"/>
    <x v="185"/>
    <s v="Innovative actuating conglomeration"/>
    <n v="1000"/>
    <n v="718"/>
    <x v="184"/>
    <x v="0"/>
    <n v="19"/>
    <n v="37.789473684210527"/>
    <x v="1"/>
    <s v="USD"/>
    <n v="1526187600"/>
    <n v="1527138000"/>
    <x v="0"/>
    <x v="0"/>
    <x v="0"/>
    <s v="film &amp; video/television"/>
    <x v="4"/>
    <x v="19"/>
    <x v="182"/>
    <d v="2018-05-24T05:00:00"/>
    <n v="11"/>
    <n v="1"/>
    <x v="151"/>
    <n v="718"/>
    <n v="37.789473684210527"/>
    <x v="1"/>
  </r>
  <r>
    <x v="186"/>
    <x v="186"/>
    <s v="Grass-roots foreground policy"/>
    <n v="88800"/>
    <n v="28358"/>
    <x v="185"/>
    <x v="0"/>
    <n v="886"/>
    <n v="32.006772009029348"/>
    <x v="1"/>
    <s v="USD"/>
    <n v="1400821200"/>
    <n v="1402117200"/>
    <x v="0"/>
    <x v="0"/>
    <x v="0"/>
    <s v="theater/plays"/>
    <x v="3"/>
    <x v="3"/>
    <x v="183"/>
    <d v="2014-06-07T05:00:00"/>
    <n v="15"/>
    <n v="1"/>
    <x v="152"/>
    <n v="28358"/>
    <n v="32.006772009029348"/>
    <x v="1"/>
  </r>
  <r>
    <x v="187"/>
    <x v="187"/>
    <s v="Horizontal transitional paradigm"/>
    <n v="60200"/>
    <n v="138384"/>
    <x v="186"/>
    <x v="1"/>
    <n v="1442"/>
    <n v="95.966712898751737"/>
    <x v="0"/>
    <s v="CAD"/>
    <n v="1361599200"/>
    <n v="1364014800"/>
    <x v="0"/>
    <x v="1"/>
    <x v="0"/>
    <s v="film &amp; video/shorts"/>
    <x v="4"/>
    <x v="12"/>
    <x v="184"/>
    <d v="2013-03-23T05:00:00"/>
    <n v="28"/>
    <n v="1.32"/>
    <x v="153"/>
    <n v="104836.36363636363"/>
    <n v="72.702055226327062"/>
    <x v="0"/>
  </r>
  <r>
    <x v="188"/>
    <x v="188"/>
    <s v="Networked didactic info-mediaries"/>
    <n v="8200"/>
    <n v="2625"/>
    <x v="187"/>
    <x v="0"/>
    <n v="35"/>
    <n v="75"/>
    <x v="6"/>
    <s v="EUR"/>
    <n v="1417500000"/>
    <n v="1417586400"/>
    <x v="0"/>
    <x v="0"/>
    <x v="0"/>
    <s v="theater/plays"/>
    <x v="3"/>
    <x v="3"/>
    <x v="185"/>
    <d v="2014-12-03T06:00:00"/>
    <n v="1"/>
    <n v="1"/>
    <x v="154"/>
    <n v="2625"/>
    <n v="75"/>
    <x v="6"/>
  </r>
  <r>
    <x v="189"/>
    <x v="189"/>
    <s v="Switchable contextually-based access"/>
    <n v="191300"/>
    <n v="45004"/>
    <x v="188"/>
    <x v="3"/>
    <n v="441"/>
    <n v="102.0498866213152"/>
    <x v="1"/>
    <s v="USD"/>
    <n v="1457071200"/>
    <n v="1457071200"/>
    <x v="0"/>
    <x v="0"/>
    <x v="0"/>
    <s v="theater/plays"/>
    <x v="3"/>
    <x v="3"/>
    <x v="186"/>
    <d v="2016-03-04T06:00:00"/>
    <n v="0"/>
    <n v="1"/>
    <x v="155"/>
    <n v="45004"/>
    <n v="102.0498866213152"/>
    <x v="1"/>
  </r>
  <r>
    <x v="190"/>
    <x v="190"/>
    <s v="Up-sized dynamic throughput"/>
    <n v="3700"/>
    <n v="2538"/>
    <x v="189"/>
    <x v="0"/>
    <n v="24"/>
    <n v="105.75"/>
    <x v="1"/>
    <s v="USD"/>
    <n v="1370322000"/>
    <n v="1370408400"/>
    <x v="0"/>
    <x v="1"/>
    <x v="0"/>
    <s v="theater/plays"/>
    <x v="3"/>
    <x v="3"/>
    <x v="187"/>
    <d v="2013-06-05T05:00:00"/>
    <n v="1"/>
    <n v="1"/>
    <x v="44"/>
    <n v="2538"/>
    <n v="105.75"/>
    <x v="1"/>
  </r>
  <r>
    <x v="191"/>
    <x v="191"/>
    <s v="Mandatory reciprocal superstructure"/>
    <n v="8400"/>
    <n v="3188"/>
    <x v="190"/>
    <x v="0"/>
    <n v="86"/>
    <n v="37.069767441860463"/>
    <x v="6"/>
    <s v="EUR"/>
    <n v="1552366800"/>
    <n v="1552626000"/>
    <x v="0"/>
    <x v="0"/>
    <x v="0"/>
    <s v="theater/plays"/>
    <x v="3"/>
    <x v="3"/>
    <x v="188"/>
    <d v="2019-03-15T05:00:00"/>
    <n v="3"/>
    <n v="1"/>
    <x v="156"/>
    <n v="3188"/>
    <n v="37.069767441860463"/>
    <x v="6"/>
  </r>
  <r>
    <x v="192"/>
    <x v="192"/>
    <s v="Upgradable 4thgeneration productivity"/>
    <n v="42600"/>
    <n v="8517"/>
    <x v="191"/>
    <x v="0"/>
    <n v="243"/>
    <n v="35.049382716049379"/>
    <x v="1"/>
    <s v="USD"/>
    <n v="1403845200"/>
    <n v="1404190800"/>
    <x v="0"/>
    <x v="0"/>
    <x v="0"/>
    <s v="music/rock"/>
    <x v="1"/>
    <x v="1"/>
    <x v="189"/>
    <d v="2014-07-01T05:00:00"/>
    <n v="4"/>
    <n v="1"/>
    <x v="157"/>
    <n v="8517"/>
    <n v="35.049382716049379"/>
    <x v="1"/>
  </r>
  <r>
    <x v="193"/>
    <x v="193"/>
    <s v="Progressive discrete hub"/>
    <n v="6600"/>
    <n v="3012"/>
    <x v="192"/>
    <x v="0"/>
    <n v="65"/>
    <n v="46.338461538461537"/>
    <x v="1"/>
    <s v="USD"/>
    <n v="1523163600"/>
    <n v="1523509200"/>
    <x v="1"/>
    <x v="0"/>
    <x v="0"/>
    <s v="music/indie rock"/>
    <x v="1"/>
    <x v="7"/>
    <x v="190"/>
    <d v="2018-04-12T05:00:00"/>
    <n v="4"/>
    <n v="1"/>
    <x v="51"/>
    <n v="3012"/>
    <n v="46.338461538461537"/>
    <x v="1"/>
  </r>
  <r>
    <x v="194"/>
    <x v="194"/>
    <s v="Assimilated multi-tasking archive"/>
    <n v="7100"/>
    <n v="8716"/>
    <x v="193"/>
    <x v="1"/>
    <n v="126"/>
    <n v="69.174603174603178"/>
    <x v="1"/>
    <s v="USD"/>
    <n v="1442206800"/>
    <n v="1443589200"/>
    <x v="0"/>
    <x v="0"/>
    <x v="0"/>
    <s v="music/metal"/>
    <x v="1"/>
    <x v="16"/>
    <x v="191"/>
    <d v="2015-09-30T05:00:00"/>
    <n v="16"/>
    <n v="1"/>
    <x v="158"/>
    <n v="8716"/>
    <n v="69.174603174603178"/>
    <x v="1"/>
  </r>
  <r>
    <x v="195"/>
    <x v="195"/>
    <s v="Upgradable high-level solution"/>
    <n v="15800"/>
    <n v="57157"/>
    <x v="194"/>
    <x v="1"/>
    <n v="524"/>
    <n v="109.07824427480917"/>
    <x v="1"/>
    <s v="USD"/>
    <n v="1532840400"/>
    <n v="1533445200"/>
    <x v="0"/>
    <x v="0"/>
    <x v="0"/>
    <s v="music/electric music"/>
    <x v="1"/>
    <x v="5"/>
    <x v="192"/>
    <d v="2018-08-05T05:00:00"/>
    <n v="7"/>
    <n v="1"/>
    <x v="159"/>
    <n v="57157"/>
    <n v="109.07824427480917"/>
    <x v="1"/>
  </r>
  <r>
    <x v="196"/>
    <x v="196"/>
    <s v="Organic bandwidth-monitored frame"/>
    <n v="8200"/>
    <n v="5178"/>
    <x v="195"/>
    <x v="0"/>
    <n v="100"/>
    <n v="51.78"/>
    <x v="3"/>
    <s v="DKK"/>
    <n v="1472878800"/>
    <n v="1474520400"/>
    <x v="0"/>
    <x v="0"/>
    <x v="0"/>
    <s v="technology/wearables"/>
    <x v="2"/>
    <x v="8"/>
    <x v="173"/>
    <d v="2016-09-22T05:00:00"/>
    <n v="19"/>
    <n v="7.46"/>
    <x v="160"/>
    <n v="694.10187667560319"/>
    <n v="6.9410187667560317"/>
    <x v="3"/>
  </r>
  <r>
    <x v="197"/>
    <x v="197"/>
    <s v="Business-focused logistical framework"/>
    <n v="54700"/>
    <n v="163118"/>
    <x v="196"/>
    <x v="1"/>
    <n v="1989"/>
    <n v="82.010055304172951"/>
    <x v="1"/>
    <s v="USD"/>
    <n v="1498194000"/>
    <n v="1499403600"/>
    <x v="0"/>
    <x v="0"/>
    <x v="0"/>
    <s v="film &amp; video/drama"/>
    <x v="4"/>
    <x v="6"/>
    <x v="193"/>
    <d v="2017-07-07T05:00:00"/>
    <n v="14"/>
    <n v="1"/>
    <x v="161"/>
    <n v="163118"/>
    <n v="82.010055304172951"/>
    <x v="1"/>
  </r>
  <r>
    <x v="198"/>
    <x v="198"/>
    <s v="Universal multi-state capability"/>
    <n v="63200"/>
    <n v="6041"/>
    <x v="197"/>
    <x v="0"/>
    <n v="168"/>
    <n v="35.958333333333336"/>
    <x v="1"/>
    <s v="USD"/>
    <n v="1281070800"/>
    <n v="1283576400"/>
    <x v="0"/>
    <x v="0"/>
    <x v="0"/>
    <s v="music/electric music"/>
    <x v="1"/>
    <x v="5"/>
    <x v="194"/>
    <d v="2010-09-04T05:00:00"/>
    <n v="29"/>
    <n v="1"/>
    <x v="162"/>
    <n v="6041"/>
    <n v="35.958333333333336"/>
    <x v="1"/>
  </r>
  <r>
    <x v="199"/>
    <x v="199"/>
    <s v="Digitized reciprocal infrastructure"/>
    <n v="1800"/>
    <n v="968"/>
    <x v="198"/>
    <x v="0"/>
    <n v="13"/>
    <n v="74.461538461538467"/>
    <x v="1"/>
    <s v="USD"/>
    <n v="1436245200"/>
    <n v="1436590800"/>
    <x v="0"/>
    <x v="0"/>
    <x v="0"/>
    <s v="music/rock"/>
    <x v="1"/>
    <x v="1"/>
    <x v="195"/>
    <d v="2015-07-11T05:00:00"/>
    <n v="4"/>
    <n v="1"/>
    <x v="40"/>
    <n v="968"/>
    <n v="74.461538461538467"/>
    <x v="1"/>
  </r>
  <r>
    <x v="200"/>
    <x v="200"/>
    <s v="Reduced dedicated capability"/>
    <n v="100"/>
    <n v="2"/>
    <x v="50"/>
    <x v="0"/>
    <n v="1"/>
    <n v="2"/>
    <x v="0"/>
    <s v="CAD"/>
    <n v="1269493200"/>
    <n v="1270443600"/>
    <x v="0"/>
    <x v="0"/>
    <x v="0"/>
    <s v="theater/plays"/>
    <x v="3"/>
    <x v="3"/>
    <x v="152"/>
    <d v="2010-04-05T05:00:00"/>
    <n v="11"/>
    <n v="1.32"/>
    <x v="0"/>
    <n v="1.5151515151515151"/>
    <n v="1.5151515151515151"/>
    <x v="0"/>
  </r>
  <r>
    <x v="201"/>
    <x v="201"/>
    <s v="Cross-platform bi-directional workforce"/>
    <n v="2100"/>
    <n v="14305"/>
    <x v="199"/>
    <x v="1"/>
    <n v="157"/>
    <n v="91.114649681528661"/>
    <x v="1"/>
    <s v="USD"/>
    <n v="1406264400"/>
    <n v="1407819600"/>
    <x v="0"/>
    <x v="0"/>
    <x v="0"/>
    <s v="technology/web"/>
    <x v="2"/>
    <x v="2"/>
    <x v="196"/>
    <d v="2014-08-12T05:00:00"/>
    <n v="18"/>
    <n v="1"/>
    <x v="130"/>
    <n v="14305"/>
    <n v="91.114649681528661"/>
    <x v="1"/>
  </r>
  <r>
    <x v="202"/>
    <x v="202"/>
    <s v="Upgradable scalable methodology"/>
    <n v="8300"/>
    <n v="6543"/>
    <x v="200"/>
    <x v="3"/>
    <n v="82"/>
    <n v="79.792682926829272"/>
    <x v="1"/>
    <s v="USD"/>
    <n v="1317531600"/>
    <n v="1317877200"/>
    <x v="0"/>
    <x v="0"/>
    <x v="0"/>
    <s v="food/food trucks"/>
    <x v="0"/>
    <x v="0"/>
    <x v="197"/>
    <d v="2011-10-06T05:00:00"/>
    <n v="4"/>
    <n v="1"/>
    <x v="122"/>
    <n v="6543"/>
    <n v="79.792682926829272"/>
    <x v="1"/>
  </r>
  <r>
    <x v="203"/>
    <x v="203"/>
    <s v="Customer-focused client-server service-desk"/>
    <n v="143900"/>
    <n v="193413"/>
    <x v="201"/>
    <x v="1"/>
    <n v="4498"/>
    <n v="42.999777678968428"/>
    <x v="2"/>
    <s v="AUD"/>
    <n v="1484632800"/>
    <n v="1484805600"/>
    <x v="0"/>
    <x v="0"/>
    <x v="0"/>
    <s v="theater/plays"/>
    <x v="3"/>
    <x v="3"/>
    <x v="198"/>
    <d v="2017-01-19T06:00:00"/>
    <n v="2"/>
    <n v="1.49"/>
    <x v="163"/>
    <n v="129807.38255033558"/>
    <n v="28.858911193938546"/>
    <x v="2"/>
  </r>
  <r>
    <x v="204"/>
    <x v="204"/>
    <s v="Mandatory multimedia leverage"/>
    <n v="75000"/>
    <n v="2529"/>
    <x v="202"/>
    <x v="0"/>
    <n v="40"/>
    <n v="63.225000000000001"/>
    <x v="1"/>
    <s v="USD"/>
    <n v="1301806800"/>
    <n v="1302670800"/>
    <x v="0"/>
    <x v="0"/>
    <x v="0"/>
    <s v="music/jazz"/>
    <x v="1"/>
    <x v="17"/>
    <x v="199"/>
    <d v="2011-04-13T05:00:00"/>
    <n v="10"/>
    <n v="1"/>
    <x v="164"/>
    <n v="2529"/>
    <n v="63.225000000000001"/>
    <x v="1"/>
  </r>
  <r>
    <x v="205"/>
    <x v="205"/>
    <s v="Focused analyzing circuit"/>
    <n v="1300"/>
    <n v="5614"/>
    <x v="203"/>
    <x v="1"/>
    <n v="80"/>
    <n v="70.174999999999997"/>
    <x v="1"/>
    <s v="USD"/>
    <n v="1539752400"/>
    <n v="1540789200"/>
    <x v="1"/>
    <x v="0"/>
    <x v="0"/>
    <s v="theater/plays"/>
    <x v="3"/>
    <x v="3"/>
    <x v="200"/>
    <d v="2018-10-29T05:00:00"/>
    <n v="12"/>
    <n v="1"/>
    <x v="87"/>
    <n v="5614"/>
    <n v="70.174999999999997"/>
    <x v="1"/>
  </r>
  <r>
    <x v="206"/>
    <x v="206"/>
    <s v="Fundamental grid-enabled strategy"/>
    <n v="9000"/>
    <n v="3496"/>
    <x v="204"/>
    <x v="3"/>
    <n v="57"/>
    <n v="61.333333333333336"/>
    <x v="1"/>
    <s v="USD"/>
    <n v="1267250400"/>
    <n v="1268028000"/>
    <x v="0"/>
    <x v="0"/>
    <x v="0"/>
    <s v="publishing/fiction"/>
    <x v="5"/>
    <x v="13"/>
    <x v="201"/>
    <d v="2010-03-08T06:00:00"/>
    <n v="9"/>
    <n v="1"/>
    <x v="28"/>
    <n v="3496"/>
    <n v="61.333333333333336"/>
    <x v="1"/>
  </r>
  <r>
    <x v="207"/>
    <x v="207"/>
    <s v="Digitized 5thgeneration knowledgebase"/>
    <n v="1000"/>
    <n v="4257"/>
    <x v="205"/>
    <x v="1"/>
    <n v="43"/>
    <n v="99"/>
    <x v="1"/>
    <s v="USD"/>
    <n v="1535432400"/>
    <n v="1537160400"/>
    <x v="0"/>
    <x v="1"/>
    <x v="0"/>
    <s v="music/rock"/>
    <x v="1"/>
    <x v="1"/>
    <x v="202"/>
    <d v="2018-09-17T05:00:00"/>
    <n v="20"/>
    <n v="1"/>
    <x v="151"/>
    <n v="4257"/>
    <n v="99"/>
    <x v="1"/>
  </r>
  <r>
    <x v="208"/>
    <x v="208"/>
    <s v="Mandatory multi-tasking encryption"/>
    <n v="196900"/>
    <n v="199110"/>
    <x v="206"/>
    <x v="1"/>
    <n v="2053"/>
    <n v="96.984900146127615"/>
    <x v="1"/>
    <s v="USD"/>
    <n v="1510207200"/>
    <n v="1512280800"/>
    <x v="0"/>
    <x v="0"/>
    <x v="0"/>
    <s v="film &amp; video/documentary"/>
    <x v="4"/>
    <x v="4"/>
    <x v="203"/>
    <d v="2017-12-03T06:00:00"/>
    <n v="24"/>
    <n v="1"/>
    <x v="165"/>
    <n v="199110"/>
    <n v="96.984900146127615"/>
    <x v="1"/>
  </r>
  <r>
    <x v="209"/>
    <x v="209"/>
    <s v="Distributed system-worthy application"/>
    <n v="194500"/>
    <n v="41212"/>
    <x v="207"/>
    <x v="2"/>
    <n v="808"/>
    <n v="51.004950495049506"/>
    <x v="2"/>
    <s v="AUD"/>
    <n v="1462510800"/>
    <n v="1463115600"/>
    <x v="0"/>
    <x v="0"/>
    <x v="0"/>
    <s v="film &amp; video/documentary"/>
    <x v="4"/>
    <x v="4"/>
    <x v="204"/>
    <d v="2016-05-13T05:00:00"/>
    <n v="7"/>
    <n v="1.49"/>
    <x v="166"/>
    <n v="27659.060402684565"/>
    <n v="34.231510399362087"/>
    <x v="2"/>
  </r>
  <r>
    <x v="210"/>
    <x v="210"/>
    <s v="Synergistic tertiary time-frame"/>
    <n v="9400"/>
    <n v="6338"/>
    <x v="208"/>
    <x v="0"/>
    <n v="226"/>
    <n v="28.044247787610619"/>
    <x v="3"/>
    <s v="DKK"/>
    <n v="1488520800"/>
    <n v="1490850000"/>
    <x v="0"/>
    <x v="0"/>
    <x v="0"/>
    <s v="film &amp; video/science fiction"/>
    <x v="4"/>
    <x v="22"/>
    <x v="205"/>
    <d v="2017-03-30T05:00:00"/>
    <n v="27"/>
    <n v="7.46"/>
    <x v="167"/>
    <n v="849.59785522788206"/>
    <n v="3.7592825452561152"/>
    <x v="3"/>
  </r>
  <r>
    <x v="211"/>
    <x v="211"/>
    <s v="Customer-focused impactful benchmark"/>
    <n v="104400"/>
    <n v="99100"/>
    <x v="209"/>
    <x v="0"/>
    <n v="1625"/>
    <n v="60.984615384615381"/>
    <x v="1"/>
    <s v="USD"/>
    <n v="1377579600"/>
    <n v="1379653200"/>
    <x v="0"/>
    <x v="0"/>
    <x v="0"/>
    <s v="theater/plays"/>
    <x v="3"/>
    <x v="3"/>
    <x v="206"/>
    <d v="2013-09-20T05:00:00"/>
    <n v="24"/>
    <n v="1"/>
    <x v="168"/>
    <n v="99100"/>
    <n v="60.984615384615381"/>
    <x v="1"/>
  </r>
  <r>
    <x v="212"/>
    <x v="212"/>
    <s v="Profound next generation infrastructure"/>
    <n v="8100"/>
    <n v="12300"/>
    <x v="210"/>
    <x v="1"/>
    <n v="168"/>
    <n v="73.214285714285708"/>
    <x v="1"/>
    <s v="USD"/>
    <n v="1576389600"/>
    <n v="1580364000"/>
    <x v="0"/>
    <x v="0"/>
    <x v="0"/>
    <s v="theater/plays"/>
    <x v="3"/>
    <x v="3"/>
    <x v="207"/>
    <d v="2020-01-30T06:00:00"/>
    <n v="46"/>
    <n v="1"/>
    <x v="35"/>
    <n v="12300"/>
    <n v="73.214285714285708"/>
    <x v="1"/>
  </r>
  <r>
    <x v="213"/>
    <x v="213"/>
    <s v="Face-to-face encompassing info-mediaries"/>
    <n v="87900"/>
    <n v="171549"/>
    <x v="211"/>
    <x v="1"/>
    <n v="4289"/>
    <n v="39.997435299603637"/>
    <x v="1"/>
    <s v="USD"/>
    <n v="1289019600"/>
    <n v="1289714400"/>
    <x v="0"/>
    <x v="1"/>
    <x v="0"/>
    <s v="music/indie rock"/>
    <x v="1"/>
    <x v="7"/>
    <x v="208"/>
    <d v="2010-11-14T06:00:00"/>
    <n v="8"/>
    <n v="1"/>
    <x v="169"/>
    <n v="171549"/>
    <n v="39.997435299603637"/>
    <x v="1"/>
  </r>
  <r>
    <x v="214"/>
    <x v="214"/>
    <s v="Open-source fresh-thinking policy"/>
    <n v="1400"/>
    <n v="14324"/>
    <x v="212"/>
    <x v="1"/>
    <n v="165"/>
    <n v="86.812121212121212"/>
    <x v="1"/>
    <s v="USD"/>
    <n v="1282194000"/>
    <n v="1282712400"/>
    <x v="0"/>
    <x v="0"/>
    <x v="0"/>
    <s v="music/rock"/>
    <x v="1"/>
    <x v="1"/>
    <x v="209"/>
    <d v="2010-08-25T05:00:00"/>
    <n v="6"/>
    <n v="1"/>
    <x v="1"/>
    <n v="14324"/>
    <n v="86.812121212121212"/>
    <x v="1"/>
  </r>
  <r>
    <x v="215"/>
    <x v="215"/>
    <s v="Extended 24/7 implementation"/>
    <n v="156800"/>
    <n v="6024"/>
    <x v="213"/>
    <x v="0"/>
    <n v="143"/>
    <n v="42.125874125874127"/>
    <x v="1"/>
    <s v="USD"/>
    <n v="1550037600"/>
    <n v="1550210400"/>
    <x v="0"/>
    <x v="0"/>
    <x v="0"/>
    <s v="theater/plays"/>
    <x v="3"/>
    <x v="3"/>
    <x v="210"/>
    <d v="2019-02-15T06:00:00"/>
    <n v="2"/>
    <n v="1"/>
    <x v="170"/>
    <n v="6024"/>
    <n v="42.125874125874127"/>
    <x v="1"/>
  </r>
  <r>
    <x v="216"/>
    <x v="216"/>
    <s v="Organic dynamic algorithm"/>
    <n v="121700"/>
    <n v="188721"/>
    <x v="214"/>
    <x v="1"/>
    <n v="1815"/>
    <n v="103.97851239669421"/>
    <x v="1"/>
    <s v="USD"/>
    <n v="1321941600"/>
    <n v="1322114400"/>
    <x v="0"/>
    <x v="0"/>
    <x v="0"/>
    <s v="theater/plays"/>
    <x v="3"/>
    <x v="3"/>
    <x v="211"/>
    <d v="2011-11-24T06:00:00"/>
    <n v="2"/>
    <n v="1"/>
    <x v="171"/>
    <n v="188721"/>
    <n v="103.97851239669421"/>
    <x v="1"/>
  </r>
  <r>
    <x v="217"/>
    <x v="217"/>
    <s v="Organic multi-tasking focus group"/>
    <n v="129400"/>
    <n v="57911"/>
    <x v="215"/>
    <x v="0"/>
    <n v="934"/>
    <n v="62.003211991434689"/>
    <x v="1"/>
    <s v="USD"/>
    <n v="1556427600"/>
    <n v="1557205200"/>
    <x v="0"/>
    <x v="0"/>
    <x v="0"/>
    <s v="film &amp; video/science fiction"/>
    <x v="4"/>
    <x v="22"/>
    <x v="212"/>
    <d v="2019-05-07T05:00:00"/>
    <n v="9"/>
    <n v="1"/>
    <x v="172"/>
    <n v="57911"/>
    <n v="62.003211991434689"/>
    <x v="1"/>
  </r>
  <r>
    <x v="218"/>
    <x v="218"/>
    <s v="Adaptive logistical initiative"/>
    <n v="5700"/>
    <n v="12309"/>
    <x v="216"/>
    <x v="1"/>
    <n v="397"/>
    <n v="31.005037783375315"/>
    <x v="4"/>
    <s v="GBP"/>
    <n v="1320991200"/>
    <n v="1323928800"/>
    <x v="0"/>
    <x v="1"/>
    <x v="0"/>
    <s v="film &amp; video/shorts"/>
    <x v="4"/>
    <x v="12"/>
    <x v="213"/>
    <d v="2011-12-15T06:00:00"/>
    <n v="34"/>
    <n v="0.87"/>
    <x v="173"/>
    <n v="14148.275862068966"/>
    <n v="35.63797446364979"/>
    <x v="4"/>
  </r>
  <r>
    <x v="219"/>
    <x v="219"/>
    <s v="Stand-alone mobile customer loyalty"/>
    <n v="41700"/>
    <n v="138497"/>
    <x v="217"/>
    <x v="1"/>
    <n v="1539"/>
    <n v="89.991552956465242"/>
    <x v="1"/>
    <s v="USD"/>
    <n v="1345093200"/>
    <n v="1346130000"/>
    <x v="0"/>
    <x v="0"/>
    <x v="0"/>
    <s v="film &amp; video/animation"/>
    <x v="4"/>
    <x v="10"/>
    <x v="214"/>
    <d v="2012-08-28T05:00:00"/>
    <n v="12"/>
    <n v="1"/>
    <x v="174"/>
    <n v="138497"/>
    <n v="89.991552956465242"/>
    <x v="1"/>
  </r>
  <r>
    <x v="220"/>
    <x v="220"/>
    <s v="Focused composite approach"/>
    <n v="7900"/>
    <n v="667"/>
    <x v="218"/>
    <x v="0"/>
    <n v="17"/>
    <n v="39.235294117647058"/>
    <x v="1"/>
    <s v="USD"/>
    <n v="1309496400"/>
    <n v="1311051600"/>
    <x v="1"/>
    <x v="0"/>
    <x v="0"/>
    <s v="theater/plays"/>
    <x v="3"/>
    <x v="3"/>
    <x v="215"/>
    <d v="2011-07-19T05:00:00"/>
    <n v="18"/>
    <n v="1"/>
    <x v="62"/>
    <n v="667"/>
    <n v="39.235294117647058"/>
    <x v="1"/>
  </r>
  <r>
    <x v="221"/>
    <x v="221"/>
    <s v="Face-to-face clear-thinking Local Area Network"/>
    <n v="121500"/>
    <n v="119830"/>
    <x v="219"/>
    <x v="0"/>
    <n v="2179"/>
    <n v="54.993116108306566"/>
    <x v="1"/>
    <s v="USD"/>
    <n v="1340254800"/>
    <n v="1340427600"/>
    <x v="1"/>
    <x v="0"/>
    <x v="0"/>
    <s v="food/food trucks"/>
    <x v="0"/>
    <x v="0"/>
    <x v="216"/>
    <d v="2012-06-23T05:00:00"/>
    <n v="2"/>
    <n v="1"/>
    <x v="175"/>
    <n v="119830"/>
    <n v="54.993116108306566"/>
    <x v="1"/>
  </r>
  <r>
    <x v="222"/>
    <x v="222"/>
    <s v="Cross-group cohesive circuit"/>
    <n v="4800"/>
    <n v="6623"/>
    <x v="220"/>
    <x v="1"/>
    <n v="138"/>
    <n v="47.992753623188406"/>
    <x v="1"/>
    <s v="USD"/>
    <n v="1412226000"/>
    <n v="1412312400"/>
    <x v="0"/>
    <x v="0"/>
    <x v="0"/>
    <s v="photography/photography books"/>
    <x v="7"/>
    <x v="14"/>
    <x v="217"/>
    <d v="2014-10-03T05:00:00"/>
    <n v="1"/>
    <n v="1"/>
    <x v="78"/>
    <n v="6623"/>
    <n v="47.992753623188406"/>
    <x v="1"/>
  </r>
  <r>
    <x v="223"/>
    <x v="223"/>
    <s v="Synergistic explicit capability"/>
    <n v="87300"/>
    <n v="81897"/>
    <x v="221"/>
    <x v="0"/>
    <n v="931"/>
    <n v="87.966702470461868"/>
    <x v="1"/>
    <s v="USD"/>
    <n v="1458104400"/>
    <n v="1459314000"/>
    <x v="0"/>
    <x v="0"/>
    <x v="0"/>
    <s v="theater/plays"/>
    <x v="3"/>
    <x v="3"/>
    <x v="218"/>
    <d v="2016-03-30T05:00:00"/>
    <n v="14"/>
    <n v="1"/>
    <x v="176"/>
    <n v="81897"/>
    <n v="87.966702470461868"/>
    <x v="1"/>
  </r>
  <r>
    <x v="224"/>
    <x v="224"/>
    <s v="Diverse analyzing definition"/>
    <n v="46300"/>
    <n v="186885"/>
    <x v="222"/>
    <x v="1"/>
    <n v="3594"/>
    <n v="51.999165275459099"/>
    <x v="1"/>
    <s v="USD"/>
    <n v="1411534800"/>
    <n v="1415426400"/>
    <x v="0"/>
    <x v="0"/>
    <x v="0"/>
    <s v="film &amp; video/science fiction"/>
    <x v="4"/>
    <x v="22"/>
    <x v="219"/>
    <d v="2014-11-08T06:00:00"/>
    <n v="45"/>
    <n v="1"/>
    <x v="177"/>
    <n v="186885"/>
    <n v="51.999165275459099"/>
    <x v="1"/>
  </r>
  <r>
    <x v="225"/>
    <x v="225"/>
    <s v="Enterprise-wide reciprocal success"/>
    <n v="67800"/>
    <n v="176398"/>
    <x v="223"/>
    <x v="1"/>
    <n v="5880"/>
    <n v="29.999659863945578"/>
    <x v="1"/>
    <s v="USD"/>
    <n v="1399093200"/>
    <n v="1399093200"/>
    <x v="1"/>
    <x v="0"/>
    <x v="0"/>
    <s v="music/rock"/>
    <x v="1"/>
    <x v="1"/>
    <x v="220"/>
    <d v="2014-05-03T05:00:00"/>
    <n v="0"/>
    <n v="1"/>
    <x v="178"/>
    <n v="176398"/>
    <n v="29.999659863945578"/>
    <x v="1"/>
  </r>
  <r>
    <x v="226"/>
    <x v="102"/>
    <s v="Progressive neutral middleware"/>
    <n v="3000"/>
    <n v="10999"/>
    <x v="224"/>
    <x v="1"/>
    <n v="112"/>
    <n v="98.205357142857139"/>
    <x v="1"/>
    <s v="USD"/>
    <n v="1270702800"/>
    <n v="1273899600"/>
    <x v="0"/>
    <x v="0"/>
    <x v="0"/>
    <s v="photography/photography books"/>
    <x v="7"/>
    <x v="14"/>
    <x v="221"/>
    <d v="2010-05-15T05:00:00"/>
    <n v="37"/>
    <n v="1"/>
    <x v="179"/>
    <n v="10999"/>
    <n v="98.205357142857139"/>
    <x v="1"/>
  </r>
  <r>
    <x v="227"/>
    <x v="226"/>
    <s v="Intuitive exuding process improvement"/>
    <n v="60900"/>
    <n v="102751"/>
    <x v="225"/>
    <x v="1"/>
    <n v="943"/>
    <n v="108.96182396606575"/>
    <x v="1"/>
    <s v="USD"/>
    <n v="1431666000"/>
    <n v="1432184400"/>
    <x v="0"/>
    <x v="0"/>
    <x v="0"/>
    <s v="games/mobile games"/>
    <x v="6"/>
    <x v="20"/>
    <x v="222"/>
    <d v="2015-05-21T05:00:00"/>
    <n v="6"/>
    <n v="1"/>
    <x v="180"/>
    <n v="102751"/>
    <n v="108.96182396606575"/>
    <x v="1"/>
  </r>
  <r>
    <x v="228"/>
    <x v="227"/>
    <s v="Exclusive real-time protocol"/>
    <n v="137900"/>
    <n v="165352"/>
    <x v="226"/>
    <x v="1"/>
    <n v="2468"/>
    <n v="66.998379254457049"/>
    <x v="1"/>
    <s v="USD"/>
    <n v="1472619600"/>
    <n v="1474779600"/>
    <x v="0"/>
    <x v="0"/>
    <x v="0"/>
    <s v="film &amp; video/animation"/>
    <x v="4"/>
    <x v="10"/>
    <x v="172"/>
    <d v="2016-09-25T05:00:00"/>
    <n v="25"/>
    <n v="1"/>
    <x v="181"/>
    <n v="165352"/>
    <n v="66.998379254457049"/>
    <x v="1"/>
  </r>
  <r>
    <x v="229"/>
    <x v="228"/>
    <s v="Extended encompassing application"/>
    <n v="85600"/>
    <n v="165798"/>
    <x v="227"/>
    <x v="1"/>
    <n v="2551"/>
    <n v="64.99333594668758"/>
    <x v="1"/>
    <s v="USD"/>
    <n v="1496293200"/>
    <n v="1500440400"/>
    <x v="0"/>
    <x v="1"/>
    <x v="0"/>
    <s v="games/mobile games"/>
    <x v="6"/>
    <x v="20"/>
    <x v="223"/>
    <d v="2017-07-19T05:00:00"/>
    <n v="48"/>
    <n v="1"/>
    <x v="182"/>
    <n v="165798"/>
    <n v="64.99333594668758"/>
    <x v="1"/>
  </r>
  <r>
    <x v="230"/>
    <x v="229"/>
    <s v="Progressive value-added ability"/>
    <n v="2400"/>
    <n v="10084"/>
    <x v="228"/>
    <x v="1"/>
    <n v="101"/>
    <n v="99.841584158415841"/>
    <x v="1"/>
    <s v="USD"/>
    <n v="1575612000"/>
    <n v="1575612000"/>
    <x v="0"/>
    <x v="0"/>
    <x v="0"/>
    <s v="games/video games"/>
    <x v="6"/>
    <x v="11"/>
    <x v="224"/>
    <d v="2019-12-06T06:00:00"/>
    <n v="0"/>
    <n v="1"/>
    <x v="183"/>
    <n v="10084"/>
    <n v="99.841584158415841"/>
    <x v="1"/>
  </r>
  <r>
    <x v="231"/>
    <x v="230"/>
    <s v="Cross-platform uniform hardware"/>
    <n v="7200"/>
    <n v="5523"/>
    <x v="229"/>
    <x v="3"/>
    <n v="67"/>
    <n v="82.432835820895519"/>
    <x v="1"/>
    <s v="USD"/>
    <n v="1369112400"/>
    <n v="1374123600"/>
    <x v="0"/>
    <x v="0"/>
    <x v="0"/>
    <s v="theater/plays"/>
    <x v="3"/>
    <x v="3"/>
    <x v="225"/>
    <d v="2013-07-18T05:00:00"/>
    <n v="58"/>
    <n v="1"/>
    <x v="47"/>
    <n v="5523"/>
    <n v="82.432835820895519"/>
    <x v="1"/>
  </r>
  <r>
    <x v="232"/>
    <x v="231"/>
    <s v="Progressive secondary portal"/>
    <n v="3400"/>
    <n v="5823"/>
    <x v="230"/>
    <x v="1"/>
    <n v="92"/>
    <n v="63.293478260869563"/>
    <x v="1"/>
    <s v="USD"/>
    <n v="1469422800"/>
    <n v="1469509200"/>
    <x v="0"/>
    <x v="0"/>
    <x v="0"/>
    <s v="theater/plays"/>
    <x v="3"/>
    <x v="3"/>
    <x v="226"/>
    <d v="2016-07-26T05:00:00"/>
    <n v="1"/>
    <n v="1"/>
    <x v="79"/>
    <n v="5823"/>
    <n v="63.293478260869563"/>
    <x v="1"/>
  </r>
  <r>
    <x v="233"/>
    <x v="232"/>
    <s v="Multi-lateral national adapter"/>
    <n v="3800"/>
    <n v="6000"/>
    <x v="231"/>
    <x v="1"/>
    <n v="62"/>
    <n v="96.774193548387103"/>
    <x v="1"/>
    <s v="USD"/>
    <n v="1307854800"/>
    <n v="1309237200"/>
    <x v="0"/>
    <x v="0"/>
    <x v="0"/>
    <s v="film &amp; video/animation"/>
    <x v="4"/>
    <x v="10"/>
    <x v="227"/>
    <d v="2011-06-28T05:00:00"/>
    <n v="16"/>
    <n v="1"/>
    <x v="184"/>
    <n v="6000"/>
    <n v="96.774193548387103"/>
    <x v="1"/>
  </r>
  <r>
    <x v="234"/>
    <x v="233"/>
    <s v="Enterprise-wide motivating matrices"/>
    <n v="7500"/>
    <n v="8181"/>
    <x v="232"/>
    <x v="1"/>
    <n v="149"/>
    <n v="54.906040268456373"/>
    <x v="6"/>
    <s v="EUR"/>
    <n v="1503378000"/>
    <n v="1503982800"/>
    <x v="0"/>
    <x v="1"/>
    <x v="0"/>
    <s v="games/video games"/>
    <x v="6"/>
    <x v="11"/>
    <x v="228"/>
    <d v="2017-08-29T05:00:00"/>
    <n v="7"/>
    <n v="1"/>
    <x v="185"/>
    <n v="8181"/>
    <n v="54.906040268456373"/>
    <x v="6"/>
  </r>
  <r>
    <x v="235"/>
    <x v="234"/>
    <s v="Polarized upward-trending Local Area Network"/>
    <n v="8600"/>
    <n v="3589"/>
    <x v="233"/>
    <x v="0"/>
    <n v="92"/>
    <n v="39.010869565217391"/>
    <x v="1"/>
    <s v="USD"/>
    <n v="1486965600"/>
    <n v="1487397600"/>
    <x v="0"/>
    <x v="0"/>
    <x v="0"/>
    <s v="film &amp; video/animation"/>
    <x v="4"/>
    <x v="10"/>
    <x v="229"/>
    <d v="2017-02-18T06:00:00"/>
    <n v="5"/>
    <n v="1"/>
    <x v="147"/>
    <n v="3589"/>
    <n v="39.010869565217391"/>
    <x v="1"/>
  </r>
  <r>
    <x v="236"/>
    <x v="235"/>
    <s v="Object-based directional function"/>
    <n v="39500"/>
    <n v="4323"/>
    <x v="234"/>
    <x v="0"/>
    <n v="57"/>
    <n v="75.84210526315789"/>
    <x v="2"/>
    <s v="AUD"/>
    <n v="1561438800"/>
    <n v="1562043600"/>
    <x v="0"/>
    <x v="1"/>
    <x v="0"/>
    <s v="music/rock"/>
    <x v="1"/>
    <x v="1"/>
    <x v="230"/>
    <d v="2019-07-02T05:00:00"/>
    <n v="7"/>
    <n v="1.49"/>
    <x v="186"/>
    <n v="2901.3422818791946"/>
    <n v="50.900741787354292"/>
    <x v="2"/>
  </r>
  <r>
    <x v="237"/>
    <x v="236"/>
    <s v="Re-contextualized tangible open architecture"/>
    <n v="9300"/>
    <n v="14822"/>
    <x v="235"/>
    <x v="1"/>
    <n v="329"/>
    <n v="45.051671732522799"/>
    <x v="1"/>
    <s v="USD"/>
    <n v="1398402000"/>
    <n v="1398574800"/>
    <x v="0"/>
    <x v="0"/>
    <x v="0"/>
    <s v="film &amp; video/animation"/>
    <x v="4"/>
    <x v="10"/>
    <x v="231"/>
    <d v="2014-04-27T05:00:00"/>
    <n v="2"/>
    <n v="1"/>
    <x v="32"/>
    <n v="14822"/>
    <n v="45.051671732522799"/>
    <x v="1"/>
  </r>
  <r>
    <x v="238"/>
    <x v="237"/>
    <s v="Distributed systemic adapter"/>
    <n v="2400"/>
    <n v="10138"/>
    <x v="236"/>
    <x v="1"/>
    <n v="97"/>
    <n v="104.51546391752578"/>
    <x v="3"/>
    <s v="DKK"/>
    <n v="1513231200"/>
    <n v="1515391200"/>
    <x v="0"/>
    <x v="1"/>
    <x v="0"/>
    <s v="theater/plays"/>
    <x v="3"/>
    <x v="3"/>
    <x v="232"/>
    <d v="2018-01-08T06:00:00"/>
    <n v="25"/>
    <n v="7.46"/>
    <x v="187"/>
    <n v="1358.9812332439678"/>
    <n v="14.010115806638844"/>
    <x v="3"/>
  </r>
  <r>
    <x v="239"/>
    <x v="238"/>
    <s v="Networked web-enabled instruction set"/>
    <n v="3200"/>
    <n v="3127"/>
    <x v="237"/>
    <x v="0"/>
    <n v="41"/>
    <n v="76.268292682926827"/>
    <x v="1"/>
    <s v="USD"/>
    <n v="1440824400"/>
    <n v="1441170000"/>
    <x v="0"/>
    <x v="0"/>
    <x v="0"/>
    <s v="technology/wearables"/>
    <x v="2"/>
    <x v="8"/>
    <x v="233"/>
    <d v="2015-09-02T05:00:00"/>
    <n v="4"/>
    <n v="1"/>
    <x v="188"/>
    <n v="3127"/>
    <n v="76.268292682926827"/>
    <x v="1"/>
  </r>
  <r>
    <x v="240"/>
    <x v="239"/>
    <s v="Vision-oriented dynamic service-desk"/>
    <n v="29400"/>
    <n v="123124"/>
    <x v="238"/>
    <x v="1"/>
    <n v="1784"/>
    <n v="69.015695067264573"/>
    <x v="1"/>
    <s v="USD"/>
    <n v="1281070800"/>
    <n v="1281157200"/>
    <x v="0"/>
    <x v="0"/>
    <x v="0"/>
    <s v="theater/plays"/>
    <x v="3"/>
    <x v="3"/>
    <x v="194"/>
    <d v="2010-08-07T05:00:00"/>
    <n v="1"/>
    <n v="1"/>
    <x v="189"/>
    <n v="123124"/>
    <n v="69.015695067264573"/>
    <x v="1"/>
  </r>
  <r>
    <x v="241"/>
    <x v="240"/>
    <s v="Vision-oriented actuating open system"/>
    <n v="168500"/>
    <n v="171729"/>
    <x v="239"/>
    <x v="1"/>
    <n v="1684"/>
    <n v="101.97684085510689"/>
    <x v="2"/>
    <s v="AUD"/>
    <n v="1397365200"/>
    <n v="1398229200"/>
    <x v="0"/>
    <x v="1"/>
    <x v="0"/>
    <s v="publishing/nonfiction"/>
    <x v="5"/>
    <x v="9"/>
    <x v="234"/>
    <d v="2014-04-23T05:00:00"/>
    <n v="10"/>
    <n v="1.49"/>
    <x v="190"/>
    <n v="115254.36241610738"/>
    <n v="68.440832788662334"/>
    <x v="2"/>
  </r>
  <r>
    <x v="242"/>
    <x v="241"/>
    <s v="Sharable scalable core"/>
    <n v="8400"/>
    <n v="10729"/>
    <x v="240"/>
    <x v="1"/>
    <n v="250"/>
    <n v="42.915999999999997"/>
    <x v="1"/>
    <s v="USD"/>
    <n v="1494392400"/>
    <n v="1495256400"/>
    <x v="0"/>
    <x v="1"/>
    <x v="0"/>
    <s v="music/rock"/>
    <x v="1"/>
    <x v="1"/>
    <x v="235"/>
    <d v="2017-05-20T05:00:00"/>
    <n v="10"/>
    <n v="1"/>
    <x v="156"/>
    <n v="10729"/>
    <n v="42.915999999999997"/>
    <x v="1"/>
  </r>
  <r>
    <x v="243"/>
    <x v="242"/>
    <s v="Customer-focused attitude-oriented function"/>
    <n v="2300"/>
    <n v="10240"/>
    <x v="241"/>
    <x v="1"/>
    <n v="238"/>
    <n v="43.025210084033617"/>
    <x v="1"/>
    <s v="USD"/>
    <n v="1520143200"/>
    <n v="1520402400"/>
    <x v="0"/>
    <x v="0"/>
    <x v="0"/>
    <s v="theater/plays"/>
    <x v="3"/>
    <x v="3"/>
    <x v="236"/>
    <d v="2018-03-07T06:00:00"/>
    <n v="3"/>
    <n v="1"/>
    <x v="191"/>
    <n v="10240"/>
    <n v="43.025210084033617"/>
    <x v="1"/>
  </r>
  <r>
    <x v="244"/>
    <x v="243"/>
    <s v="Reverse-engineered system-worthy extranet"/>
    <n v="700"/>
    <n v="3988"/>
    <x v="242"/>
    <x v="1"/>
    <n v="53"/>
    <n v="75.245283018867923"/>
    <x v="1"/>
    <s v="USD"/>
    <n v="1405314000"/>
    <n v="1409806800"/>
    <x v="0"/>
    <x v="0"/>
    <x v="0"/>
    <s v="theater/plays"/>
    <x v="3"/>
    <x v="3"/>
    <x v="237"/>
    <d v="2014-09-04T05:00:00"/>
    <n v="52"/>
    <n v="1"/>
    <x v="34"/>
    <n v="3988"/>
    <n v="75.245283018867923"/>
    <x v="1"/>
  </r>
  <r>
    <x v="245"/>
    <x v="244"/>
    <s v="Re-engineered systematic monitoring"/>
    <n v="2900"/>
    <n v="14771"/>
    <x v="243"/>
    <x v="1"/>
    <n v="214"/>
    <n v="69.023364485981304"/>
    <x v="1"/>
    <s v="USD"/>
    <n v="1396846800"/>
    <n v="1396933200"/>
    <x v="0"/>
    <x v="0"/>
    <x v="0"/>
    <s v="theater/plays"/>
    <x v="3"/>
    <x v="3"/>
    <x v="238"/>
    <d v="2014-04-08T05:00:00"/>
    <n v="1"/>
    <n v="1"/>
    <x v="53"/>
    <n v="14771"/>
    <n v="69.023364485981304"/>
    <x v="1"/>
  </r>
  <r>
    <x v="246"/>
    <x v="245"/>
    <s v="Seamless value-added standardization"/>
    <n v="4500"/>
    <n v="14649"/>
    <x v="244"/>
    <x v="1"/>
    <n v="222"/>
    <n v="65.986486486486484"/>
    <x v="1"/>
    <s v="USD"/>
    <n v="1375678800"/>
    <n v="1376024400"/>
    <x v="0"/>
    <x v="0"/>
    <x v="0"/>
    <s v="technology/web"/>
    <x v="2"/>
    <x v="2"/>
    <x v="239"/>
    <d v="2013-08-09T05:00:00"/>
    <n v="4"/>
    <n v="1"/>
    <x v="68"/>
    <n v="14649"/>
    <n v="65.986486486486484"/>
    <x v="1"/>
  </r>
  <r>
    <x v="247"/>
    <x v="246"/>
    <s v="Triple-buffered fresh-thinking frame"/>
    <n v="19800"/>
    <n v="184658"/>
    <x v="245"/>
    <x v="1"/>
    <n v="1884"/>
    <n v="98.013800424628457"/>
    <x v="1"/>
    <s v="USD"/>
    <n v="1482386400"/>
    <n v="1483682400"/>
    <x v="0"/>
    <x v="1"/>
    <x v="0"/>
    <s v="publishing/fiction"/>
    <x v="5"/>
    <x v="13"/>
    <x v="240"/>
    <d v="2017-01-06T06:00:00"/>
    <n v="15"/>
    <n v="1"/>
    <x v="192"/>
    <n v="184658"/>
    <n v="98.013800424628457"/>
    <x v="1"/>
  </r>
  <r>
    <x v="248"/>
    <x v="247"/>
    <s v="Streamlined holistic knowledgebase"/>
    <n v="6200"/>
    <n v="13103"/>
    <x v="246"/>
    <x v="1"/>
    <n v="218"/>
    <n v="60.105504587155963"/>
    <x v="2"/>
    <s v="AUD"/>
    <n v="1420005600"/>
    <n v="1420437600"/>
    <x v="0"/>
    <x v="0"/>
    <x v="0"/>
    <s v="games/mobile games"/>
    <x v="6"/>
    <x v="20"/>
    <x v="241"/>
    <d v="2015-01-05T06:00:00"/>
    <n v="5"/>
    <n v="1.49"/>
    <x v="193"/>
    <n v="8793.959731543624"/>
    <n v="40.339264823594604"/>
    <x v="2"/>
  </r>
  <r>
    <x v="249"/>
    <x v="248"/>
    <s v="Up-sized intermediate website"/>
    <n v="61500"/>
    <n v="168095"/>
    <x v="247"/>
    <x v="1"/>
    <n v="6465"/>
    <n v="26.000773395204948"/>
    <x v="1"/>
    <s v="USD"/>
    <n v="1420178400"/>
    <n v="1420783200"/>
    <x v="0"/>
    <x v="0"/>
    <x v="0"/>
    <s v="publishing/translations"/>
    <x v="5"/>
    <x v="18"/>
    <x v="242"/>
    <d v="2015-01-09T06:00:00"/>
    <n v="7"/>
    <n v="1"/>
    <x v="194"/>
    <n v="168095"/>
    <n v="26.000773395204948"/>
    <x v="1"/>
  </r>
  <r>
    <x v="250"/>
    <x v="249"/>
    <s v="Future-proofed directional synergy"/>
    <n v="100"/>
    <n v="3"/>
    <x v="248"/>
    <x v="0"/>
    <n v="1"/>
    <n v="3"/>
    <x v="1"/>
    <s v="USD"/>
    <n v="1264399200"/>
    <n v="1267423200"/>
    <x v="0"/>
    <x v="0"/>
    <x v="0"/>
    <s v="music/rock"/>
    <x v="1"/>
    <x v="1"/>
    <x v="67"/>
    <d v="2010-03-01T06:00:00"/>
    <n v="35"/>
    <n v="1"/>
    <x v="48"/>
    <n v="3"/>
    <n v="3"/>
    <x v="1"/>
  </r>
  <r>
    <x v="251"/>
    <x v="250"/>
    <s v="Enhanced user-facing function"/>
    <n v="7100"/>
    <n v="3840"/>
    <x v="249"/>
    <x v="0"/>
    <n v="101"/>
    <n v="38.019801980198018"/>
    <x v="1"/>
    <s v="USD"/>
    <n v="1355032800"/>
    <n v="1355205600"/>
    <x v="0"/>
    <x v="0"/>
    <x v="0"/>
    <s v="theater/plays"/>
    <x v="3"/>
    <x v="3"/>
    <x v="243"/>
    <d v="2012-12-11T06:00:00"/>
    <n v="2"/>
    <n v="1"/>
    <x v="158"/>
    <n v="3840"/>
    <n v="38.019801980198018"/>
    <x v="1"/>
  </r>
  <r>
    <x v="252"/>
    <x v="251"/>
    <s v="Operative bandwidth-monitored interface"/>
    <n v="1000"/>
    <n v="6263"/>
    <x v="250"/>
    <x v="1"/>
    <n v="59"/>
    <n v="106.15254237288136"/>
    <x v="1"/>
    <s v="USD"/>
    <n v="1382677200"/>
    <n v="1383109200"/>
    <x v="0"/>
    <x v="0"/>
    <x v="0"/>
    <s v="theater/plays"/>
    <x v="3"/>
    <x v="3"/>
    <x v="244"/>
    <d v="2013-10-30T05:00:00"/>
    <n v="5"/>
    <n v="1"/>
    <x v="151"/>
    <n v="6263"/>
    <n v="106.15254237288136"/>
    <x v="1"/>
  </r>
  <r>
    <x v="253"/>
    <x v="252"/>
    <s v="Upgradable multi-state instruction set"/>
    <n v="121500"/>
    <n v="108161"/>
    <x v="251"/>
    <x v="0"/>
    <n v="1335"/>
    <n v="81.019475655430711"/>
    <x v="0"/>
    <s v="CAD"/>
    <n v="1302238800"/>
    <n v="1303275600"/>
    <x v="0"/>
    <x v="0"/>
    <x v="0"/>
    <s v="film &amp; video/drama"/>
    <x v="4"/>
    <x v="6"/>
    <x v="245"/>
    <d v="2011-04-20T05:00:00"/>
    <n v="12"/>
    <n v="1.32"/>
    <x v="195"/>
    <n v="81940.151515151505"/>
    <n v="61.378390648053561"/>
    <x v="0"/>
  </r>
  <r>
    <x v="254"/>
    <x v="253"/>
    <s v="De-engineered static Local Area Network"/>
    <n v="4600"/>
    <n v="8505"/>
    <x v="252"/>
    <x v="1"/>
    <n v="88"/>
    <n v="96.647727272727266"/>
    <x v="1"/>
    <s v="USD"/>
    <n v="1487656800"/>
    <n v="1487829600"/>
    <x v="0"/>
    <x v="0"/>
    <x v="0"/>
    <s v="publishing/nonfiction"/>
    <x v="5"/>
    <x v="9"/>
    <x v="246"/>
    <d v="2017-02-23T06:00:00"/>
    <n v="2"/>
    <n v="1"/>
    <x v="196"/>
    <n v="8505"/>
    <n v="96.647727272727266"/>
    <x v="1"/>
  </r>
  <r>
    <x v="255"/>
    <x v="254"/>
    <s v="Upgradable grid-enabled superstructure"/>
    <n v="80500"/>
    <n v="96735"/>
    <x v="253"/>
    <x v="1"/>
    <n v="1697"/>
    <n v="57.003535651149086"/>
    <x v="1"/>
    <s v="USD"/>
    <n v="1297836000"/>
    <n v="1298268000"/>
    <x v="0"/>
    <x v="1"/>
    <x v="0"/>
    <s v="music/rock"/>
    <x v="1"/>
    <x v="1"/>
    <x v="247"/>
    <d v="2011-02-21T06:00:00"/>
    <n v="5"/>
    <n v="1"/>
    <x v="197"/>
    <n v="96735"/>
    <n v="57.003535651149086"/>
    <x v="1"/>
  </r>
  <r>
    <x v="256"/>
    <x v="255"/>
    <s v="Optimized actuating toolset"/>
    <n v="4100"/>
    <n v="959"/>
    <x v="254"/>
    <x v="0"/>
    <n v="15"/>
    <n v="63.93333333333333"/>
    <x v="4"/>
    <s v="GBP"/>
    <n v="1453615200"/>
    <n v="1456812000"/>
    <x v="0"/>
    <x v="0"/>
    <x v="0"/>
    <s v="music/rock"/>
    <x v="1"/>
    <x v="1"/>
    <x v="248"/>
    <d v="2016-03-01T06:00:00"/>
    <n v="37"/>
    <n v="0.87"/>
    <x v="198"/>
    <n v="1102.2988505747126"/>
    <n v="73.486590038314176"/>
    <x v="4"/>
  </r>
  <r>
    <x v="257"/>
    <x v="256"/>
    <s v="Decentralized exuding strategy"/>
    <n v="5700"/>
    <n v="8322"/>
    <x v="255"/>
    <x v="1"/>
    <n v="92"/>
    <n v="90.456521739130437"/>
    <x v="1"/>
    <s v="USD"/>
    <n v="1362463200"/>
    <n v="1363669200"/>
    <x v="0"/>
    <x v="0"/>
    <x v="0"/>
    <s v="theater/plays"/>
    <x v="3"/>
    <x v="3"/>
    <x v="249"/>
    <d v="2013-03-19T05:00:00"/>
    <n v="14"/>
    <n v="1"/>
    <x v="61"/>
    <n v="8322"/>
    <n v="90.456521739130437"/>
    <x v="1"/>
  </r>
  <r>
    <x v="258"/>
    <x v="257"/>
    <s v="Assimilated coherent hardware"/>
    <n v="5000"/>
    <n v="13424"/>
    <x v="256"/>
    <x v="1"/>
    <n v="186"/>
    <n v="72.172043010752688"/>
    <x v="1"/>
    <s v="USD"/>
    <n v="1481176800"/>
    <n v="1482904800"/>
    <x v="0"/>
    <x v="1"/>
    <x v="0"/>
    <s v="theater/plays"/>
    <x v="3"/>
    <x v="3"/>
    <x v="250"/>
    <d v="2016-12-28T06:00:00"/>
    <n v="20"/>
    <n v="1"/>
    <x v="102"/>
    <n v="13424"/>
    <n v="72.172043010752688"/>
    <x v="1"/>
  </r>
  <r>
    <x v="259"/>
    <x v="258"/>
    <s v="Multi-channeled responsive implementation"/>
    <n v="1800"/>
    <n v="10755"/>
    <x v="257"/>
    <x v="1"/>
    <n v="138"/>
    <n v="77.934782608695656"/>
    <x v="1"/>
    <s v="USD"/>
    <n v="1354946400"/>
    <n v="1356588000"/>
    <x v="1"/>
    <x v="0"/>
    <x v="0"/>
    <s v="photography/photography books"/>
    <x v="7"/>
    <x v="14"/>
    <x v="251"/>
    <d v="2012-12-27T06:00:00"/>
    <n v="19"/>
    <n v="1"/>
    <x v="40"/>
    <n v="10755"/>
    <n v="77.934782608695656"/>
    <x v="1"/>
  </r>
  <r>
    <x v="260"/>
    <x v="259"/>
    <s v="Centralized modular initiative"/>
    <n v="6300"/>
    <n v="9935"/>
    <x v="258"/>
    <x v="1"/>
    <n v="261"/>
    <n v="38.065134099616856"/>
    <x v="1"/>
    <s v="USD"/>
    <n v="1348808400"/>
    <n v="1349845200"/>
    <x v="0"/>
    <x v="0"/>
    <x v="0"/>
    <s v="music/rock"/>
    <x v="1"/>
    <x v="1"/>
    <x v="136"/>
    <d v="2012-10-10T05:00:00"/>
    <n v="12"/>
    <n v="1"/>
    <x v="11"/>
    <n v="9935"/>
    <n v="38.065134099616856"/>
    <x v="1"/>
  </r>
  <r>
    <x v="261"/>
    <x v="260"/>
    <s v="Reverse-engineered cohesive migration"/>
    <n v="84300"/>
    <n v="26303"/>
    <x v="259"/>
    <x v="0"/>
    <n v="454"/>
    <n v="57.936123348017624"/>
    <x v="1"/>
    <s v="USD"/>
    <n v="1282712400"/>
    <n v="1283058000"/>
    <x v="0"/>
    <x v="1"/>
    <x v="0"/>
    <s v="music/rock"/>
    <x v="1"/>
    <x v="1"/>
    <x v="252"/>
    <d v="2010-08-29T05:00:00"/>
    <n v="4"/>
    <n v="1"/>
    <x v="199"/>
    <n v="26303"/>
    <n v="57.936123348017624"/>
    <x v="1"/>
  </r>
  <r>
    <x v="262"/>
    <x v="261"/>
    <s v="Compatible multimedia hub"/>
    <n v="1700"/>
    <n v="5328"/>
    <x v="260"/>
    <x v="1"/>
    <n v="107"/>
    <n v="49.794392523364486"/>
    <x v="1"/>
    <s v="USD"/>
    <n v="1301979600"/>
    <n v="1304226000"/>
    <x v="0"/>
    <x v="1"/>
    <x v="0"/>
    <s v="music/indie rock"/>
    <x v="1"/>
    <x v="7"/>
    <x v="253"/>
    <d v="2011-05-01T05:00:00"/>
    <n v="26"/>
    <n v="1"/>
    <x v="14"/>
    <n v="5328"/>
    <n v="49.794392523364486"/>
    <x v="1"/>
  </r>
  <r>
    <x v="263"/>
    <x v="262"/>
    <s v="Organic eco-centric success"/>
    <n v="2900"/>
    <n v="10756"/>
    <x v="261"/>
    <x v="1"/>
    <n v="199"/>
    <n v="54.050251256281406"/>
    <x v="1"/>
    <s v="USD"/>
    <n v="1263016800"/>
    <n v="1263016800"/>
    <x v="0"/>
    <x v="0"/>
    <x v="0"/>
    <s v="photography/photography books"/>
    <x v="7"/>
    <x v="14"/>
    <x v="254"/>
    <d v="2010-01-09T06:00:00"/>
    <n v="0"/>
    <n v="1"/>
    <x v="53"/>
    <n v="10756"/>
    <n v="54.050251256281406"/>
    <x v="1"/>
  </r>
  <r>
    <x v="264"/>
    <x v="263"/>
    <s v="Virtual reciprocal policy"/>
    <n v="45600"/>
    <n v="165375"/>
    <x v="262"/>
    <x v="1"/>
    <n v="5512"/>
    <n v="30.002721335268504"/>
    <x v="1"/>
    <s v="USD"/>
    <n v="1360648800"/>
    <n v="1362031200"/>
    <x v="0"/>
    <x v="0"/>
    <x v="0"/>
    <s v="theater/plays"/>
    <x v="3"/>
    <x v="3"/>
    <x v="255"/>
    <d v="2013-02-28T06:00:00"/>
    <n v="16"/>
    <n v="1"/>
    <x v="200"/>
    <n v="165375"/>
    <n v="30.002721335268504"/>
    <x v="1"/>
  </r>
  <r>
    <x v="265"/>
    <x v="264"/>
    <s v="Persevering interactive emulation"/>
    <n v="4900"/>
    <n v="6031"/>
    <x v="263"/>
    <x v="1"/>
    <n v="86"/>
    <n v="70.127906976744185"/>
    <x v="1"/>
    <s v="USD"/>
    <n v="1451800800"/>
    <n v="1455602400"/>
    <x v="0"/>
    <x v="0"/>
    <x v="0"/>
    <s v="theater/plays"/>
    <x v="3"/>
    <x v="3"/>
    <x v="256"/>
    <d v="2016-02-16T06:00:00"/>
    <n v="44"/>
    <n v="1"/>
    <x v="100"/>
    <n v="6031"/>
    <n v="70.127906976744185"/>
    <x v="1"/>
  </r>
  <r>
    <x v="266"/>
    <x v="265"/>
    <s v="Proactive responsive emulation"/>
    <n v="111900"/>
    <n v="85902"/>
    <x v="264"/>
    <x v="0"/>
    <n v="3182"/>
    <n v="26.996228786926462"/>
    <x v="6"/>
    <s v="EUR"/>
    <n v="1415340000"/>
    <n v="1418191200"/>
    <x v="0"/>
    <x v="1"/>
    <x v="0"/>
    <s v="music/jazz"/>
    <x v="1"/>
    <x v="17"/>
    <x v="257"/>
    <d v="2014-12-10T06:00:00"/>
    <n v="33"/>
    <n v="1"/>
    <x v="201"/>
    <n v="85902"/>
    <n v="26.996228786926462"/>
    <x v="6"/>
  </r>
  <r>
    <x v="267"/>
    <x v="266"/>
    <s v="Extended eco-centric function"/>
    <n v="61600"/>
    <n v="143910"/>
    <x v="265"/>
    <x v="1"/>
    <n v="2768"/>
    <n v="51.990606936416185"/>
    <x v="2"/>
    <s v="AUD"/>
    <n v="1351054800"/>
    <n v="1352440800"/>
    <x v="0"/>
    <x v="0"/>
    <x v="0"/>
    <s v="theater/plays"/>
    <x v="3"/>
    <x v="3"/>
    <x v="258"/>
    <d v="2012-11-09T06:00:00"/>
    <n v="16"/>
    <n v="1.49"/>
    <x v="202"/>
    <n v="96583.892617449659"/>
    <n v="34.893024789541059"/>
    <x v="2"/>
  </r>
  <r>
    <x v="268"/>
    <x v="267"/>
    <s v="Networked optimal productivity"/>
    <n v="1500"/>
    <n v="2708"/>
    <x v="266"/>
    <x v="1"/>
    <n v="48"/>
    <n v="56.416666666666664"/>
    <x v="1"/>
    <s v="USD"/>
    <n v="1349326800"/>
    <n v="1353304800"/>
    <x v="0"/>
    <x v="0"/>
    <x v="0"/>
    <s v="film &amp; video/documentary"/>
    <x v="4"/>
    <x v="4"/>
    <x v="259"/>
    <d v="2012-11-19T06:00:00"/>
    <n v="46"/>
    <n v="1"/>
    <x v="45"/>
    <n v="2708"/>
    <n v="56.416666666666664"/>
    <x v="1"/>
  </r>
  <r>
    <x v="269"/>
    <x v="268"/>
    <s v="Persistent attitude-oriented approach"/>
    <n v="3500"/>
    <n v="8842"/>
    <x v="267"/>
    <x v="1"/>
    <n v="87"/>
    <n v="101.63218390804597"/>
    <x v="1"/>
    <s v="USD"/>
    <n v="1548914400"/>
    <n v="1550728800"/>
    <x v="0"/>
    <x v="0"/>
    <x v="0"/>
    <s v="film &amp; video/television"/>
    <x v="4"/>
    <x v="19"/>
    <x v="260"/>
    <d v="2019-02-21T06:00:00"/>
    <n v="21"/>
    <n v="1"/>
    <x v="93"/>
    <n v="8842"/>
    <n v="101.63218390804597"/>
    <x v="1"/>
  </r>
  <r>
    <x v="270"/>
    <x v="269"/>
    <s v="Triple-buffered 4thgeneration toolset"/>
    <n v="173900"/>
    <n v="47260"/>
    <x v="268"/>
    <x v="3"/>
    <n v="1890"/>
    <n v="25.005291005291006"/>
    <x v="1"/>
    <s v="USD"/>
    <n v="1291269600"/>
    <n v="1291442400"/>
    <x v="0"/>
    <x v="0"/>
    <x v="0"/>
    <s v="games/video games"/>
    <x v="6"/>
    <x v="11"/>
    <x v="261"/>
    <d v="2010-12-04T06:00:00"/>
    <n v="2"/>
    <n v="1"/>
    <x v="203"/>
    <n v="47260"/>
    <n v="25.005291005291006"/>
    <x v="1"/>
  </r>
  <r>
    <x v="271"/>
    <x v="270"/>
    <s v="Progressive zero administration leverage"/>
    <n v="153700"/>
    <n v="1953"/>
    <x v="269"/>
    <x v="2"/>
    <n v="61"/>
    <n v="32.016393442622949"/>
    <x v="1"/>
    <s v="USD"/>
    <n v="1449468000"/>
    <n v="1452146400"/>
    <x v="0"/>
    <x v="0"/>
    <x v="0"/>
    <s v="photography/photography books"/>
    <x v="7"/>
    <x v="14"/>
    <x v="262"/>
    <d v="2016-01-07T06:00:00"/>
    <n v="31"/>
    <n v="1"/>
    <x v="204"/>
    <n v="1953"/>
    <n v="32.016393442622949"/>
    <x v="1"/>
  </r>
  <r>
    <x v="272"/>
    <x v="271"/>
    <s v="Networked radical neural-net"/>
    <n v="51100"/>
    <n v="155349"/>
    <x v="270"/>
    <x v="1"/>
    <n v="1894"/>
    <n v="82.021647307286173"/>
    <x v="1"/>
    <s v="USD"/>
    <n v="1562734800"/>
    <n v="1564894800"/>
    <x v="0"/>
    <x v="1"/>
    <x v="0"/>
    <s v="theater/plays"/>
    <x v="3"/>
    <x v="3"/>
    <x v="263"/>
    <d v="2019-08-04T05:00:00"/>
    <n v="25"/>
    <n v="1"/>
    <x v="205"/>
    <n v="155349"/>
    <n v="82.021647307286173"/>
    <x v="1"/>
  </r>
  <r>
    <x v="273"/>
    <x v="272"/>
    <s v="Re-engineered heuristic forecast"/>
    <n v="7800"/>
    <n v="10704"/>
    <x v="271"/>
    <x v="1"/>
    <n v="282"/>
    <n v="37.957446808510639"/>
    <x v="0"/>
    <s v="CAD"/>
    <n v="1505624400"/>
    <n v="1505883600"/>
    <x v="0"/>
    <x v="0"/>
    <x v="0"/>
    <s v="theater/plays"/>
    <x v="3"/>
    <x v="3"/>
    <x v="264"/>
    <d v="2017-09-20T05:00:00"/>
    <n v="3"/>
    <n v="1.32"/>
    <x v="206"/>
    <n v="8109.090909090909"/>
    <n v="28.755641521598967"/>
    <x v="0"/>
  </r>
  <r>
    <x v="274"/>
    <x v="273"/>
    <s v="Fully-configurable background algorithm"/>
    <n v="2400"/>
    <n v="773"/>
    <x v="272"/>
    <x v="0"/>
    <n v="15"/>
    <n v="51.533333333333331"/>
    <x v="1"/>
    <s v="USD"/>
    <n v="1509948000"/>
    <n v="1510380000"/>
    <x v="0"/>
    <x v="0"/>
    <x v="0"/>
    <s v="theater/plays"/>
    <x v="3"/>
    <x v="3"/>
    <x v="265"/>
    <d v="2017-11-11T06:00:00"/>
    <n v="5"/>
    <n v="1"/>
    <x v="183"/>
    <n v="773"/>
    <n v="51.533333333333331"/>
    <x v="1"/>
  </r>
  <r>
    <x v="275"/>
    <x v="274"/>
    <s v="Stand-alone discrete Graphical User Interface"/>
    <n v="3900"/>
    <n v="9419"/>
    <x v="273"/>
    <x v="1"/>
    <n v="116"/>
    <n v="81.198275862068968"/>
    <x v="1"/>
    <s v="USD"/>
    <n v="1554526800"/>
    <n v="1555218000"/>
    <x v="0"/>
    <x v="0"/>
    <x v="0"/>
    <s v="publishing/translations"/>
    <x v="5"/>
    <x v="18"/>
    <x v="266"/>
    <d v="2019-04-14T05:00:00"/>
    <n v="8"/>
    <n v="1"/>
    <x v="92"/>
    <n v="9419"/>
    <n v="81.198275862068968"/>
    <x v="1"/>
  </r>
  <r>
    <x v="276"/>
    <x v="275"/>
    <s v="Front-line foreground project"/>
    <n v="5500"/>
    <n v="5324"/>
    <x v="274"/>
    <x v="0"/>
    <n v="133"/>
    <n v="40.030075187969928"/>
    <x v="1"/>
    <s v="USD"/>
    <n v="1334811600"/>
    <n v="1335243600"/>
    <x v="0"/>
    <x v="1"/>
    <x v="0"/>
    <s v="games/video games"/>
    <x v="6"/>
    <x v="11"/>
    <x v="267"/>
    <d v="2012-04-24T05:00:00"/>
    <n v="5"/>
    <n v="1"/>
    <x v="23"/>
    <n v="5324"/>
    <n v="40.030075187969928"/>
    <x v="1"/>
  </r>
  <r>
    <x v="277"/>
    <x v="276"/>
    <s v="Persevering system-worthy info-mediaries"/>
    <n v="700"/>
    <n v="7465"/>
    <x v="275"/>
    <x v="1"/>
    <n v="83"/>
    <n v="89.939759036144579"/>
    <x v="1"/>
    <s v="USD"/>
    <n v="1279515600"/>
    <n v="1279688400"/>
    <x v="0"/>
    <x v="0"/>
    <x v="0"/>
    <s v="theater/plays"/>
    <x v="3"/>
    <x v="3"/>
    <x v="268"/>
    <d v="2010-07-21T05:00:00"/>
    <n v="2"/>
    <n v="1"/>
    <x v="34"/>
    <n v="7465"/>
    <n v="89.939759036144579"/>
    <x v="1"/>
  </r>
  <r>
    <x v="278"/>
    <x v="277"/>
    <s v="Distributed multi-tasking strategy"/>
    <n v="2700"/>
    <n v="8799"/>
    <x v="276"/>
    <x v="1"/>
    <n v="91"/>
    <n v="96.692307692307693"/>
    <x v="1"/>
    <s v="USD"/>
    <n v="1353909600"/>
    <n v="1356069600"/>
    <x v="0"/>
    <x v="0"/>
    <x v="0"/>
    <s v="technology/web"/>
    <x v="2"/>
    <x v="2"/>
    <x v="269"/>
    <d v="2012-12-21T06:00:00"/>
    <n v="25"/>
    <n v="1"/>
    <x v="54"/>
    <n v="8799"/>
    <n v="96.692307692307693"/>
    <x v="1"/>
  </r>
  <r>
    <x v="279"/>
    <x v="278"/>
    <s v="Vision-oriented methodical application"/>
    <n v="8000"/>
    <n v="13656"/>
    <x v="277"/>
    <x v="1"/>
    <n v="546"/>
    <n v="25.010989010989011"/>
    <x v="1"/>
    <s v="USD"/>
    <n v="1535950800"/>
    <n v="1536210000"/>
    <x v="0"/>
    <x v="0"/>
    <x v="0"/>
    <s v="theater/plays"/>
    <x v="3"/>
    <x v="3"/>
    <x v="270"/>
    <d v="2018-09-06T05:00:00"/>
    <n v="3"/>
    <n v="1"/>
    <x v="52"/>
    <n v="13656"/>
    <n v="25.010989010989011"/>
    <x v="1"/>
  </r>
  <r>
    <x v="280"/>
    <x v="279"/>
    <s v="Function-based high-level infrastructure"/>
    <n v="2500"/>
    <n v="14536"/>
    <x v="278"/>
    <x v="1"/>
    <n v="393"/>
    <n v="36.987277353689571"/>
    <x v="1"/>
    <s v="USD"/>
    <n v="1511244000"/>
    <n v="1511762400"/>
    <x v="0"/>
    <x v="0"/>
    <x v="0"/>
    <s v="film &amp; video/animation"/>
    <x v="4"/>
    <x v="10"/>
    <x v="271"/>
    <d v="2017-11-27T06:00:00"/>
    <n v="6"/>
    <n v="1"/>
    <x v="207"/>
    <n v="14536"/>
    <n v="36.987277353689571"/>
    <x v="1"/>
  </r>
  <r>
    <x v="281"/>
    <x v="280"/>
    <s v="Profound object-oriented paradigm"/>
    <n v="164500"/>
    <n v="150552"/>
    <x v="279"/>
    <x v="0"/>
    <n v="2062"/>
    <n v="73.012609117361791"/>
    <x v="1"/>
    <s v="USD"/>
    <n v="1331445600"/>
    <n v="1333256400"/>
    <x v="0"/>
    <x v="1"/>
    <x v="0"/>
    <s v="theater/plays"/>
    <x v="3"/>
    <x v="3"/>
    <x v="272"/>
    <d v="2012-04-01T05:00:00"/>
    <n v="21"/>
    <n v="1"/>
    <x v="208"/>
    <n v="150552"/>
    <n v="73.012609117361791"/>
    <x v="1"/>
  </r>
  <r>
    <x v="282"/>
    <x v="281"/>
    <s v="Virtual contextually-based circuit"/>
    <n v="8400"/>
    <n v="9076"/>
    <x v="280"/>
    <x v="1"/>
    <n v="133"/>
    <n v="68.240601503759393"/>
    <x v="1"/>
    <s v="USD"/>
    <n v="1480226400"/>
    <n v="1480744800"/>
    <x v="0"/>
    <x v="1"/>
    <x v="0"/>
    <s v="film &amp; video/television"/>
    <x v="4"/>
    <x v="19"/>
    <x v="73"/>
    <d v="2016-12-03T06:00:00"/>
    <n v="6"/>
    <n v="1"/>
    <x v="156"/>
    <n v="9076"/>
    <n v="68.240601503759393"/>
    <x v="1"/>
  </r>
  <r>
    <x v="283"/>
    <x v="282"/>
    <s v="Business-focused dynamic instruction set"/>
    <n v="8100"/>
    <n v="1517"/>
    <x v="281"/>
    <x v="0"/>
    <n v="29"/>
    <n v="52.310344827586206"/>
    <x v="3"/>
    <s v="DKK"/>
    <n v="1464584400"/>
    <n v="1465016400"/>
    <x v="0"/>
    <x v="0"/>
    <x v="0"/>
    <s v="music/rock"/>
    <x v="1"/>
    <x v="1"/>
    <x v="273"/>
    <d v="2016-06-04T05:00:00"/>
    <n v="5"/>
    <n v="7.46"/>
    <x v="209"/>
    <n v="203.35120643431637"/>
    <n v="7.0121105667005645"/>
    <x v="3"/>
  </r>
  <r>
    <x v="284"/>
    <x v="283"/>
    <s v="Ameliorated fresh-thinking protocol"/>
    <n v="9800"/>
    <n v="8153"/>
    <x v="282"/>
    <x v="0"/>
    <n v="132"/>
    <n v="61.765151515151516"/>
    <x v="1"/>
    <s v="USD"/>
    <n v="1335848400"/>
    <n v="1336280400"/>
    <x v="0"/>
    <x v="0"/>
    <x v="0"/>
    <s v="technology/web"/>
    <x v="2"/>
    <x v="2"/>
    <x v="274"/>
    <d v="2012-05-06T05:00:00"/>
    <n v="5"/>
    <n v="1"/>
    <x v="135"/>
    <n v="8153"/>
    <n v="61.765151515151516"/>
    <x v="1"/>
  </r>
  <r>
    <x v="285"/>
    <x v="284"/>
    <s v="Front-line optimizing emulation"/>
    <n v="900"/>
    <n v="6357"/>
    <x v="283"/>
    <x v="1"/>
    <n v="254"/>
    <n v="25.027559055118111"/>
    <x v="1"/>
    <s v="USD"/>
    <n v="1473483600"/>
    <n v="1476766800"/>
    <x v="0"/>
    <x v="0"/>
    <x v="0"/>
    <s v="theater/plays"/>
    <x v="3"/>
    <x v="3"/>
    <x v="275"/>
    <d v="2016-10-18T05:00:00"/>
    <n v="38"/>
    <n v="1"/>
    <x v="85"/>
    <n v="6357"/>
    <n v="25.027559055118111"/>
    <x v="1"/>
  </r>
  <r>
    <x v="286"/>
    <x v="285"/>
    <s v="Devolved uniform complexity"/>
    <n v="112100"/>
    <n v="19557"/>
    <x v="284"/>
    <x v="3"/>
    <n v="184"/>
    <n v="106.28804347826087"/>
    <x v="1"/>
    <s v="USD"/>
    <n v="1479880800"/>
    <n v="1480485600"/>
    <x v="0"/>
    <x v="0"/>
    <x v="0"/>
    <s v="theater/plays"/>
    <x v="3"/>
    <x v="3"/>
    <x v="276"/>
    <d v="2016-11-30T06:00:00"/>
    <n v="7"/>
    <n v="1"/>
    <x v="210"/>
    <n v="19557"/>
    <n v="106.28804347826087"/>
    <x v="1"/>
  </r>
  <r>
    <x v="287"/>
    <x v="286"/>
    <s v="Public-key intangible superstructure"/>
    <n v="6300"/>
    <n v="13213"/>
    <x v="285"/>
    <x v="1"/>
    <n v="176"/>
    <n v="75.07386363636364"/>
    <x v="1"/>
    <s v="USD"/>
    <n v="1430197200"/>
    <n v="1430197200"/>
    <x v="0"/>
    <x v="0"/>
    <x v="0"/>
    <s v="music/electric music"/>
    <x v="1"/>
    <x v="5"/>
    <x v="277"/>
    <d v="2015-04-28T05:00:00"/>
    <n v="0"/>
    <n v="1"/>
    <x v="11"/>
    <n v="13213"/>
    <n v="75.07386363636364"/>
    <x v="1"/>
  </r>
  <r>
    <x v="288"/>
    <x v="287"/>
    <s v="Secured global success"/>
    <n v="5600"/>
    <n v="5476"/>
    <x v="286"/>
    <x v="0"/>
    <n v="137"/>
    <n v="39.970802919708028"/>
    <x v="3"/>
    <s v="DKK"/>
    <n v="1331701200"/>
    <n v="1331787600"/>
    <x v="0"/>
    <x v="1"/>
    <x v="0"/>
    <s v="music/metal"/>
    <x v="1"/>
    <x v="16"/>
    <x v="278"/>
    <d v="2012-03-15T05:00:00"/>
    <n v="1"/>
    <n v="7.46"/>
    <x v="211"/>
    <n v="734.04825737265412"/>
    <n v="5.3580164771726579"/>
    <x v="3"/>
  </r>
  <r>
    <x v="289"/>
    <x v="288"/>
    <s v="Grass-roots mission-critical capability"/>
    <n v="800"/>
    <n v="13474"/>
    <x v="287"/>
    <x v="1"/>
    <n v="337"/>
    <n v="39.982195845697326"/>
    <x v="0"/>
    <s v="CAD"/>
    <n v="1438578000"/>
    <n v="1438837200"/>
    <x v="0"/>
    <x v="0"/>
    <x v="0"/>
    <s v="theater/plays"/>
    <x v="3"/>
    <x v="3"/>
    <x v="279"/>
    <d v="2015-08-06T05:00:00"/>
    <n v="3"/>
    <n v="1.32"/>
    <x v="212"/>
    <n v="10207.575757575758"/>
    <n v="30.289542307346462"/>
    <x v="0"/>
  </r>
  <r>
    <x v="290"/>
    <x v="289"/>
    <s v="Advanced global data-warehouse"/>
    <n v="168600"/>
    <n v="91722"/>
    <x v="288"/>
    <x v="0"/>
    <n v="908"/>
    <n v="101.01541850220265"/>
    <x v="1"/>
    <s v="USD"/>
    <n v="1368162000"/>
    <n v="1370926800"/>
    <x v="0"/>
    <x v="1"/>
    <x v="0"/>
    <s v="film &amp; video/documentary"/>
    <x v="4"/>
    <x v="4"/>
    <x v="280"/>
    <d v="2013-06-11T05:00:00"/>
    <n v="32"/>
    <n v="1"/>
    <x v="213"/>
    <n v="91722"/>
    <n v="101.01541850220265"/>
    <x v="1"/>
  </r>
  <r>
    <x v="291"/>
    <x v="290"/>
    <s v="Self-enabling uniform complexity"/>
    <n v="1800"/>
    <n v="8219"/>
    <x v="289"/>
    <x v="1"/>
    <n v="107"/>
    <n v="76.813084112149539"/>
    <x v="1"/>
    <s v="USD"/>
    <n v="1318654800"/>
    <n v="1319000400"/>
    <x v="1"/>
    <x v="0"/>
    <x v="0"/>
    <s v="technology/web"/>
    <x v="2"/>
    <x v="2"/>
    <x v="281"/>
    <d v="2011-10-19T05:00:00"/>
    <n v="4"/>
    <n v="1"/>
    <x v="40"/>
    <n v="8219"/>
    <n v="76.813084112149539"/>
    <x v="1"/>
  </r>
  <r>
    <x v="292"/>
    <x v="291"/>
    <s v="Versatile cohesive encoding"/>
    <n v="7300"/>
    <n v="717"/>
    <x v="290"/>
    <x v="0"/>
    <n v="10"/>
    <n v="71.7"/>
    <x v="1"/>
    <s v="USD"/>
    <n v="1331874000"/>
    <n v="1333429200"/>
    <x v="0"/>
    <x v="0"/>
    <x v="0"/>
    <s v="food/food trucks"/>
    <x v="0"/>
    <x v="0"/>
    <x v="282"/>
    <d v="2012-04-03T05:00:00"/>
    <n v="18"/>
    <n v="1"/>
    <x v="214"/>
    <n v="717"/>
    <n v="71.7"/>
    <x v="1"/>
  </r>
  <r>
    <x v="293"/>
    <x v="292"/>
    <s v="Organized executive solution"/>
    <n v="6500"/>
    <n v="1065"/>
    <x v="291"/>
    <x v="3"/>
    <n v="32"/>
    <n v="33.28125"/>
    <x v="6"/>
    <s v="EUR"/>
    <n v="1286254800"/>
    <n v="1287032400"/>
    <x v="0"/>
    <x v="0"/>
    <x v="0"/>
    <s v="theater/plays"/>
    <x v="3"/>
    <x v="3"/>
    <x v="283"/>
    <d v="2010-10-14T05:00:00"/>
    <n v="9"/>
    <n v="1"/>
    <x v="215"/>
    <n v="1065"/>
    <n v="33.28125"/>
    <x v="6"/>
  </r>
  <r>
    <x v="294"/>
    <x v="293"/>
    <s v="Automated local emulation"/>
    <n v="600"/>
    <n v="8038"/>
    <x v="292"/>
    <x v="1"/>
    <n v="183"/>
    <n v="43.923497267759565"/>
    <x v="1"/>
    <s v="USD"/>
    <n v="1540530000"/>
    <n v="1541570400"/>
    <x v="0"/>
    <x v="0"/>
    <x v="0"/>
    <s v="theater/plays"/>
    <x v="3"/>
    <x v="3"/>
    <x v="284"/>
    <d v="2018-11-07T06:00:00"/>
    <n v="12"/>
    <n v="1"/>
    <x v="64"/>
    <n v="8038"/>
    <n v="43.923497267759565"/>
    <x v="1"/>
  </r>
  <r>
    <x v="295"/>
    <x v="294"/>
    <s v="Enterprise-wide intermediate middleware"/>
    <n v="192900"/>
    <n v="68769"/>
    <x v="293"/>
    <x v="0"/>
    <n v="1910"/>
    <n v="36.004712041884815"/>
    <x v="5"/>
    <s v="CHF"/>
    <n v="1381813200"/>
    <n v="1383976800"/>
    <x v="0"/>
    <x v="0"/>
    <x v="0"/>
    <s v="theater/plays"/>
    <x v="3"/>
    <x v="3"/>
    <x v="285"/>
    <d v="2013-11-09T06:00:00"/>
    <n v="25"/>
    <n v="0.96"/>
    <x v="216"/>
    <n v="71634.375"/>
    <n v="37.50490837696335"/>
    <x v="5"/>
  </r>
  <r>
    <x v="296"/>
    <x v="295"/>
    <s v="Grass-roots real-time Local Area Network"/>
    <n v="6100"/>
    <n v="3352"/>
    <x v="294"/>
    <x v="0"/>
    <n v="38"/>
    <n v="88.21052631578948"/>
    <x v="2"/>
    <s v="AUD"/>
    <n v="1548655200"/>
    <n v="1550556000"/>
    <x v="0"/>
    <x v="0"/>
    <x v="0"/>
    <s v="theater/plays"/>
    <x v="3"/>
    <x v="3"/>
    <x v="286"/>
    <d v="2019-02-19T06:00:00"/>
    <n v="22"/>
    <n v="1.49"/>
    <x v="217"/>
    <n v="2249.6644295302012"/>
    <n v="59.201695513952664"/>
    <x v="2"/>
  </r>
  <r>
    <x v="297"/>
    <x v="296"/>
    <s v="Organized client-driven capacity"/>
    <n v="7200"/>
    <n v="6785"/>
    <x v="295"/>
    <x v="0"/>
    <n v="104"/>
    <n v="65.240384615384613"/>
    <x v="2"/>
    <s v="AUD"/>
    <n v="1389679200"/>
    <n v="1390456800"/>
    <x v="0"/>
    <x v="1"/>
    <x v="0"/>
    <s v="theater/plays"/>
    <x v="3"/>
    <x v="3"/>
    <x v="287"/>
    <d v="2014-01-23T06:00:00"/>
    <n v="9"/>
    <n v="1.49"/>
    <x v="218"/>
    <n v="4553.6912751677855"/>
    <n v="43.785493030459477"/>
    <x v="2"/>
  </r>
  <r>
    <x v="298"/>
    <x v="297"/>
    <s v="Adaptive intangible database"/>
    <n v="3500"/>
    <n v="5037"/>
    <x v="296"/>
    <x v="1"/>
    <n v="72"/>
    <n v="69.958333333333329"/>
    <x v="1"/>
    <s v="USD"/>
    <n v="1456466400"/>
    <n v="1458018000"/>
    <x v="0"/>
    <x v="1"/>
    <x v="0"/>
    <s v="music/rock"/>
    <x v="1"/>
    <x v="1"/>
    <x v="288"/>
    <d v="2016-03-15T05:00:00"/>
    <n v="18"/>
    <n v="1"/>
    <x v="93"/>
    <n v="5037"/>
    <n v="69.958333333333329"/>
    <x v="1"/>
  </r>
  <r>
    <x v="299"/>
    <x v="298"/>
    <s v="Grass-roots contextually-based algorithm"/>
    <n v="3800"/>
    <n v="1954"/>
    <x v="297"/>
    <x v="0"/>
    <n v="49"/>
    <n v="39.877551020408163"/>
    <x v="1"/>
    <s v="USD"/>
    <n v="1456984800"/>
    <n v="1461819600"/>
    <x v="0"/>
    <x v="0"/>
    <x v="0"/>
    <s v="food/food trucks"/>
    <x v="0"/>
    <x v="0"/>
    <x v="289"/>
    <d v="2016-04-28T05:00:00"/>
    <n v="56"/>
    <n v="1"/>
    <x v="184"/>
    <n v="1954"/>
    <n v="39.877551020408163"/>
    <x v="1"/>
  </r>
  <r>
    <x v="300"/>
    <x v="299"/>
    <s v="Focused executive core"/>
    <n v="100"/>
    <n v="5"/>
    <x v="298"/>
    <x v="0"/>
    <n v="1"/>
    <n v="5"/>
    <x v="3"/>
    <s v="DKK"/>
    <n v="1504069200"/>
    <n v="1504155600"/>
    <x v="0"/>
    <x v="1"/>
    <x v="0"/>
    <s v="publishing/nonfiction"/>
    <x v="5"/>
    <x v="9"/>
    <x v="290"/>
    <d v="2017-08-31T05:00:00"/>
    <n v="1"/>
    <n v="7.46"/>
    <x v="219"/>
    <n v="0.67024128686327078"/>
    <n v="0.67024128686327078"/>
    <x v="3"/>
  </r>
  <r>
    <x v="301"/>
    <x v="300"/>
    <s v="Multi-channeled disintermediate policy"/>
    <n v="900"/>
    <n v="12102"/>
    <x v="299"/>
    <x v="1"/>
    <n v="295"/>
    <n v="41.023728813559323"/>
    <x v="1"/>
    <s v="USD"/>
    <n v="1424930400"/>
    <n v="1426395600"/>
    <x v="0"/>
    <x v="0"/>
    <x v="0"/>
    <s v="film &amp; video/documentary"/>
    <x v="4"/>
    <x v="4"/>
    <x v="291"/>
    <d v="2015-03-15T05:00:00"/>
    <n v="17"/>
    <n v="1"/>
    <x v="85"/>
    <n v="12102"/>
    <n v="41.023728813559323"/>
    <x v="1"/>
  </r>
  <r>
    <x v="302"/>
    <x v="301"/>
    <s v="Customizable bi-directional hardware"/>
    <n v="76100"/>
    <n v="24234"/>
    <x v="300"/>
    <x v="0"/>
    <n v="245"/>
    <n v="98.914285714285711"/>
    <x v="1"/>
    <s v="USD"/>
    <n v="1535864400"/>
    <n v="1537074000"/>
    <x v="0"/>
    <x v="0"/>
    <x v="0"/>
    <s v="theater/plays"/>
    <x v="3"/>
    <x v="3"/>
    <x v="292"/>
    <d v="2018-09-16T05:00:00"/>
    <n v="14"/>
    <n v="1"/>
    <x v="220"/>
    <n v="24234"/>
    <n v="98.914285714285711"/>
    <x v="1"/>
  </r>
  <r>
    <x v="303"/>
    <x v="302"/>
    <s v="Networked optimal architecture"/>
    <n v="3400"/>
    <n v="2809"/>
    <x v="301"/>
    <x v="0"/>
    <n v="32"/>
    <n v="87.78125"/>
    <x v="1"/>
    <s v="USD"/>
    <n v="1452146400"/>
    <n v="1452578400"/>
    <x v="0"/>
    <x v="0"/>
    <x v="0"/>
    <s v="music/indie rock"/>
    <x v="1"/>
    <x v="7"/>
    <x v="293"/>
    <d v="2016-01-12T06:00:00"/>
    <n v="5"/>
    <n v="1"/>
    <x v="79"/>
    <n v="2809"/>
    <n v="87.78125"/>
    <x v="1"/>
  </r>
  <r>
    <x v="304"/>
    <x v="303"/>
    <s v="User-friendly discrete benchmark"/>
    <n v="2100"/>
    <n v="11469"/>
    <x v="302"/>
    <x v="1"/>
    <n v="142"/>
    <n v="80.767605633802816"/>
    <x v="1"/>
    <s v="USD"/>
    <n v="1470546000"/>
    <n v="1474088400"/>
    <x v="0"/>
    <x v="0"/>
    <x v="0"/>
    <s v="film &amp; video/documentary"/>
    <x v="4"/>
    <x v="4"/>
    <x v="294"/>
    <d v="2016-09-17T05:00:00"/>
    <n v="41"/>
    <n v="1"/>
    <x v="130"/>
    <n v="11469"/>
    <n v="80.767605633802816"/>
    <x v="1"/>
  </r>
  <r>
    <x v="305"/>
    <x v="304"/>
    <s v="Grass-roots actuating policy"/>
    <n v="2800"/>
    <n v="8014"/>
    <x v="303"/>
    <x v="1"/>
    <n v="85"/>
    <n v="94.28235294117647"/>
    <x v="1"/>
    <s v="USD"/>
    <n v="1458363600"/>
    <n v="1461906000"/>
    <x v="0"/>
    <x v="0"/>
    <x v="0"/>
    <s v="theater/plays"/>
    <x v="3"/>
    <x v="3"/>
    <x v="295"/>
    <d v="2016-04-29T05:00:00"/>
    <n v="41"/>
    <n v="1"/>
    <x v="58"/>
    <n v="8014"/>
    <n v="94.28235294117647"/>
    <x v="1"/>
  </r>
  <r>
    <x v="306"/>
    <x v="305"/>
    <s v="Enterprise-wide 3rdgeneration knowledge user"/>
    <n v="6500"/>
    <n v="514"/>
    <x v="304"/>
    <x v="0"/>
    <n v="7"/>
    <n v="73.428571428571431"/>
    <x v="1"/>
    <s v="USD"/>
    <n v="1500008400"/>
    <n v="1500267600"/>
    <x v="0"/>
    <x v="1"/>
    <x v="0"/>
    <s v="theater/plays"/>
    <x v="3"/>
    <x v="3"/>
    <x v="296"/>
    <d v="2017-07-17T05:00:00"/>
    <n v="3"/>
    <n v="1"/>
    <x v="215"/>
    <n v="514"/>
    <n v="73.428571428571431"/>
    <x v="1"/>
  </r>
  <r>
    <x v="307"/>
    <x v="306"/>
    <s v="Face-to-face zero tolerance moderator"/>
    <n v="32900"/>
    <n v="43473"/>
    <x v="305"/>
    <x v="1"/>
    <n v="659"/>
    <n v="65.968133535660087"/>
    <x v="3"/>
    <s v="DKK"/>
    <n v="1338958800"/>
    <n v="1340686800"/>
    <x v="0"/>
    <x v="1"/>
    <x v="0"/>
    <s v="publishing/fiction"/>
    <x v="5"/>
    <x v="13"/>
    <x v="297"/>
    <d v="2012-06-26T05:00:00"/>
    <n v="20"/>
    <n v="7.46"/>
    <x v="221"/>
    <n v="5827.4798927613938"/>
    <n v="8.842913342581781"/>
    <x v="3"/>
  </r>
  <r>
    <x v="308"/>
    <x v="307"/>
    <s v="Grass-roots optimizing projection"/>
    <n v="118200"/>
    <n v="87560"/>
    <x v="306"/>
    <x v="0"/>
    <n v="803"/>
    <n v="109.04109589041096"/>
    <x v="1"/>
    <s v="USD"/>
    <n v="1303102800"/>
    <n v="1303189200"/>
    <x v="0"/>
    <x v="0"/>
    <x v="0"/>
    <s v="theater/plays"/>
    <x v="3"/>
    <x v="3"/>
    <x v="298"/>
    <d v="2011-04-19T05:00:00"/>
    <n v="1"/>
    <n v="1"/>
    <x v="222"/>
    <n v="87560"/>
    <n v="109.04109589041096"/>
    <x v="1"/>
  </r>
  <r>
    <x v="309"/>
    <x v="308"/>
    <s v="User-centric 6thgeneration attitude"/>
    <n v="4100"/>
    <n v="3087"/>
    <x v="307"/>
    <x v="3"/>
    <n v="75"/>
    <n v="41.16"/>
    <x v="1"/>
    <s v="USD"/>
    <n v="1316581200"/>
    <n v="1318309200"/>
    <x v="0"/>
    <x v="1"/>
    <x v="0"/>
    <s v="music/indie rock"/>
    <x v="1"/>
    <x v="7"/>
    <x v="299"/>
    <d v="2011-10-11T05:00:00"/>
    <n v="20"/>
    <n v="1"/>
    <x v="223"/>
    <n v="3087"/>
    <n v="41.16"/>
    <x v="1"/>
  </r>
  <r>
    <x v="310"/>
    <x v="309"/>
    <s v="Switchable zero tolerance website"/>
    <n v="7800"/>
    <n v="1586"/>
    <x v="308"/>
    <x v="0"/>
    <n v="16"/>
    <n v="99.125"/>
    <x v="1"/>
    <s v="USD"/>
    <n v="1270789200"/>
    <n v="1272171600"/>
    <x v="0"/>
    <x v="0"/>
    <x v="0"/>
    <s v="games/video games"/>
    <x v="6"/>
    <x v="11"/>
    <x v="300"/>
    <d v="2010-04-25T05:00:00"/>
    <n v="16"/>
    <n v="1"/>
    <x v="80"/>
    <n v="1586"/>
    <n v="99.125"/>
    <x v="1"/>
  </r>
  <r>
    <x v="311"/>
    <x v="310"/>
    <s v="Focused real-time help-desk"/>
    <n v="6300"/>
    <n v="12812"/>
    <x v="309"/>
    <x v="1"/>
    <n v="121"/>
    <n v="105.88429752066116"/>
    <x v="1"/>
    <s v="USD"/>
    <n v="1297836000"/>
    <n v="1298872800"/>
    <x v="0"/>
    <x v="0"/>
    <x v="0"/>
    <s v="theater/plays"/>
    <x v="3"/>
    <x v="3"/>
    <x v="247"/>
    <d v="2011-02-28T06:00:00"/>
    <n v="12"/>
    <n v="1"/>
    <x v="11"/>
    <n v="12812"/>
    <n v="105.88429752066116"/>
    <x v="1"/>
  </r>
  <r>
    <x v="312"/>
    <x v="311"/>
    <s v="Robust impactful approach"/>
    <n v="59100"/>
    <n v="183345"/>
    <x v="310"/>
    <x v="1"/>
    <n v="3742"/>
    <n v="48.996525921966864"/>
    <x v="1"/>
    <s v="USD"/>
    <n v="1382677200"/>
    <n v="1383282000"/>
    <x v="0"/>
    <x v="0"/>
    <x v="0"/>
    <s v="theater/plays"/>
    <x v="3"/>
    <x v="3"/>
    <x v="244"/>
    <d v="2013-11-01T05:00:00"/>
    <n v="7"/>
    <n v="1"/>
    <x v="20"/>
    <n v="183345"/>
    <n v="48.996525921966864"/>
    <x v="1"/>
  </r>
  <r>
    <x v="313"/>
    <x v="312"/>
    <s v="Secured maximized policy"/>
    <n v="2200"/>
    <n v="8697"/>
    <x v="311"/>
    <x v="1"/>
    <n v="223"/>
    <n v="39"/>
    <x v="1"/>
    <s v="USD"/>
    <n v="1330322400"/>
    <n v="1330495200"/>
    <x v="0"/>
    <x v="0"/>
    <x v="0"/>
    <s v="music/rock"/>
    <x v="1"/>
    <x v="1"/>
    <x v="301"/>
    <d v="2012-02-29T06:00:00"/>
    <n v="2"/>
    <n v="1"/>
    <x v="224"/>
    <n v="8697"/>
    <n v="39"/>
    <x v="1"/>
  </r>
  <r>
    <x v="314"/>
    <x v="313"/>
    <s v="Realigned upward-trending strategy"/>
    <n v="1400"/>
    <n v="4126"/>
    <x v="312"/>
    <x v="1"/>
    <n v="133"/>
    <n v="31.022556390977442"/>
    <x v="1"/>
    <s v="USD"/>
    <n v="1552366800"/>
    <n v="1552798800"/>
    <x v="0"/>
    <x v="1"/>
    <x v="0"/>
    <s v="film &amp; video/documentary"/>
    <x v="4"/>
    <x v="4"/>
    <x v="188"/>
    <d v="2019-03-17T05:00:00"/>
    <n v="5"/>
    <n v="1"/>
    <x v="1"/>
    <n v="4126"/>
    <n v="31.022556390977442"/>
    <x v="1"/>
  </r>
  <r>
    <x v="315"/>
    <x v="314"/>
    <s v="Open-source interactive knowledge user"/>
    <n v="9500"/>
    <n v="3220"/>
    <x v="313"/>
    <x v="0"/>
    <n v="31"/>
    <n v="103.87096774193549"/>
    <x v="1"/>
    <s v="USD"/>
    <n v="1400907600"/>
    <n v="1403413200"/>
    <x v="0"/>
    <x v="0"/>
    <x v="0"/>
    <s v="theater/plays"/>
    <x v="3"/>
    <x v="3"/>
    <x v="302"/>
    <d v="2014-06-22T05:00:00"/>
    <n v="29"/>
    <n v="1"/>
    <x v="43"/>
    <n v="3220"/>
    <n v="103.87096774193549"/>
    <x v="1"/>
  </r>
  <r>
    <x v="316"/>
    <x v="315"/>
    <s v="Configurable demand-driven matrix"/>
    <n v="9600"/>
    <n v="6401"/>
    <x v="314"/>
    <x v="0"/>
    <n v="108"/>
    <n v="59.268518518518519"/>
    <x v="6"/>
    <s v="EUR"/>
    <n v="1574143200"/>
    <n v="1574229600"/>
    <x v="0"/>
    <x v="1"/>
    <x v="0"/>
    <s v="food/food trucks"/>
    <x v="0"/>
    <x v="0"/>
    <x v="303"/>
    <d v="2019-11-20T06:00:00"/>
    <n v="1"/>
    <n v="1"/>
    <x v="118"/>
    <n v="6401"/>
    <n v="59.268518518518519"/>
    <x v="6"/>
  </r>
  <r>
    <x v="317"/>
    <x v="316"/>
    <s v="Cross-group coherent hierarchy"/>
    <n v="6600"/>
    <n v="1269"/>
    <x v="315"/>
    <x v="0"/>
    <n v="30"/>
    <n v="42.3"/>
    <x v="1"/>
    <s v="USD"/>
    <n v="1494738000"/>
    <n v="1495861200"/>
    <x v="0"/>
    <x v="0"/>
    <x v="0"/>
    <s v="theater/plays"/>
    <x v="3"/>
    <x v="3"/>
    <x v="304"/>
    <d v="2017-05-27T05:00:00"/>
    <n v="13"/>
    <n v="1"/>
    <x v="51"/>
    <n v="1269"/>
    <n v="42.3"/>
    <x v="1"/>
  </r>
  <r>
    <x v="318"/>
    <x v="317"/>
    <s v="Decentralized demand-driven open system"/>
    <n v="5700"/>
    <n v="903"/>
    <x v="316"/>
    <x v="0"/>
    <n v="17"/>
    <n v="53.117647058823529"/>
    <x v="1"/>
    <s v="USD"/>
    <n v="1392357600"/>
    <n v="1392530400"/>
    <x v="0"/>
    <x v="0"/>
    <x v="0"/>
    <s v="music/rock"/>
    <x v="1"/>
    <x v="1"/>
    <x v="305"/>
    <d v="2014-02-16T06:00:00"/>
    <n v="2"/>
    <n v="1"/>
    <x v="61"/>
    <n v="903"/>
    <n v="53.117647058823529"/>
    <x v="1"/>
  </r>
  <r>
    <x v="319"/>
    <x v="318"/>
    <s v="Advanced empowering matrix"/>
    <n v="8400"/>
    <n v="3251"/>
    <x v="317"/>
    <x v="3"/>
    <n v="64"/>
    <n v="50.796875"/>
    <x v="1"/>
    <s v="USD"/>
    <n v="1281589200"/>
    <n v="1283662800"/>
    <x v="0"/>
    <x v="0"/>
    <x v="0"/>
    <s v="technology/web"/>
    <x v="2"/>
    <x v="2"/>
    <x v="306"/>
    <d v="2010-09-05T05:00:00"/>
    <n v="24"/>
    <n v="1"/>
    <x v="156"/>
    <n v="3251"/>
    <n v="50.796875"/>
    <x v="1"/>
  </r>
  <r>
    <x v="320"/>
    <x v="319"/>
    <s v="Phased holistic implementation"/>
    <n v="84400"/>
    <n v="8092"/>
    <x v="318"/>
    <x v="0"/>
    <n v="80"/>
    <n v="101.15"/>
    <x v="1"/>
    <s v="USD"/>
    <n v="1305003600"/>
    <n v="1305781200"/>
    <x v="0"/>
    <x v="0"/>
    <x v="0"/>
    <s v="publishing/fiction"/>
    <x v="5"/>
    <x v="13"/>
    <x v="307"/>
    <d v="2011-05-19T05:00:00"/>
    <n v="9"/>
    <n v="1"/>
    <x v="225"/>
    <n v="8092"/>
    <n v="101.15"/>
    <x v="1"/>
  </r>
  <r>
    <x v="321"/>
    <x v="320"/>
    <s v="Proactive attitude-oriented knowledge user"/>
    <n v="170400"/>
    <n v="160422"/>
    <x v="319"/>
    <x v="0"/>
    <n v="2468"/>
    <n v="65.000810372771468"/>
    <x v="1"/>
    <s v="USD"/>
    <n v="1301634000"/>
    <n v="1302325200"/>
    <x v="0"/>
    <x v="0"/>
    <x v="0"/>
    <s v="film &amp; video/shorts"/>
    <x v="4"/>
    <x v="12"/>
    <x v="308"/>
    <d v="2011-04-09T05:00:00"/>
    <n v="8"/>
    <n v="1"/>
    <x v="226"/>
    <n v="160422"/>
    <n v="65.000810372771468"/>
    <x v="1"/>
  </r>
  <r>
    <x v="322"/>
    <x v="321"/>
    <s v="Visionary asymmetric Graphical User Interface"/>
    <n v="117900"/>
    <n v="196377"/>
    <x v="320"/>
    <x v="1"/>
    <n v="5168"/>
    <n v="37.998645510835914"/>
    <x v="1"/>
    <s v="USD"/>
    <n v="1290664800"/>
    <n v="1291788000"/>
    <x v="0"/>
    <x v="0"/>
    <x v="0"/>
    <s v="theater/plays"/>
    <x v="3"/>
    <x v="3"/>
    <x v="309"/>
    <d v="2010-12-08T06:00:00"/>
    <n v="13"/>
    <n v="1"/>
    <x v="227"/>
    <n v="196377"/>
    <n v="37.998645510835914"/>
    <x v="1"/>
  </r>
  <r>
    <x v="323"/>
    <x v="322"/>
    <s v="Integrated zero-defect help-desk"/>
    <n v="8900"/>
    <n v="2148"/>
    <x v="321"/>
    <x v="0"/>
    <n v="26"/>
    <n v="82.615384615384613"/>
    <x v="4"/>
    <s v="GBP"/>
    <n v="1395896400"/>
    <n v="1396069200"/>
    <x v="0"/>
    <x v="0"/>
    <x v="0"/>
    <s v="film &amp; video/documentary"/>
    <x v="4"/>
    <x v="4"/>
    <x v="310"/>
    <d v="2014-03-29T05:00:00"/>
    <n v="2"/>
    <n v="0.87"/>
    <x v="228"/>
    <n v="2468.9655172413795"/>
    <n v="94.960212201591517"/>
    <x v="4"/>
  </r>
  <r>
    <x v="324"/>
    <x v="323"/>
    <s v="Inverse analyzing matrices"/>
    <n v="7100"/>
    <n v="11648"/>
    <x v="322"/>
    <x v="1"/>
    <n v="307"/>
    <n v="37.941368078175898"/>
    <x v="1"/>
    <s v="USD"/>
    <n v="1434862800"/>
    <n v="1435899600"/>
    <x v="0"/>
    <x v="1"/>
    <x v="0"/>
    <s v="theater/plays"/>
    <x v="3"/>
    <x v="3"/>
    <x v="311"/>
    <d v="2015-07-03T05:00:00"/>
    <n v="12"/>
    <n v="1"/>
    <x v="158"/>
    <n v="11648"/>
    <n v="37.941368078175898"/>
    <x v="1"/>
  </r>
  <r>
    <x v="325"/>
    <x v="324"/>
    <s v="Programmable systemic implementation"/>
    <n v="6500"/>
    <n v="5897"/>
    <x v="323"/>
    <x v="0"/>
    <n v="73"/>
    <n v="80.780821917808225"/>
    <x v="1"/>
    <s v="USD"/>
    <n v="1529125200"/>
    <n v="1531112400"/>
    <x v="0"/>
    <x v="1"/>
    <x v="0"/>
    <s v="theater/plays"/>
    <x v="3"/>
    <x v="3"/>
    <x v="79"/>
    <d v="2018-07-09T05:00:00"/>
    <n v="23"/>
    <n v="1"/>
    <x v="215"/>
    <n v="5897"/>
    <n v="80.780821917808225"/>
    <x v="1"/>
  </r>
  <r>
    <x v="326"/>
    <x v="325"/>
    <s v="Multi-channeled next generation architecture"/>
    <n v="7200"/>
    <n v="3326"/>
    <x v="324"/>
    <x v="0"/>
    <n v="128"/>
    <n v="25.984375"/>
    <x v="1"/>
    <s v="USD"/>
    <n v="1451109600"/>
    <n v="1451628000"/>
    <x v="0"/>
    <x v="0"/>
    <x v="0"/>
    <s v="film &amp; video/animation"/>
    <x v="4"/>
    <x v="10"/>
    <x v="312"/>
    <d v="2016-01-01T06:00:00"/>
    <n v="6"/>
    <n v="1"/>
    <x v="47"/>
    <n v="3326"/>
    <n v="25.984375"/>
    <x v="1"/>
  </r>
  <r>
    <x v="327"/>
    <x v="326"/>
    <s v="Digitized 3rdgeneration encoding"/>
    <n v="2600"/>
    <n v="1002"/>
    <x v="325"/>
    <x v="0"/>
    <n v="33"/>
    <n v="30.363636363636363"/>
    <x v="1"/>
    <s v="USD"/>
    <n v="1566968400"/>
    <n v="1567314000"/>
    <x v="0"/>
    <x v="1"/>
    <x v="0"/>
    <s v="theater/plays"/>
    <x v="3"/>
    <x v="3"/>
    <x v="313"/>
    <d v="2019-09-01T05:00:00"/>
    <n v="4"/>
    <n v="1"/>
    <x v="107"/>
    <n v="1002"/>
    <n v="30.363636363636363"/>
    <x v="1"/>
  </r>
  <r>
    <x v="328"/>
    <x v="327"/>
    <s v="Innovative well-modulated functionalities"/>
    <n v="98700"/>
    <n v="131826"/>
    <x v="326"/>
    <x v="1"/>
    <n v="2441"/>
    <n v="54.004916018025398"/>
    <x v="1"/>
    <s v="USD"/>
    <n v="1543557600"/>
    <n v="1544508000"/>
    <x v="0"/>
    <x v="0"/>
    <x v="0"/>
    <s v="music/rock"/>
    <x v="1"/>
    <x v="1"/>
    <x v="314"/>
    <d v="2018-12-11T06:00:00"/>
    <n v="11"/>
    <n v="1"/>
    <x v="229"/>
    <n v="131826"/>
    <n v="54.004916018025398"/>
    <x v="1"/>
  </r>
  <r>
    <x v="329"/>
    <x v="328"/>
    <s v="Fundamental incremental database"/>
    <n v="93800"/>
    <n v="21477"/>
    <x v="327"/>
    <x v="2"/>
    <n v="211"/>
    <n v="101.78672985781991"/>
    <x v="1"/>
    <s v="USD"/>
    <n v="1481522400"/>
    <n v="1482472800"/>
    <x v="0"/>
    <x v="0"/>
    <x v="0"/>
    <s v="games/video games"/>
    <x v="6"/>
    <x v="11"/>
    <x v="315"/>
    <d v="2016-12-23T06:00:00"/>
    <n v="11"/>
    <n v="1"/>
    <x v="230"/>
    <n v="21477"/>
    <n v="101.78672985781991"/>
    <x v="1"/>
  </r>
  <r>
    <x v="330"/>
    <x v="329"/>
    <s v="Expanded encompassing open architecture"/>
    <n v="33700"/>
    <n v="62330"/>
    <x v="328"/>
    <x v="1"/>
    <n v="1385"/>
    <n v="45.003610108303249"/>
    <x v="4"/>
    <s v="GBP"/>
    <n v="1512712800"/>
    <n v="1512799200"/>
    <x v="0"/>
    <x v="0"/>
    <x v="0"/>
    <s v="film &amp; video/documentary"/>
    <x v="4"/>
    <x v="4"/>
    <x v="316"/>
    <d v="2017-12-09T06:00:00"/>
    <n v="1"/>
    <n v="0.87"/>
    <x v="231"/>
    <n v="71643.678160919546"/>
    <n v="51.728287480808333"/>
    <x v="4"/>
  </r>
  <r>
    <x v="331"/>
    <x v="330"/>
    <s v="Intuitive static portal"/>
    <n v="3300"/>
    <n v="14643"/>
    <x v="329"/>
    <x v="1"/>
    <n v="190"/>
    <n v="77.068421052631578"/>
    <x v="1"/>
    <s v="USD"/>
    <n v="1324274400"/>
    <n v="1324360800"/>
    <x v="0"/>
    <x v="0"/>
    <x v="0"/>
    <s v="food/food trucks"/>
    <x v="0"/>
    <x v="0"/>
    <x v="317"/>
    <d v="2011-12-20T06:00:00"/>
    <n v="1"/>
    <n v="1"/>
    <x v="97"/>
    <n v="14643"/>
    <n v="77.068421052631578"/>
    <x v="1"/>
  </r>
  <r>
    <x v="332"/>
    <x v="331"/>
    <s v="Optional bandwidth-monitored definition"/>
    <n v="20700"/>
    <n v="41396"/>
    <x v="330"/>
    <x v="1"/>
    <n v="470"/>
    <n v="88.076595744680844"/>
    <x v="1"/>
    <s v="USD"/>
    <n v="1364446800"/>
    <n v="1364533200"/>
    <x v="0"/>
    <x v="0"/>
    <x v="0"/>
    <s v="technology/wearables"/>
    <x v="2"/>
    <x v="8"/>
    <x v="318"/>
    <d v="2013-03-29T05:00:00"/>
    <n v="1"/>
    <n v="1"/>
    <x v="232"/>
    <n v="41396"/>
    <n v="88.076595744680844"/>
    <x v="1"/>
  </r>
  <r>
    <x v="333"/>
    <x v="332"/>
    <s v="Persistent well-modulated synergy"/>
    <n v="9600"/>
    <n v="11900"/>
    <x v="331"/>
    <x v="1"/>
    <n v="253"/>
    <n v="47.035573122529641"/>
    <x v="1"/>
    <s v="USD"/>
    <n v="1542693600"/>
    <n v="1545112800"/>
    <x v="0"/>
    <x v="0"/>
    <x v="0"/>
    <s v="theater/plays"/>
    <x v="3"/>
    <x v="3"/>
    <x v="319"/>
    <d v="2018-12-18T06:00:00"/>
    <n v="28"/>
    <n v="1"/>
    <x v="118"/>
    <n v="11900"/>
    <n v="47.035573122529641"/>
    <x v="1"/>
  </r>
  <r>
    <x v="334"/>
    <x v="333"/>
    <s v="Assimilated discrete algorithm"/>
    <n v="66200"/>
    <n v="123538"/>
    <x v="332"/>
    <x v="1"/>
    <n v="1113"/>
    <n v="110.99550763701707"/>
    <x v="1"/>
    <s v="USD"/>
    <n v="1515564000"/>
    <n v="1516168800"/>
    <x v="0"/>
    <x v="0"/>
    <x v="0"/>
    <s v="music/rock"/>
    <x v="1"/>
    <x v="1"/>
    <x v="32"/>
    <d v="2018-01-17T06:00:00"/>
    <n v="7"/>
    <n v="1"/>
    <x v="233"/>
    <n v="123538"/>
    <n v="110.99550763701707"/>
    <x v="1"/>
  </r>
  <r>
    <x v="335"/>
    <x v="334"/>
    <s v="Operative uniform hub"/>
    <n v="173800"/>
    <n v="198628"/>
    <x v="333"/>
    <x v="1"/>
    <n v="2283"/>
    <n v="87.003066141042481"/>
    <x v="1"/>
    <s v="USD"/>
    <n v="1573797600"/>
    <n v="1574920800"/>
    <x v="0"/>
    <x v="0"/>
    <x v="0"/>
    <s v="music/rock"/>
    <x v="1"/>
    <x v="1"/>
    <x v="320"/>
    <d v="2019-11-28T06:00:00"/>
    <n v="13"/>
    <n v="1"/>
    <x v="234"/>
    <n v="198628"/>
    <n v="87.003066141042481"/>
    <x v="1"/>
  </r>
  <r>
    <x v="336"/>
    <x v="335"/>
    <s v="Customizable intangible capability"/>
    <n v="70700"/>
    <n v="68602"/>
    <x v="334"/>
    <x v="0"/>
    <n v="1072"/>
    <n v="63.994402985074629"/>
    <x v="1"/>
    <s v="USD"/>
    <n v="1292392800"/>
    <n v="1292479200"/>
    <x v="0"/>
    <x v="1"/>
    <x v="0"/>
    <s v="music/rock"/>
    <x v="1"/>
    <x v="1"/>
    <x v="321"/>
    <d v="2010-12-16T06:00:00"/>
    <n v="1"/>
    <n v="1"/>
    <x v="235"/>
    <n v="68602"/>
    <n v="63.994402985074629"/>
    <x v="1"/>
  </r>
  <r>
    <x v="337"/>
    <x v="336"/>
    <s v="Innovative didactic analyzer"/>
    <n v="94500"/>
    <n v="116064"/>
    <x v="335"/>
    <x v="1"/>
    <n v="1095"/>
    <n v="105.9945205479452"/>
    <x v="1"/>
    <s v="USD"/>
    <n v="1573452000"/>
    <n v="1573538400"/>
    <x v="0"/>
    <x v="0"/>
    <x v="0"/>
    <s v="theater/plays"/>
    <x v="3"/>
    <x v="3"/>
    <x v="322"/>
    <d v="2019-11-12T06:00:00"/>
    <n v="1"/>
    <n v="1"/>
    <x v="236"/>
    <n v="116064"/>
    <n v="105.9945205479452"/>
    <x v="1"/>
  </r>
  <r>
    <x v="338"/>
    <x v="337"/>
    <s v="Decentralized intangible encoding"/>
    <n v="69800"/>
    <n v="125042"/>
    <x v="336"/>
    <x v="1"/>
    <n v="1690"/>
    <n v="73.989349112426041"/>
    <x v="1"/>
    <s v="USD"/>
    <n v="1317790800"/>
    <n v="1320382800"/>
    <x v="0"/>
    <x v="0"/>
    <x v="0"/>
    <s v="theater/plays"/>
    <x v="3"/>
    <x v="3"/>
    <x v="323"/>
    <d v="2011-11-04T05:00:00"/>
    <n v="30"/>
    <n v="1"/>
    <x v="237"/>
    <n v="125042"/>
    <n v="73.989349112426041"/>
    <x v="1"/>
  </r>
  <r>
    <x v="339"/>
    <x v="338"/>
    <s v="Front-line transitional algorithm"/>
    <n v="136300"/>
    <n v="108974"/>
    <x v="337"/>
    <x v="3"/>
    <n v="1297"/>
    <n v="84.02004626060139"/>
    <x v="0"/>
    <s v="CAD"/>
    <n v="1501650000"/>
    <n v="1502859600"/>
    <x v="0"/>
    <x v="0"/>
    <x v="0"/>
    <s v="theater/plays"/>
    <x v="3"/>
    <x v="3"/>
    <x v="324"/>
    <d v="2017-08-16T05:00:00"/>
    <n v="14"/>
    <n v="1.32"/>
    <x v="238"/>
    <n v="82556.060606060608"/>
    <n v="63.651550197425294"/>
    <x v="0"/>
  </r>
  <r>
    <x v="340"/>
    <x v="339"/>
    <s v="Switchable didactic matrices"/>
    <n v="37100"/>
    <n v="34964"/>
    <x v="338"/>
    <x v="0"/>
    <n v="393"/>
    <n v="88.966921119592882"/>
    <x v="1"/>
    <s v="USD"/>
    <n v="1323669600"/>
    <n v="1323756000"/>
    <x v="0"/>
    <x v="0"/>
    <x v="0"/>
    <s v="photography/photography books"/>
    <x v="7"/>
    <x v="14"/>
    <x v="325"/>
    <d v="2011-12-13T06:00:00"/>
    <n v="1"/>
    <n v="1"/>
    <x v="239"/>
    <n v="34964"/>
    <n v="88.966921119592882"/>
    <x v="1"/>
  </r>
  <r>
    <x v="341"/>
    <x v="340"/>
    <s v="Ameliorated disintermediate utilization"/>
    <n v="114300"/>
    <n v="96777"/>
    <x v="339"/>
    <x v="0"/>
    <n v="1257"/>
    <n v="76.990453460620529"/>
    <x v="1"/>
    <s v="USD"/>
    <n v="1440738000"/>
    <n v="1441342800"/>
    <x v="0"/>
    <x v="0"/>
    <x v="0"/>
    <s v="music/indie rock"/>
    <x v="1"/>
    <x v="7"/>
    <x v="326"/>
    <d v="2015-09-04T05:00:00"/>
    <n v="7"/>
    <n v="1"/>
    <x v="240"/>
    <n v="96777"/>
    <n v="76.990453460620529"/>
    <x v="1"/>
  </r>
  <r>
    <x v="342"/>
    <x v="341"/>
    <s v="Visionary foreground middleware"/>
    <n v="47900"/>
    <n v="31864"/>
    <x v="340"/>
    <x v="0"/>
    <n v="328"/>
    <n v="97.146341463414629"/>
    <x v="1"/>
    <s v="USD"/>
    <n v="1374296400"/>
    <n v="1375333200"/>
    <x v="0"/>
    <x v="0"/>
    <x v="0"/>
    <s v="theater/plays"/>
    <x v="3"/>
    <x v="3"/>
    <x v="327"/>
    <d v="2013-08-01T05:00:00"/>
    <n v="12"/>
    <n v="1"/>
    <x v="241"/>
    <n v="31864"/>
    <n v="97.146341463414629"/>
    <x v="1"/>
  </r>
  <r>
    <x v="343"/>
    <x v="342"/>
    <s v="Optional zero-defect task-force"/>
    <n v="9000"/>
    <n v="4853"/>
    <x v="341"/>
    <x v="0"/>
    <n v="147"/>
    <n v="33.013605442176868"/>
    <x v="1"/>
    <s v="USD"/>
    <n v="1384840800"/>
    <n v="1389420000"/>
    <x v="0"/>
    <x v="0"/>
    <x v="0"/>
    <s v="theater/plays"/>
    <x v="3"/>
    <x v="3"/>
    <x v="328"/>
    <d v="2014-01-11T06:00:00"/>
    <n v="53"/>
    <n v="1"/>
    <x v="28"/>
    <n v="4853"/>
    <n v="33.013605442176868"/>
    <x v="1"/>
  </r>
  <r>
    <x v="344"/>
    <x v="343"/>
    <s v="Devolved exuding emulation"/>
    <n v="197600"/>
    <n v="82959"/>
    <x v="342"/>
    <x v="0"/>
    <n v="830"/>
    <n v="99.950602409638549"/>
    <x v="1"/>
    <s v="USD"/>
    <n v="1516600800"/>
    <n v="1520056800"/>
    <x v="0"/>
    <x v="0"/>
    <x v="0"/>
    <s v="games/video games"/>
    <x v="6"/>
    <x v="11"/>
    <x v="329"/>
    <d v="2018-03-03T06:00:00"/>
    <n v="40"/>
    <n v="1"/>
    <x v="242"/>
    <n v="82959"/>
    <n v="99.950602409638549"/>
    <x v="1"/>
  </r>
  <r>
    <x v="345"/>
    <x v="344"/>
    <s v="Open-source neutral task-force"/>
    <n v="157600"/>
    <n v="23159"/>
    <x v="343"/>
    <x v="0"/>
    <n v="331"/>
    <n v="69.966767371601208"/>
    <x v="4"/>
    <s v="GBP"/>
    <n v="1436418000"/>
    <n v="1436504400"/>
    <x v="0"/>
    <x v="0"/>
    <x v="0"/>
    <s v="film &amp; video/drama"/>
    <x v="4"/>
    <x v="6"/>
    <x v="330"/>
    <d v="2015-07-10T05:00:00"/>
    <n v="1"/>
    <n v="0.87"/>
    <x v="243"/>
    <n v="26619.540229885057"/>
    <n v="80.421571691495643"/>
    <x v="4"/>
  </r>
  <r>
    <x v="346"/>
    <x v="345"/>
    <s v="Virtual attitude-oriented migration"/>
    <n v="8000"/>
    <n v="2758"/>
    <x v="344"/>
    <x v="0"/>
    <n v="25"/>
    <n v="110.32"/>
    <x v="1"/>
    <s v="USD"/>
    <n v="1503550800"/>
    <n v="1508302800"/>
    <x v="0"/>
    <x v="1"/>
    <x v="0"/>
    <s v="music/indie rock"/>
    <x v="1"/>
    <x v="7"/>
    <x v="331"/>
    <d v="2017-10-18T05:00:00"/>
    <n v="55"/>
    <n v="1"/>
    <x v="52"/>
    <n v="2758"/>
    <n v="110.32"/>
    <x v="1"/>
  </r>
  <r>
    <x v="347"/>
    <x v="346"/>
    <s v="Open-source full-range portal"/>
    <n v="900"/>
    <n v="12607"/>
    <x v="345"/>
    <x v="1"/>
    <n v="191"/>
    <n v="66.005235602094245"/>
    <x v="1"/>
    <s v="USD"/>
    <n v="1423634400"/>
    <n v="1425708000"/>
    <x v="0"/>
    <x v="0"/>
    <x v="0"/>
    <s v="technology/web"/>
    <x v="2"/>
    <x v="2"/>
    <x v="332"/>
    <d v="2015-03-07T06:00:00"/>
    <n v="24"/>
    <n v="1"/>
    <x v="85"/>
    <n v="12607"/>
    <n v="66.005235602094245"/>
    <x v="1"/>
  </r>
  <r>
    <x v="348"/>
    <x v="347"/>
    <s v="Versatile cohesive open system"/>
    <n v="199000"/>
    <n v="142823"/>
    <x v="346"/>
    <x v="0"/>
    <n v="3483"/>
    <n v="41.005742176284812"/>
    <x v="1"/>
    <s v="USD"/>
    <n v="1487224800"/>
    <n v="1488348000"/>
    <x v="0"/>
    <x v="0"/>
    <x v="0"/>
    <s v="food/food trucks"/>
    <x v="0"/>
    <x v="0"/>
    <x v="333"/>
    <d v="2017-03-01T06:00:00"/>
    <n v="13"/>
    <n v="1"/>
    <x v="244"/>
    <n v="142823"/>
    <n v="41.005742176284812"/>
    <x v="1"/>
  </r>
  <r>
    <x v="349"/>
    <x v="348"/>
    <s v="Multi-layered bottom-line frame"/>
    <n v="180800"/>
    <n v="95958"/>
    <x v="347"/>
    <x v="0"/>
    <n v="923"/>
    <n v="103.96316359696641"/>
    <x v="1"/>
    <s v="USD"/>
    <n v="1500008400"/>
    <n v="1502600400"/>
    <x v="0"/>
    <x v="0"/>
    <x v="0"/>
    <s v="theater/plays"/>
    <x v="3"/>
    <x v="3"/>
    <x v="296"/>
    <d v="2017-08-13T05:00:00"/>
    <n v="30"/>
    <n v="1"/>
    <x v="245"/>
    <n v="95958"/>
    <n v="103.96316359696641"/>
    <x v="1"/>
  </r>
  <r>
    <x v="350"/>
    <x v="349"/>
    <s v="Pre-emptive neutral capacity"/>
    <n v="100"/>
    <n v="5"/>
    <x v="298"/>
    <x v="0"/>
    <n v="1"/>
    <n v="5"/>
    <x v="1"/>
    <s v="USD"/>
    <n v="1432098000"/>
    <n v="1433653200"/>
    <x v="0"/>
    <x v="1"/>
    <x v="0"/>
    <s v="music/jazz"/>
    <x v="1"/>
    <x v="17"/>
    <x v="334"/>
    <d v="2015-06-07T05:00:00"/>
    <n v="18"/>
    <n v="1"/>
    <x v="48"/>
    <n v="5"/>
    <n v="5"/>
    <x v="1"/>
  </r>
  <r>
    <x v="351"/>
    <x v="350"/>
    <s v="Universal maximized methodology"/>
    <n v="74100"/>
    <n v="94631"/>
    <x v="348"/>
    <x v="1"/>
    <n v="2013"/>
    <n v="47.009935419771487"/>
    <x v="1"/>
    <s v="USD"/>
    <n v="1440392400"/>
    <n v="1441602000"/>
    <x v="0"/>
    <x v="0"/>
    <x v="0"/>
    <s v="music/rock"/>
    <x v="1"/>
    <x v="1"/>
    <x v="335"/>
    <d v="2015-09-07T05:00:00"/>
    <n v="14"/>
    <n v="1"/>
    <x v="246"/>
    <n v="94631"/>
    <n v="47.009935419771487"/>
    <x v="1"/>
  </r>
  <r>
    <x v="352"/>
    <x v="351"/>
    <s v="Expanded hybrid hardware"/>
    <n v="2800"/>
    <n v="977"/>
    <x v="349"/>
    <x v="0"/>
    <n v="33"/>
    <n v="29.606060606060606"/>
    <x v="0"/>
    <s v="CAD"/>
    <n v="1446876000"/>
    <n v="1447567200"/>
    <x v="0"/>
    <x v="0"/>
    <x v="0"/>
    <s v="theater/plays"/>
    <x v="3"/>
    <x v="3"/>
    <x v="336"/>
    <d v="2015-11-15T06:00:00"/>
    <n v="8"/>
    <n v="1.32"/>
    <x v="247"/>
    <n v="740.15151515151513"/>
    <n v="22.428833792470154"/>
    <x v="0"/>
  </r>
  <r>
    <x v="353"/>
    <x v="352"/>
    <s v="Profit-focused multi-tasking access"/>
    <n v="33600"/>
    <n v="137961"/>
    <x v="350"/>
    <x v="1"/>
    <n v="1703"/>
    <n v="81.010569583088667"/>
    <x v="1"/>
    <s v="USD"/>
    <n v="1562302800"/>
    <n v="1562389200"/>
    <x v="0"/>
    <x v="0"/>
    <x v="0"/>
    <s v="theater/plays"/>
    <x v="3"/>
    <x v="3"/>
    <x v="337"/>
    <d v="2019-07-06T05:00:00"/>
    <n v="1"/>
    <n v="1"/>
    <x v="248"/>
    <n v="137961"/>
    <n v="81.010569583088667"/>
    <x v="1"/>
  </r>
  <r>
    <x v="354"/>
    <x v="353"/>
    <s v="Profit-focused transitional capability"/>
    <n v="6100"/>
    <n v="7548"/>
    <x v="351"/>
    <x v="1"/>
    <n v="80"/>
    <n v="94.35"/>
    <x v="3"/>
    <s v="DKK"/>
    <n v="1378184400"/>
    <n v="1378789200"/>
    <x v="0"/>
    <x v="0"/>
    <x v="0"/>
    <s v="film &amp; video/documentary"/>
    <x v="4"/>
    <x v="4"/>
    <x v="338"/>
    <d v="2013-09-10T05:00:00"/>
    <n v="7"/>
    <n v="7.46"/>
    <x v="249"/>
    <n v="1011.7962466487936"/>
    <n v="12.647453083109919"/>
    <x v="3"/>
  </r>
  <r>
    <x v="355"/>
    <x v="354"/>
    <s v="Front-line scalable definition"/>
    <n v="3800"/>
    <n v="2241"/>
    <x v="352"/>
    <x v="2"/>
    <n v="86"/>
    <n v="26.058139534883722"/>
    <x v="1"/>
    <s v="USD"/>
    <n v="1485064800"/>
    <n v="1488520800"/>
    <x v="0"/>
    <x v="0"/>
    <x v="0"/>
    <s v="technology/wearables"/>
    <x v="2"/>
    <x v="8"/>
    <x v="339"/>
    <d v="2017-03-03T06:00:00"/>
    <n v="40"/>
    <n v="1"/>
    <x v="184"/>
    <n v="2241"/>
    <n v="26.058139534883722"/>
    <x v="1"/>
  </r>
  <r>
    <x v="356"/>
    <x v="355"/>
    <s v="Open-source systematic protocol"/>
    <n v="9300"/>
    <n v="3431"/>
    <x v="353"/>
    <x v="0"/>
    <n v="40"/>
    <n v="85.775000000000006"/>
    <x v="6"/>
    <s v="EUR"/>
    <n v="1326520800"/>
    <n v="1327298400"/>
    <x v="0"/>
    <x v="0"/>
    <x v="0"/>
    <s v="theater/plays"/>
    <x v="3"/>
    <x v="3"/>
    <x v="340"/>
    <d v="2012-01-23T06:00:00"/>
    <n v="9"/>
    <n v="1"/>
    <x v="32"/>
    <n v="3431"/>
    <n v="85.775000000000006"/>
    <x v="6"/>
  </r>
  <r>
    <x v="357"/>
    <x v="356"/>
    <s v="Implemented tangible algorithm"/>
    <n v="2300"/>
    <n v="4253"/>
    <x v="354"/>
    <x v="1"/>
    <n v="41"/>
    <n v="103.73170731707317"/>
    <x v="1"/>
    <s v="USD"/>
    <n v="1441256400"/>
    <n v="1443416400"/>
    <x v="0"/>
    <x v="0"/>
    <x v="0"/>
    <s v="games/video games"/>
    <x v="6"/>
    <x v="11"/>
    <x v="341"/>
    <d v="2015-09-28T05:00:00"/>
    <n v="25"/>
    <n v="1"/>
    <x v="191"/>
    <n v="4253"/>
    <n v="103.73170731707317"/>
    <x v="1"/>
  </r>
  <r>
    <x v="358"/>
    <x v="357"/>
    <s v="Profit-focused 3rdgeneration circuit"/>
    <n v="9700"/>
    <n v="1146"/>
    <x v="355"/>
    <x v="0"/>
    <n v="23"/>
    <n v="49.826086956521742"/>
    <x v="0"/>
    <s v="CAD"/>
    <n v="1533877200"/>
    <n v="1534136400"/>
    <x v="1"/>
    <x v="0"/>
    <x v="0"/>
    <s v="photography/photography books"/>
    <x v="7"/>
    <x v="14"/>
    <x v="342"/>
    <d v="2018-08-13T05:00:00"/>
    <n v="3"/>
    <n v="1.32"/>
    <x v="250"/>
    <n v="868.18181818181813"/>
    <n v="37.747035573122524"/>
    <x v="0"/>
  </r>
  <r>
    <x v="359"/>
    <x v="358"/>
    <s v="Compatible needs-based architecture"/>
    <n v="4000"/>
    <n v="11948"/>
    <x v="356"/>
    <x v="1"/>
    <n v="187"/>
    <n v="63.893048128342244"/>
    <x v="1"/>
    <s v="USD"/>
    <n v="1314421200"/>
    <n v="1315026000"/>
    <x v="0"/>
    <x v="0"/>
    <x v="0"/>
    <s v="film &amp; video/animation"/>
    <x v="4"/>
    <x v="10"/>
    <x v="343"/>
    <d v="2011-09-03T05:00:00"/>
    <n v="7"/>
    <n v="1"/>
    <x v="251"/>
    <n v="11948"/>
    <n v="63.893048128342244"/>
    <x v="1"/>
  </r>
  <r>
    <x v="360"/>
    <x v="359"/>
    <s v="Right-sized zero tolerance migration"/>
    <n v="59700"/>
    <n v="135132"/>
    <x v="357"/>
    <x v="1"/>
    <n v="2875"/>
    <n v="47.002434782608695"/>
    <x v="4"/>
    <s v="GBP"/>
    <n v="1293861600"/>
    <n v="1295071200"/>
    <x v="0"/>
    <x v="1"/>
    <x v="0"/>
    <s v="theater/plays"/>
    <x v="3"/>
    <x v="3"/>
    <x v="344"/>
    <d v="2011-01-15T06:00:00"/>
    <n v="14"/>
    <n v="0.87"/>
    <x v="252"/>
    <n v="155324.13793103449"/>
    <n v="54.025787106446778"/>
    <x v="4"/>
  </r>
  <r>
    <x v="361"/>
    <x v="360"/>
    <s v="Quality-focused reciprocal structure"/>
    <n v="5500"/>
    <n v="9546"/>
    <x v="358"/>
    <x v="1"/>
    <n v="88"/>
    <n v="108.47727272727273"/>
    <x v="1"/>
    <s v="USD"/>
    <n v="1507352400"/>
    <n v="1509426000"/>
    <x v="0"/>
    <x v="0"/>
    <x v="0"/>
    <s v="theater/plays"/>
    <x v="3"/>
    <x v="3"/>
    <x v="345"/>
    <d v="2017-10-31T05:00:00"/>
    <n v="24"/>
    <n v="1"/>
    <x v="23"/>
    <n v="9546"/>
    <n v="108.47727272727273"/>
    <x v="1"/>
  </r>
  <r>
    <x v="362"/>
    <x v="361"/>
    <s v="Automated actuating conglomeration"/>
    <n v="3700"/>
    <n v="13755"/>
    <x v="359"/>
    <x v="1"/>
    <n v="191"/>
    <n v="72.015706806282722"/>
    <x v="1"/>
    <s v="USD"/>
    <n v="1296108000"/>
    <n v="1299391200"/>
    <x v="0"/>
    <x v="0"/>
    <x v="0"/>
    <s v="music/rock"/>
    <x v="1"/>
    <x v="1"/>
    <x v="65"/>
    <d v="2011-03-06T06:00:00"/>
    <n v="38"/>
    <n v="1"/>
    <x v="44"/>
    <n v="13755"/>
    <n v="72.015706806282722"/>
    <x v="1"/>
  </r>
  <r>
    <x v="363"/>
    <x v="362"/>
    <s v="Re-contextualized local initiative"/>
    <n v="5200"/>
    <n v="8330"/>
    <x v="360"/>
    <x v="1"/>
    <n v="139"/>
    <n v="59.928057553956833"/>
    <x v="1"/>
    <s v="USD"/>
    <n v="1324965600"/>
    <n v="1325052000"/>
    <x v="0"/>
    <x v="0"/>
    <x v="0"/>
    <s v="music/rock"/>
    <x v="1"/>
    <x v="1"/>
    <x v="346"/>
    <d v="2011-12-28T06:00:00"/>
    <n v="1"/>
    <n v="1"/>
    <x v="10"/>
    <n v="8330"/>
    <n v="59.928057553956833"/>
    <x v="1"/>
  </r>
  <r>
    <x v="364"/>
    <x v="363"/>
    <s v="Switchable intangible definition"/>
    <n v="900"/>
    <n v="14547"/>
    <x v="361"/>
    <x v="1"/>
    <n v="186"/>
    <n v="78.209677419354833"/>
    <x v="1"/>
    <s v="USD"/>
    <n v="1520229600"/>
    <n v="1522818000"/>
    <x v="0"/>
    <x v="0"/>
    <x v="0"/>
    <s v="music/indie rock"/>
    <x v="1"/>
    <x v="7"/>
    <x v="347"/>
    <d v="2018-04-04T05:00:00"/>
    <n v="30"/>
    <n v="1"/>
    <x v="85"/>
    <n v="14547"/>
    <n v="78.209677419354833"/>
    <x v="1"/>
  </r>
  <r>
    <x v="365"/>
    <x v="364"/>
    <s v="Networked bottom-line initiative"/>
    <n v="1600"/>
    <n v="11735"/>
    <x v="362"/>
    <x v="1"/>
    <n v="112"/>
    <n v="104.77678571428571"/>
    <x v="2"/>
    <s v="AUD"/>
    <n v="1482991200"/>
    <n v="1485324000"/>
    <x v="0"/>
    <x v="0"/>
    <x v="0"/>
    <s v="theater/plays"/>
    <x v="3"/>
    <x v="3"/>
    <x v="348"/>
    <d v="2017-01-25T06:00:00"/>
    <n v="27"/>
    <n v="1.49"/>
    <x v="253"/>
    <n v="7875.8389261744969"/>
    <n v="70.31999041227229"/>
    <x v="2"/>
  </r>
  <r>
    <x v="366"/>
    <x v="365"/>
    <s v="Robust directional system engine"/>
    <n v="1800"/>
    <n v="10658"/>
    <x v="363"/>
    <x v="1"/>
    <n v="101"/>
    <n v="105.52475247524752"/>
    <x v="1"/>
    <s v="USD"/>
    <n v="1294034400"/>
    <n v="1294120800"/>
    <x v="0"/>
    <x v="1"/>
    <x v="0"/>
    <s v="theater/plays"/>
    <x v="3"/>
    <x v="3"/>
    <x v="349"/>
    <d v="2011-01-04T06:00:00"/>
    <n v="1"/>
    <n v="1"/>
    <x v="40"/>
    <n v="10658"/>
    <n v="105.52475247524752"/>
    <x v="1"/>
  </r>
  <r>
    <x v="367"/>
    <x v="366"/>
    <s v="Triple-buffered explicit methodology"/>
    <n v="9900"/>
    <n v="1870"/>
    <x v="364"/>
    <x v="0"/>
    <n v="75"/>
    <n v="24.933333333333334"/>
    <x v="1"/>
    <s v="USD"/>
    <n v="1413608400"/>
    <n v="1415685600"/>
    <x v="0"/>
    <x v="1"/>
    <x v="0"/>
    <s v="theater/plays"/>
    <x v="3"/>
    <x v="3"/>
    <x v="350"/>
    <d v="2014-11-11T06:00:00"/>
    <n v="24"/>
    <n v="1"/>
    <x v="254"/>
    <n v="1870"/>
    <n v="24.933333333333334"/>
    <x v="1"/>
  </r>
  <r>
    <x v="368"/>
    <x v="367"/>
    <s v="Reactive directional capacity"/>
    <n v="5200"/>
    <n v="14394"/>
    <x v="365"/>
    <x v="1"/>
    <n v="206"/>
    <n v="69.873786407766985"/>
    <x v="4"/>
    <s v="GBP"/>
    <n v="1286946000"/>
    <n v="1288933200"/>
    <x v="0"/>
    <x v="1"/>
    <x v="0"/>
    <s v="film &amp; video/documentary"/>
    <x v="4"/>
    <x v="4"/>
    <x v="351"/>
    <d v="2010-11-05T05:00:00"/>
    <n v="23"/>
    <n v="0.87"/>
    <x v="6"/>
    <n v="16544.827586206895"/>
    <n v="80.314697020421818"/>
    <x v="4"/>
  </r>
  <r>
    <x v="369"/>
    <x v="368"/>
    <s v="Polarized needs-based approach"/>
    <n v="5400"/>
    <n v="14743"/>
    <x v="366"/>
    <x v="1"/>
    <n v="154"/>
    <n v="95.733766233766232"/>
    <x v="1"/>
    <s v="USD"/>
    <n v="1359871200"/>
    <n v="1363237200"/>
    <x v="0"/>
    <x v="1"/>
    <x v="0"/>
    <s v="film &amp; video/television"/>
    <x v="4"/>
    <x v="19"/>
    <x v="352"/>
    <d v="2013-03-14T05:00:00"/>
    <n v="39"/>
    <n v="1"/>
    <x v="101"/>
    <n v="14743"/>
    <n v="95.733766233766232"/>
    <x v="1"/>
  </r>
  <r>
    <x v="370"/>
    <x v="369"/>
    <s v="Intuitive well-modulated middleware"/>
    <n v="112300"/>
    <n v="178965"/>
    <x v="367"/>
    <x v="1"/>
    <n v="5966"/>
    <n v="29.997485752598056"/>
    <x v="1"/>
    <s v="USD"/>
    <n v="1555304400"/>
    <n v="1555822800"/>
    <x v="0"/>
    <x v="0"/>
    <x v="0"/>
    <s v="theater/plays"/>
    <x v="3"/>
    <x v="3"/>
    <x v="353"/>
    <d v="2019-04-21T05:00:00"/>
    <n v="6"/>
    <n v="1"/>
    <x v="255"/>
    <n v="178965"/>
    <n v="29.997485752598056"/>
    <x v="1"/>
  </r>
  <r>
    <x v="371"/>
    <x v="370"/>
    <s v="Multi-channeled logistical matrices"/>
    <n v="189200"/>
    <n v="128410"/>
    <x v="368"/>
    <x v="0"/>
    <n v="2176"/>
    <n v="59.011948529411768"/>
    <x v="1"/>
    <s v="USD"/>
    <n v="1423375200"/>
    <n v="1427778000"/>
    <x v="0"/>
    <x v="0"/>
    <x v="0"/>
    <s v="theater/plays"/>
    <x v="3"/>
    <x v="3"/>
    <x v="354"/>
    <d v="2015-03-31T05:00:00"/>
    <n v="51"/>
    <n v="1"/>
    <x v="256"/>
    <n v="128410"/>
    <n v="59.011948529411768"/>
    <x v="1"/>
  </r>
  <r>
    <x v="372"/>
    <x v="371"/>
    <s v="Pre-emptive bifurcated artificial intelligence"/>
    <n v="900"/>
    <n v="14324"/>
    <x v="369"/>
    <x v="1"/>
    <n v="169"/>
    <n v="84.757396449704146"/>
    <x v="1"/>
    <s v="USD"/>
    <n v="1420696800"/>
    <n v="1422424800"/>
    <x v="0"/>
    <x v="1"/>
    <x v="0"/>
    <s v="film &amp; video/documentary"/>
    <x v="4"/>
    <x v="4"/>
    <x v="355"/>
    <d v="2015-01-28T06:00:00"/>
    <n v="20"/>
    <n v="1"/>
    <x v="85"/>
    <n v="14324"/>
    <n v="84.757396449704146"/>
    <x v="1"/>
  </r>
  <r>
    <x v="373"/>
    <x v="372"/>
    <s v="Down-sized coherent toolset"/>
    <n v="22500"/>
    <n v="164291"/>
    <x v="370"/>
    <x v="1"/>
    <n v="2106"/>
    <n v="78.010921177587846"/>
    <x v="1"/>
    <s v="USD"/>
    <n v="1502946000"/>
    <n v="1503637200"/>
    <x v="0"/>
    <x v="0"/>
    <x v="0"/>
    <s v="theater/plays"/>
    <x v="3"/>
    <x v="3"/>
    <x v="356"/>
    <d v="2017-08-25T05:00:00"/>
    <n v="8"/>
    <n v="1"/>
    <x v="257"/>
    <n v="164291"/>
    <n v="78.010921177587846"/>
    <x v="1"/>
  </r>
  <r>
    <x v="374"/>
    <x v="373"/>
    <s v="Open-source multi-tasking data-warehouse"/>
    <n v="167400"/>
    <n v="22073"/>
    <x v="371"/>
    <x v="0"/>
    <n v="441"/>
    <n v="50.05215419501134"/>
    <x v="1"/>
    <s v="USD"/>
    <n v="1547186400"/>
    <n v="1547618400"/>
    <x v="0"/>
    <x v="1"/>
    <x v="0"/>
    <s v="film &amp; video/documentary"/>
    <x v="4"/>
    <x v="4"/>
    <x v="357"/>
    <d v="2019-01-16T06:00:00"/>
    <n v="5"/>
    <n v="1"/>
    <x v="258"/>
    <n v="22073"/>
    <n v="50.05215419501134"/>
    <x v="1"/>
  </r>
  <r>
    <x v="375"/>
    <x v="374"/>
    <s v="Future-proofed upward-trending contingency"/>
    <n v="2700"/>
    <n v="1479"/>
    <x v="372"/>
    <x v="0"/>
    <n v="25"/>
    <n v="59.16"/>
    <x v="1"/>
    <s v="USD"/>
    <n v="1444971600"/>
    <n v="1449900000"/>
    <x v="0"/>
    <x v="0"/>
    <x v="0"/>
    <s v="music/indie rock"/>
    <x v="1"/>
    <x v="7"/>
    <x v="358"/>
    <d v="2015-12-12T06:00:00"/>
    <n v="57"/>
    <n v="1"/>
    <x v="54"/>
    <n v="1479"/>
    <n v="59.16"/>
    <x v="1"/>
  </r>
  <r>
    <x v="376"/>
    <x v="375"/>
    <s v="Mandatory uniform matrix"/>
    <n v="3400"/>
    <n v="12275"/>
    <x v="373"/>
    <x v="1"/>
    <n v="131"/>
    <n v="93.702290076335885"/>
    <x v="1"/>
    <s v="USD"/>
    <n v="1404622800"/>
    <n v="1405141200"/>
    <x v="0"/>
    <x v="0"/>
    <x v="0"/>
    <s v="music/rock"/>
    <x v="1"/>
    <x v="1"/>
    <x v="359"/>
    <d v="2014-07-12T05:00:00"/>
    <n v="6"/>
    <n v="1"/>
    <x v="79"/>
    <n v="12275"/>
    <n v="93.702290076335885"/>
    <x v="1"/>
  </r>
  <r>
    <x v="377"/>
    <x v="376"/>
    <s v="Phased methodical initiative"/>
    <n v="49700"/>
    <n v="5098"/>
    <x v="374"/>
    <x v="0"/>
    <n v="127"/>
    <n v="40.14173228346457"/>
    <x v="1"/>
    <s v="USD"/>
    <n v="1571720400"/>
    <n v="1572933600"/>
    <x v="0"/>
    <x v="0"/>
    <x v="0"/>
    <s v="theater/plays"/>
    <x v="3"/>
    <x v="3"/>
    <x v="12"/>
    <d v="2019-11-05T06:00:00"/>
    <n v="14"/>
    <n v="1"/>
    <x v="259"/>
    <n v="5098"/>
    <n v="40.14173228346457"/>
    <x v="1"/>
  </r>
  <r>
    <x v="378"/>
    <x v="377"/>
    <s v="Managed stable function"/>
    <n v="178200"/>
    <n v="24882"/>
    <x v="375"/>
    <x v="0"/>
    <n v="355"/>
    <n v="70.090140845070422"/>
    <x v="1"/>
    <s v="USD"/>
    <n v="1526878800"/>
    <n v="1530162000"/>
    <x v="0"/>
    <x v="0"/>
    <x v="0"/>
    <s v="film &amp; video/documentary"/>
    <x v="4"/>
    <x v="4"/>
    <x v="360"/>
    <d v="2018-06-28T05:00:00"/>
    <n v="38"/>
    <n v="1"/>
    <x v="260"/>
    <n v="24882"/>
    <n v="70.090140845070422"/>
    <x v="1"/>
  </r>
  <r>
    <x v="379"/>
    <x v="378"/>
    <s v="Realigned clear-thinking migration"/>
    <n v="7200"/>
    <n v="2912"/>
    <x v="376"/>
    <x v="0"/>
    <n v="44"/>
    <n v="66.181818181818187"/>
    <x v="4"/>
    <s v="GBP"/>
    <n v="1319691600"/>
    <n v="1320904800"/>
    <x v="0"/>
    <x v="0"/>
    <x v="0"/>
    <s v="theater/plays"/>
    <x v="3"/>
    <x v="3"/>
    <x v="361"/>
    <d v="2011-11-10T06:00:00"/>
    <n v="14"/>
    <n v="0.87"/>
    <x v="261"/>
    <n v="3347.1264367816093"/>
    <n v="76.071055381400214"/>
    <x v="4"/>
  </r>
  <r>
    <x v="380"/>
    <x v="379"/>
    <s v="Optional clear-thinking process improvement"/>
    <n v="2500"/>
    <n v="4008"/>
    <x v="377"/>
    <x v="1"/>
    <n v="84"/>
    <n v="47.714285714285715"/>
    <x v="1"/>
    <s v="USD"/>
    <n v="1371963600"/>
    <n v="1372395600"/>
    <x v="0"/>
    <x v="0"/>
    <x v="0"/>
    <s v="theater/plays"/>
    <x v="3"/>
    <x v="3"/>
    <x v="362"/>
    <d v="2013-06-28T05:00:00"/>
    <n v="5"/>
    <n v="1"/>
    <x v="207"/>
    <n v="4008"/>
    <n v="47.714285714285715"/>
    <x v="1"/>
  </r>
  <r>
    <x v="381"/>
    <x v="380"/>
    <s v="Cross-group global moratorium"/>
    <n v="5300"/>
    <n v="9749"/>
    <x v="378"/>
    <x v="1"/>
    <n v="155"/>
    <n v="62.896774193548389"/>
    <x v="1"/>
    <s v="USD"/>
    <n v="1433739600"/>
    <n v="1437714000"/>
    <x v="0"/>
    <x v="0"/>
    <x v="0"/>
    <s v="theater/plays"/>
    <x v="3"/>
    <x v="3"/>
    <x v="363"/>
    <d v="2015-07-24T05:00:00"/>
    <n v="46"/>
    <n v="1"/>
    <x v="108"/>
    <n v="9749"/>
    <n v="62.896774193548389"/>
    <x v="1"/>
  </r>
  <r>
    <x v="382"/>
    <x v="381"/>
    <s v="Visionary systemic process improvement"/>
    <n v="9100"/>
    <n v="5803"/>
    <x v="379"/>
    <x v="0"/>
    <n v="67"/>
    <n v="86.611940298507463"/>
    <x v="1"/>
    <s v="USD"/>
    <n v="1508130000"/>
    <n v="1509771600"/>
    <x v="0"/>
    <x v="0"/>
    <x v="0"/>
    <s v="photography/photography books"/>
    <x v="7"/>
    <x v="14"/>
    <x v="364"/>
    <d v="2017-11-04T05:00:00"/>
    <n v="19"/>
    <n v="1"/>
    <x v="16"/>
    <n v="5803"/>
    <n v="86.611940298507463"/>
    <x v="1"/>
  </r>
  <r>
    <x v="383"/>
    <x v="382"/>
    <s v="Progressive intangible flexibility"/>
    <n v="6300"/>
    <n v="14199"/>
    <x v="380"/>
    <x v="1"/>
    <n v="189"/>
    <n v="75.126984126984127"/>
    <x v="1"/>
    <s v="USD"/>
    <n v="1550037600"/>
    <n v="1550556000"/>
    <x v="0"/>
    <x v="1"/>
    <x v="0"/>
    <s v="food/food trucks"/>
    <x v="0"/>
    <x v="0"/>
    <x v="210"/>
    <d v="2019-02-19T06:00:00"/>
    <n v="6"/>
    <n v="1"/>
    <x v="11"/>
    <n v="14199"/>
    <n v="75.126984126984127"/>
    <x v="1"/>
  </r>
  <r>
    <x v="384"/>
    <x v="383"/>
    <s v="Reactive real-time software"/>
    <n v="114400"/>
    <n v="196779"/>
    <x v="381"/>
    <x v="1"/>
    <n v="4799"/>
    <n v="41.004167534903104"/>
    <x v="1"/>
    <s v="USD"/>
    <n v="1486706400"/>
    <n v="1489039200"/>
    <x v="1"/>
    <x v="1"/>
    <x v="1"/>
    <s v="film &amp; video/documentary"/>
    <x v="4"/>
    <x v="4"/>
    <x v="365"/>
    <d v="2017-03-09T06:00:00"/>
    <n v="27"/>
    <n v="1"/>
    <x v="262"/>
    <n v="196779"/>
    <n v="41.004167534903104"/>
    <x v="1"/>
  </r>
  <r>
    <x v="385"/>
    <x v="384"/>
    <s v="Programmable incremental knowledge user"/>
    <n v="38900"/>
    <n v="56859"/>
    <x v="382"/>
    <x v="1"/>
    <n v="1137"/>
    <n v="50.007915567282325"/>
    <x v="1"/>
    <s v="USD"/>
    <n v="1553835600"/>
    <n v="1556600400"/>
    <x v="0"/>
    <x v="0"/>
    <x v="0"/>
    <s v="publishing/nonfiction"/>
    <x v="5"/>
    <x v="9"/>
    <x v="366"/>
    <d v="2019-04-30T05:00:00"/>
    <n v="32"/>
    <n v="1"/>
    <x v="263"/>
    <n v="56859"/>
    <n v="50.007915567282325"/>
    <x v="1"/>
  </r>
  <r>
    <x v="386"/>
    <x v="385"/>
    <s v="Progressive 5thgeneration customer loyalty"/>
    <n v="135500"/>
    <n v="103554"/>
    <x v="383"/>
    <x v="0"/>
    <n v="1068"/>
    <n v="96.960674157303373"/>
    <x v="1"/>
    <s v="USD"/>
    <n v="1277528400"/>
    <n v="1278565200"/>
    <x v="0"/>
    <x v="0"/>
    <x v="0"/>
    <s v="theater/plays"/>
    <x v="3"/>
    <x v="3"/>
    <x v="367"/>
    <d v="2010-07-08T05:00:00"/>
    <n v="12"/>
    <n v="1"/>
    <x v="264"/>
    <n v="103554"/>
    <n v="96.960674157303373"/>
    <x v="1"/>
  </r>
  <r>
    <x v="387"/>
    <x v="386"/>
    <s v="Triple-buffered logistical frame"/>
    <n v="109000"/>
    <n v="42795"/>
    <x v="384"/>
    <x v="0"/>
    <n v="424"/>
    <n v="100.93160377358491"/>
    <x v="1"/>
    <s v="USD"/>
    <n v="1339477200"/>
    <n v="1339909200"/>
    <x v="0"/>
    <x v="0"/>
    <x v="0"/>
    <s v="technology/wearables"/>
    <x v="2"/>
    <x v="8"/>
    <x v="368"/>
    <d v="2012-06-17T05:00:00"/>
    <n v="5"/>
    <n v="1"/>
    <x v="265"/>
    <n v="42795"/>
    <n v="100.93160377358491"/>
    <x v="1"/>
  </r>
  <r>
    <x v="388"/>
    <x v="387"/>
    <s v="Exclusive dynamic adapter"/>
    <n v="114800"/>
    <n v="12938"/>
    <x v="385"/>
    <x v="3"/>
    <n v="145"/>
    <n v="89.227586206896547"/>
    <x v="5"/>
    <s v="CHF"/>
    <n v="1325656800"/>
    <n v="1325829600"/>
    <x v="0"/>
    <x v="0"/>
    <x v="0"/>
    <s v="music/indie rock"/>
    <x v="1"/>
    <x v="7"/>
    <x v="369"/>
    <d v="2012-01-06T06:00:00"/>
    <n v="2"/>
    <n v="0.96"/>
    <x v="266"/>
    <n v="13477.083333333334"/>
    <n v="92.945402298850581"/>
    <x v="5"/>
  </r>
  <r>
    <x v="389"/>
    <x v="388"/>
    <s v="Automated systemic hierarchy"/>
    <n v="83000"/>
    <n v="101352"/>
    <x v="386"/>
    <x v="1"/>
    <n v="1152"/>
    <n v="87.979166666666671"/>
    <x v="1"/>
    <s v="USD"/>
    <n v="1288242000"/>
    <n v="1290578400"/>
    <x v="0"/>
    <x v="0"/>
    <x v="0"/>
    <s v="theater/plays"/>
    <x v="3"/>
    <x v="3"/>
    <x v="370"/>
    <d v="2010-11-24T06:00:00"/>
    <n v="27"/>
    <n v="1"/>
    <x v="267"/>
    <n v="101352"/>
    <n v="87.979166666666671"/>
    <x v="1"/>
  </r>
  <r>
    <x v="390"/>
    <x v="389"/>
    <s v="Digitized eco-centric core"/>
    <n v="2400"/>
    <n v="4477"/>
    <x v="387"/>
    <x v="1"/>
    <n v="50"/>
    <n v="89.54"/>
    <x v="1"/>
    <s v="USD"/>
    <n v="1379048400"/>
    <n v="1380344400"/>
    <x v="0"/>
    <x v="0"/>
    <x v="0"/>
    <s v="photography/photography books"/>
    <x v="7"/>
    <x v="14"/>
    <x v="371"/>
    <d v="2013-09-28T05:00:00"/>
    <n v="15"/>
    <n v="1"/>
    <x v="183"/>
    <n v="4477"/>
    <n v="89.54"/>
    <x v="1"/>
  </r>
  <r>
    <x v="391"/>
    <x v="390"/>
    <s v="Mandatory uniform strategy"/>
    <n v="60400"/>
    <n v="4393"/>
    <x v="388"/>
    <x v="0"/>
    <n v="151"/>
    <n v="29.09271523178808"/>
    <x v="1"/>
    <s v="USD"/>
    <n v="1389679200"/>
    <n v="1389852000"/>
    <x v="0"/>
    <x v="0"/>
    <x v="0"/>
    <s v="publishing/nonfiction"/>
    <x v="5"/>
    <x v="9"/>
    <x v="287"/>
    <d v="2014-01-16T06:00:00"/>
    <n v="2"/>
    <n v="1"/>
    <x v="268"/>
    <n v="4393"/>
    <n v="29.09271523178808"/>
    <x v="1"/>
  </r>
  <r>
    <x v="392"/>
    <x v="391"/>
    <s v="Profit-focused zero administration forecast"/>
    <n v="102900"/>
    <n v="67546"/>
    <x v="389"/>
    <x v="0"/>
    <n v="1608"/>
    <n v="42.006218905472636"/>
    <x v="1"/>
    <s v="USD"/>
    <n v="1294293600"/>
    <n v="1294466400"/>
    <x v="0"/>
    <x v="0"/>
    <x v="0"/>
    <s v="technology/wearables"/>
    <x v="2"/>
    <x v="8"/>
    <x v="372"/>
    <d v="2011-01-08T06:00:00"/>
    <n v="2"/>
    <n v="1"/>
    <x v="269"/>
    <n v="67546"/>
    <n v="42.006218905472636"/>
    <x v="1"/>
  </r>
  <r>
    <x v="393"/>
    <x v="392"/>
    <s v="De-engineered static orchestration"/>
    <n v="62800"/>
    <n v="143788"/>
    <x v="390"/>
    <x v="1"/>
    <n v="3059"/>
    <n v="47.004903563255965"/>
    <x v="0"/>
    <s v="CAD"/>
    <n v="1500267600"/>
    <n v="1500354000"/>
    <x v="0"/>
    <x v="0"/>
    <x v="0"/>
    <s v="music/jazz"/>
    <x v="1"/>
    <x v="17"/>
    <x v="373"/>
    <d v="2017-07-18T05:00:00"/>
    <n v="1"/>
    <n v="1.32"/>
    <x v="270"/>
    <n v="108930.30303030302"/>
    <n v="35.609775426709064"/>
    <x v="0"/>
  </r>
  <r>
    <x v="394"/>
    <x v="393"/>
    <s v="Customizable dynamic info-mediaries"/>
    <n v="800"/>
    <n v="3755"/>
    <x v="391"/>
    <x v="1"/>
    <n v="34"/>
    <n v="110.44117647058823"/>
    <x v="1"/>
    <s v="USD"/>
    <n v="1375074000"/>
    <n v="1375938000"/>
    <x v="0"/>
    <x v="1"/>
    <x v="0"/>
    <s v="film &amp; video/documentary"/>
    <x v="4"/>
    <x v="4"/>
    <x v="374"/>
    <d v="2013-08-08T05:00:00"/>
    <n v="10"/>
    <n v="1"/>
    <x v="140"/>
    <n v="3755"/>
    <n v="110.44117647058823"/>
    <x v="1"/>
  </r>
  <r>
    <x v="395"/>
    <x v="122"/>
    <s v="Enhanced incremental budgetary management"/>
    <n v="7100"/>
    <n v="9238"/>
    <x v="392"/>
    <x v="1"/>
    <n v="220"/>
    <n v="41.990909090909092"/>
    <x v="1"/>
    <s v="USD"/>
    <n v="1323324000"/>
    <n v="1323410400"/>
    <x v="1"/>
    <x v="0"/>
    <x v="0"/>
    <s v="theater/plays"/>
    <x v="3"/>
    <x v="3"/>
    <x v="375"/>
    <d v="2011-12-09T06:00:00"/>
    <n v="1"/>
    <n v="1"/>
    <x v="158"/>
    <n v="9238"/>
    <n v="41.990909090909092"/>
    <x v="1"/>
  </r>
  <r>
    <x v="396"/>
    <x v="394"/>
    <s v="Digitized local info-mediaries"/>
    <n v="46100"/>
    <n v="77012"/>
    <x v="393"/>
    <x v="1"/>
    <n v="1604"/>
    <n v="48.012468827930178"/>
    <x v="2"/>
    <s v="AUD"/>
    <n v="1538715600"/>
    <n v="1539406800"/>
    <x v="0"/>
    <x v="0"/>
    <x v="0"/>
    <s v="film &amp; video/drama"/>
    <x v="4"/>
    <x v="6"/>
    <x v="376"/>
    <d v="2018-10-13T05:00:00"/>
    <n v="8"/>
    <n v="1.49"/>
    <x v="271"/>
    <n v="51685.906040268455"/>
    <n v="32.223133441563874"/>
    <x v="2"/>
  </r>
  <r>
    <x v="397"/>
    <x v="395"/>
    <s v="Virtual systematic monitoring"/>
    <n v="8100"/>
    <n v="14083"/>
    <x v="394"/>
    <x v="1"/>
    <n v="454"/>
    <n v="31.019823788546255"/>
    <x v="1"/>
    <s v="USD"/>
    <n v="1369285200"/>
    <n v="1369803600"/>
    <x v="0"/>
    <x v="0"/>
    <x v="0"/>
    <s v="music/rock"/>
    <x v="1"/>
    <x v="1"/>
    <x v="377"/>
    <d v="2013-05-29T05:00:00"/>
    <n v="6"/>
    <n v="1"/>
    <x v="35"/>
    <n v="14083"/>
    <n v="31.019823788546255"/>
    <x v="1"/>
  </r>
  <r>
    <x v="398"/>
    <x v="396"/>
    <s v="Reactive bottom-line open architecture"/>
    <n v="1700"/>
    <n v="12202"/>
    <x v="395"/>
    <x v="1"/>
    <n v="123"/>
    <n v="99.203252032520325"/>
    <x v="6"/>
    <s v="EUR"/>
    <n v="1525755600"/>
    <n v="1525928400"/>
    <x v="0"/>
    <x v="1"/>
    <x v="0"/>
    <s v="film &amp; video/animation"/>
    <x v="4"/>
    <x v="10"/>
    <x v="378"/>
    <d v="2018-05-10T05:00:00"/>
    <n v="2"/>
    <n v="1"/>
    <x v="14"/>
    <n v="12202"/>
    <n v="99.203252032520325"/>
    <x v="6"/>
  </r>
  <r>
    <x v="399"/>
    <x v="397"/>
    <s v="Pre-emptive interactive model"/>
    <n v="97300"/>
    <n v="62127"/>
    <x v="396"/>
    <x v="0"/>
    <n v="941"/>
    <n v="66.022316684378325"/>
    <x v="1"/>
    <s v="USD"/>
    <n v="1296626400"/>
    <n v="1297231200"/>
    <x v="0"/>
    <x v="0"/>
    <x v="0"/>
    <s v="music/indie rock"/>
    <x v="1"/>
    <x v="7"/>
    <x v="379"/>
    <d v="2011-02-09T06:00:00"/>
    <n v="7"/>
    <n v="1"/>
    <x v="272"/>
    <n v="62127"/>
    <n v="66.022316684378325"/>
    <x v="1"/>
  </r>
  <r>
    <x v="400"/>
    <x v="398"/>
    <s v="Ergonomic eco-centric open architecture"/>
    <n v="100"/>
    <n v="2"/>
    <x v="50"/>
    <x v="0"/>
    <n v="1"/>
    <n v="2"/>
    <x v="1"/>
    <s v="USD"/>
    <n v="1376629200"/>
    <n v="1378530000"/>
    <x v="0"/>
    <x v="1"/>
    <x v="0"/>
    <s v="photography/photography books"/>
    <x v="7"/>
    <x v="14"/>
    <x v="380"/>
    <d v="2013-09-07T05:00:00"/>
    <n v="22"/>
    <n v="1"/>
    <x v="48"/>
    <n v="2"/>
    <n v="2"/>
    <x v="1"/>
  </r>
  <r>
    <x v="401"/>
    <x v="399"/>
    <s v="Inverse radical hierarchy"/>
    <n v="900"/>
    <n v="13772"/>
    <x v="397"/>
    <x v="1"/>
    <n v="299"/>
    <n v="46.060200668896321"/>
    <x v="1"/>
    <s v="USD"/>
    <n v="1572152400"/>
    <n v="1572152400"/>
    <x v="0"/>
    <x v="0"/>
    <x v="0"/>
    <s v="theater/plays"/>
    <x v="3"/>
    <x v="3"/>
    <x v="381"/>
    <d v="2019-10-27T05:00:00"/>
    <n v="0"/>
    <n v="1"/>
    <x v="85"/>
    <n v="13772"/>
    <n v="46.060200668896321"/>
    <x v="1"/>
  </r>
  <r>
    <x v="402"/>
    <x v="400"/>
    <s v="Team-oriented static interface"/>
    <n v="7300"/>
    <n v="2946"/>
    <x v="398"/>
    <x v="0"/>
    <n v="40"/>
    <n v="73.650000000000006"/>
    <x v="1"/>
    <s v="USD"/>
    <n v="1325829600"/>
    <n v="1329890400"/>
    <x v="0"/>
    <x v="1"/>
    <x v="0"/>
    <s v="film &amp; video/shorts"/>
    <x v="4"/>
    <x v="12"/>
    <x v="382"/>
    <d v="2012-02-22T06:00:00"/>
    <n v="47"/>
    <n v="1"/>
    <x v="214"/>
    <n v="2946"/>
    <n v="73.650000000000006"/>
    <x v="1"/>
  </r>
  <r>
    <x v="403"/>
    <x v="401"/>
    <s v="Virtual foreground throughput"/>
    <n v="195800"/>
    <n v="168820"/>
    <x v="399"/>
    <x v="0"/>
    <n v="3015"/>
    <n v="55.99336650082919"/>
    <x v="0"/>
    <s v="CAD"/>
    <n v="1273640400"/>
    <n v="1276750800"/>
    <x v="0"/>
    <x v="1"/>
    <x v="0"/>
    <s v="theater/plays"/>
    <x v="3"/>
    <x v="3"/>
    <x v="125"/>
    <d v="2010-06-17T05:00:00"/>
    <n v="36"/>
    <n v="1.32"/>
    <x v="273"/>
    <n v="127893.93939393939"/>
    <n v="42.419217046082714"/>
    <x v="0"/>
  </r>
  <r>
    <x v="404"/>
    <x v="402"/>
    <s v="Visionary exuding Internet solution"/>
    <n v="48900"/>
    <n v="154321"/>
    <x v="400"/>
    <x v="1"/>
    <n v="2237"/>
    <n v="68.985695127402778"/>
    <x v="1"/>
    <s v="USD"/>
    <n v="1510639200"/>
    <n v="1510898400"/>
    <x v="0"/>
    <x v="0"/>
    <x v="0"/>
    <s v="theater/plays"/>
    <x v="3"/>
    <x v="3"/>
    <x v="383"/>
    <d v="2017-11-17T06:00:00"/>
    <n v="3"/>
    <n v="1"/>
    <x v="274"/>
    <n v="154321"/>
    <n v="68.985695127402778"/>
    <x v="1"/>
  </r>
  <r>
    <x v="405"/>
    <x v="403"/>
    <s v="Synchronized secondary analyzer"/>
    <n v="29600"/>
    <n v="26527"/>
    <x v="401"/>
    <x v="0"/>
    <n v="435"/>
    <n v="60.981609195402299"/>
    <x v="1"/>
    <s v="USD"/>
    <n v="1528088400"/>
    <n v="1532408400"/>
    <x v="0"/>
    <x v="0"/>
    <x v="0"/>
    <s v="theater/plays"/>
    <x v="3"/>
    <x v="3"/>
    <x v="384"/>
    <d v="2018-07-24T05:00:00"/>
    <n v="50"/>
    <n v="1"/>
    <x v="275"/>
    <n v="26527"/>
    <n v="60.981609195402299"/>
    <x v="1"/>
  </r>
  <r>
    <x v="406"/>
    <x v="404"/>
    <s v="Balanced attitude-oriented parallelism"/>
    <n v="39300"/>
    <n v="71583"/>
    <x v="402"/>
    <x v="1"/>
    <n v="645"/>
    <n v="110.98139534883721"/>
    <x v="1"/>
    <s v="USD"/>
    <n v="1359525600"/>
    <n v="1360562400"/>
    <x v="1"/>
    <x v="0"/>
    <x v="0"/>
    <s v="film &amp; video/documentary"/>
    <x v="4"/>
    <x v="4"/>
    <x v="385"/>
    <d v="2013-02-11T06:00:00"/>
    <n v="12"/>
    <n v="1"/>
    <x v="276"/>
    <n v="71583"/>
    <n v="110.98139534883721"/>
    <x v="1"/>
  </r>
  <r>
    <x v="407"/>
    <x v="405"/>
    <s v="Organized bandwidth-monitored core"/>
    <n v="3400"/>
    <n v="12100"/>
    <x v="403"/>
    <x v="1"/>
    <n v="484"/>
    <n v="25"/>
    <x v="3"/>
    <s v="DKK"/>
    <n v="1570942800"/>
    <n v="1571547600"/>
    <x v="0"/>
    <x v="0"/>
    <x v="0"/>
    <s v="theater/plays"/>
    <x v="3"/>
    <x v="3"/>
    <x v="386"/>
    <d v="2019-10-20T05:00:00"/>
    <n v="7"/>
    <n v="7.46"/>
    <x v="277"/>
    <n v="1621.9839142091153"/>
    <n v="3.3512064343163539"/>
    <x v="3"/>
  </r>
  <r>
    <x v="408"/>
    <x v="406"/>
    <s v="Cloned leadingedge utilization"/>
    <n v="9200"/>
    <n v="12129"/>
    <x v="404"/>
    <x v="1"/>
    <n v="154"/>
    <n v="78.759740259740255"/>
    <x v="0"/>
    <s v="CAD"/>
    <n v="1466398800"/>
    <n v="1468126800"/>
    <x v="0"/>
    <x v="0"/>
    <x v="0"/>
    <s v="film &amp; video/documentary"/>
    <x v="4"/>
    <x v="4"/>
    <x v="387"/>
    <d v="2016-07-10T05:00:00"/>
    <n v="20"/>
    <n v="1.32"/>
    <x v="278"/>
    <n v="9188.636363636364"/>
    <n v="59.666469893742622"/>
    <x v="0"/>
  </r>
  <r>
    <x v="409"/>
    <x v="97"/>
    <s v="Secured asymmetric projection"/>
    <n v="135600"/>
    <n v="62804"/>
    <x v="405"/>
    <x v="0"/>
    <n v="714"/>
    <n v="87.960784313725483"/>
    <x v="1"/>
    <s v="USD"/>
    <n v="1492491600"/>
    <n v="1492837200"/>
    <x v="0"/>
    <x v="0"/>
    <x v="0"/>
    <s v="music/rock"/>
    <x v="1"/>
    <x v="1"/>
    <x v="388"/>
    <d v="2017-04-22T05:00:00"/>
    <n v="4"/>
    <n v="1"/>
    <x v="279"/>
    <n v="62804"/>
    <n v="87.960784313725483"/>
    <x v="1"/>
  </r>
  <r>
    <x v="410"/>
    <x v="407"/>
    <s v="Advanced cohesive Graphic Interface"/>
    <n v="153700"/>
    <n v="55536"/>
    <x v="406"/>
    <x v="2"/>
    <n v="1111"/>
    <n v="49.987398739873989"/>
    <x v="1"/>
    <s v="USD"/>
    <n v="1430197200"/>
    <n v="1430197200"/>
    <x v="0"/>
    <x v="0"/>
    <x v="0"/>
    <s v="games/mobile games"/>
    <x v="6"/>
    <x v="20"/>
    <x v="277"/>
    <d v="2015-04-28T05:00:00"/>
    <n v="0"/>
    <n v="1"/>
    <x v="204"/>
    <n v="55536"/>
    <n v="49.987398739873989"/>
    <x v="1"/>
  </r>
  <r>
    <x v="411"/>
    <x v="408"/>
    <s v="Down-sized maximized function"/>
    <n v="7800"/>
    <n v="8161"/>
    <x v="407"/>
    <x v="1"/>
    <n v="82"/>
    <n v="99.524390243902445"/>
    <x v="1"/>
    <s v="USD"/>
    <n v="1496034000"/>
    <n v="1496206800"/>
    <x v="0"/>
    <x v="0"/>
    <x v="0"/>
    <s v="theater/plays"/>
    <x v="3"/>
    <x v="3"/>
    <x v="389"/>
    <d v="2017-05-31T05:00:00"/>
    <n v="2"/>
    <n v="1"/>
    <x v="80"/>
    <n v="8161"/>
    <n v="99.524390243902445"/>
    <x v="1"/>
  </r>
  <r>
    <x v="412"/>
    <x v="409"/>
    <s v="Realigned zero tolerance software"/>
    <n v="2100"/>
    <n v="14046"/>
    <x v="408"/>
    <x v="1"/>
    <n v="134"/>
    <n v="104.82089552238806"/>
    <x v="1"/>
    <s v="USD"/>
    <n v="1388728800"/>
    <n v="1389592800"/>
    <x v="0"/>
    <x v="0"/>
    <x v="0"/>
    <s v="publishing/fiction"/>
    <x v="5"/>
    <x v="13"/>
    <x v="390"/>
    <d v="2014-01-13T06:00:00"/>
    <n v="10"/>
    <n v="1"/>
    <x v="130"/>
    <n v="14046"/>
    <n v="104.82089552238806"/>
    <x v="1"/>
  </r>
  <r>
    <x v="413"/>
    <x v="410"/>
    <s v="Persevering analyzing extranet"/>
    <n v="189500"/>
    <n v="117628"/>
    <x v="409"/>
    <x v="2"/>
    <n v="1089"/>
    <n v="108.01469237832875"/>
    <x v="1"/>
    <s v="USD"/>
    <n v="1543298400"/>
    <n v="1545631200"/>
    <x v="0"/>
    <x v="0"/>
    <x v="0"/>
    <s v="film &amp; video/animation"/>
    <x v="4"/>
    <x v="10"/>
    <x v="391"/>
    <d v="2018-12-24T06:00:00"/>
    <n v="27"/>
    <n v="1"/>
    <x v="280"/>
    <n v="117628"/>
    <n v="108.01469237832875"/>
    <x v="1"/>
  </r>
  <r>
    <x v="414"/>
    <x v="411"/>
    <s v="Innovative human-resource migration"/>
    <n v="188200"/>
    <n v="159405"/>
    <x v="410"/>
    <x v="0"/>
    <n v="5497"/>
    <n v="28.998544660724033"/>
    <x v="1"/>
    <s v="USD"/>
    <n v="1271739600"/>
    <n v="1272430800"/>
    <x v="0"/>
    <x v="1"/>
    <x v="0"/>
    <s v="food/food trucks"/>
    <x v="0"/>
    <x v="0"/>
    <x v="392"/>
    <d v="2010-04-28T05:00:00"/>
    <n v="8"/>
    <n v="1"/>
    <x v="281"/>
    <n v="159405"/>
    <n v="28.998544660724033"/>
    <x v="1"/>
  </r>
  <r>
    <x v="415"/>
    <x v="412"/>
    <s v="Intuitive needs-based monitoring"/>
    <n v="113500"/>
    <n v="12552"/>
    <x v="411"/>
    <x v="0"/>
    <n v="418"/>
    <n v="30.028708133971293"/>
    <x v="1"/>
    <s v="USD"/>
    <n v="1326434400"/>
    <n v="1327903200"/>
    <x v="0"/>
    <x v="0"/>
    <x v="0"/>
    <s v="theater/plays"/>
    <x v="3"/>
    <x v="3"/>
    <x v="393"/>
    <d v="2012-01-30T06:00:00"/>
    <n v="17"/>
    <n v="1"/>
    <x v="282"/>
    <n v="12552"/>
    <n v="30.028708133971293"/>
    <x v="1"/>
  </r>
  <r>
    <x v="416"/>
    <x v="413"/>
    <s v="Customer-focused disintermediate toolset"/>
    <n v="134600"/>
    <n v="59007"/>
    <x v="412"/>
    <x v="0"/>
    <n v="1439"/>
    <n v="41.005559416261292"/>
    <x v="1"/>
    <s v="USD"/>
    <n v="1295244000"/>
    <n v="1296021600"/>
    <x v="0"/>
    <x v="1"/>
    <x v="0"/>
    <s v="film &amp; video/documentary"/>
    <x v="4"/>
    <x v="4"/>
    <x v="394"/>
    <d v="2011-01-26T06:00:00"/>
    <n v="9"/>
    <n v="1"/>
    <x v="283"/>
    <n v="59007"/>
    <n v="41.005559416261292"/>
    <x v="1"/>
  </r>
  <r>
    <x v="417"/>
    <x v="414"/>
    <s v="Upgradable 24/7 emulation"/>
    <n v="1700"/>
    <n v="943"/>
    <x v="413"/>
    <x v="0"/>
    <n v="15"/>
    <n v="62.866666666666667"/>
    <x v="1"/>
    <s v="USD"/>
    <n v="1541221200"/>
    <n v="1543298400"/>
    <x v="0"/>
    <x v="0"/>
    <x v="0"/>
    <s v="theater/plays"/>
    <x v="3"/>
    <x v="3"/>
    <x v="395"/>
    <d v="2018-11-27T06:00:00"/>
    <n v="24"/>
    <n v="1"/>
    <x v="14"/>
    <n v="943"/>
    <n v="62.866666666666667"/>
    <x v="1"/>
  </r>
  <r>
    <x v="418"/>
    <x v="32"/>
    <s v="Quality-focused client-server core"/>
    <n v="163700"/>
    <n v="93963"/>
    <x v="414"/>
    <x v="0"/>
    <n v="1999"/>
    <n v="47.005002501250623"/>
    <x v="0"/>
    <s v="CAD"/>
    <n v="1336280400"/>
    <n v="1336366800"/>
    <x v="0"/>
    <x v="0"/>
    <x v="0"/>
    <s v="film &amp; video/documentary"/>
    <x v="4"/>
    <x v="4"/>
    <x v="396"/>
    <d v="2012-05-07T05:00:00"/>
    <n v="1"/>
    <n v="1.32"/>
    <x v="284"/>
    <n v="71184.090909090912"/>
    <n v="35.60985037973532"/>
    <x v="0"/>
  </r>
  <r>
    <x v="419"/>
    <x v="415"/>
    <s v="Upgradable maximized protocol"/>
    <n v="113800"/>
    <n v="140469"/>
    <x v="415"/>
    <x v="1"/>
    <n v="5203"/>
    <n v="26.997693638285604"/>
    <x v="1"/>
    <s v="USD"/>
    <n v="1324533600"/>
    <n v="1325052000"/>
    <x v="0"/>
    <x v="0"/>
    <x v="0"/>
    <s v="technology/web"/>
    <x v="2"/>
    <x v="2"/>
    <x v="397"/>
    <d v="2011-12-28T06:00:00"/>
    <n v="6"/>
    <n v="1"/>
    <x v="285"/>
    <n v="140469"/>
    <n v="26.997693638285604"/>
    <x v="1"/>
  </r>
  <r>
    <x v="420"/>
    <x v="416"/>
    <s v="Cross-platform interactive synergy"/>
    <n v="5000"/>
    <n v="6423"/>
    <x v="416"/>
    <x v="1"/>
    <n v="94"/>
    <n v="68.329787234042556"/>
    <x v="1"/>
    <s v="USD"/>
    <n v="1498366800"/>
    <n v="1499576400"/>
    <x v="0"/>
    <x v="0"/>
    <x v="0"/>
    <s v="theater/plays"/>
    <x v="3"/>
    <x v="3"/>
    <x v="398"/>
    <d v="2017-07-09T05:00:00"/>
    <n v="14"/>
    <n v="1"/>
    <x v="102"/>
    <n v="6423"/>
    <n v="68.329787234042556"/>
    <x v="1"/>
  </r>
  <r>
    <x v="421"/>
    <x v="417"/>
    <s v="User-centric fault-tolerant archive"/>
    <n v="9400"/>
    <n v="6015"/>
    <x v="417"/>
    <x v="0"/>
    <n v="118"/>
    <n v="50.974576271186443"/>
    <x v="1"/>
    <s v="USD"/>
    <n v="1498712400"/>
    <n v="1501304400"/>
    <x v="0"/>
    <x v="1"/>
    <x v="0"/>
    <s v="technology/wearables"/>
    <x v="2"/>
    <x v="8"/>
    <x v="399"/>
    <d v="2017-07-29T05:00:00"/>
    <n v="30"/>
    <n v="1"/>
    <x v="286"/>
    <n v="6015"/>
    <n v="50.974576271186443"/>
    <x v="1"/>
  </r>
  <r>
    <x v="422"/>
    <x v="418"/>
    <s v="Reverse-engineered regional knowledge user"/>
    <n v="8700"/>
    <n v="11075"/>
    <x v="418"/>
    <x v="1"/>
    <n v="205"/>
    <n v="54.024390243902438"/>
    <x v="1"/>
    <s v="USD"/>
    <n v="1271480400"/>
    <n v="1273208400"/>
    <x v="0"/>
    <x v="1"/>
    <x v="0"/>
    <s v="theater/plays"/>
    <x v="3"/>
    <x v="3"/>
    <x v="400"/>
    <d v="2010-05-07T05:00:00"/>
    <n v="20"/>
    <n v="1"/>
    <x v="287"/>
    <n v="11075"/>
    <n v="54.024390243902438"/>
    <x v="1"/>
  </r>
  <r>
    <x v="423"/>
    <x v="419"/>
    <s v="Self-enabling real-time definition"/>
    <n v="147800"/>
    <n v="15723"/>
    <x v="419"/>
    <x v="0"/>
    <n v="162"/>
    <n v="97.055555555555557"/>
    <x v="1"/>
    <s v="USD"/>
    <n v="1316667600"/>
    <n v="1316840400"/>
    <x v="0"/>
    <x v="1"/>
    <x v="0"/>
    <s v="food/food trucks"/>
    <x v="0"/>
    <x v="0"/>
    <x v="116"/>
    <d v="2011-09-24T05:00:00"/>
    <n v="2"/>
    <n v="1"/>
    <x v="288"/>
    <n v="15723"/>
    <n v="97.055555555555557"/>
    <x v="1"/>
  </r>
  <r>
    <x v="424"/>
    <x v="420"/>
    <s v="User-centric impactful projection"/>
    <n v="5100"/>
    <n v="2064"/>
    <x v="420"/>
    <x v="0"/>
    <n v="83"/>
    <n v="24.867469879518072"/>
    <x v="1"/>
    <s v="USD"/>
    <n v="1524027600"/>
    <n v="1524546000"/>
    <x v="0"/>
    <x v="0"/>
    <x v="0"/>
    <s v="music/indie rock"/>
    <x v="1"/>
    <x v="7"/>
    <x v="401"/>
    <d v="2018-04-24T05:00:00"/>
    <n v="6"/>
    <n v="1"/>
    <x v="289"/>
    <n v="2064"/>
    <n v="24.867469879518072"/>
    <x v="1"/>
  </r>
  <r>
    <x v="425"/>
    <x v="421"/>
    <s v="Vision-oriented actuating hardware"/>
    <n v="2700"/>
    <n v="7767"/>
    <x v="421"/>
    <x v="1"/>
    <n v="92"/>
    <n v="84.423913043478265"/>
    <x v="1"/>
    <s v="USD"/>
    <n v="1438059600"/>
    <n v="1438578000"/>
    <x v="0"/>
    <x v="0"/>
    <x v="0"/>
    <s v="photography/photography books"/>
    <x v="7"/>
    <x v="14"/>
    <x v="402"/>
    <d v="2015-08-03T05:00:00"/>
    <n v="6"/>
    <n v="1"/>
    <x v="54"/>
    <n v="7767"/>
    <n v="84.423913043478265"/>
    <x v="1"/>
  </r>
  <r>
    <x v="426"/>
    <x v="422"/>
    <s v="Virtual leadingedge framework"/>
    <n v="1800"/>
    <n v="10313"/>
    <x v="422"/>
    <x v="1"/>
    <n v="219"/>
    <n v="47.091324200913242"/>
    <x v="1"/>
    <s v="USD"/>
    <n v="1361944800"/>
    <n v="1362549600"/>
    <x v="0"/>
    <x v="0"/>
    <x v="0"/>
    <s v="theater/plays"/>
    <x v="3"/>
    <x v="3"/>
    <x v="403"/>
    <d v="2013-03-06T06:00:00"/>
    <n v="7"/>
    <n v="1"/>
    <x v="40"/>
    <n v="10313"/>
    <n v="47.091324200913242"/>
    <x v="1"/>
  </r>
  <r>
    <x v="427"/>
    <x v="423"/>
    <s v="Managed discrete framework"/>
    <n v="174500"/>
    <n v="197018"/>
    <x v="423"/>
    <x v="1"/>
    <n v="2526"/>
    <n v="77.996041171813147"/>
    <x v="1"/>
    <s v="USD"/>
    <n v="1410584400"/>
    <n v="1413349200"/>
    <x v="0"/>
    <x v="1"/>
    <x v="0"/>
    <s v="theater/plays"/>
    <x v="3"/>
    <x v="3"/>
    <x v="404"/>
    <d v="2014-10-15T05:00:00"/>
    <n v="32"/>
    <n v="1"/>
    <x v="290"/>
    <n v="197018"/>
    <n v="77.996041171813147"/>
    <x v="1"/>
  </r>
  <r>
    <x v="428"/>
    <x v="424"/>
    <s v="Progressive zero-defect capability"/>
    <n v="101400"/>
    <n v="47037"/>
    <x v="424"/>
    <x v="0"/>
    <n v="747"/>
    <n v="62.967871485943775"/>
    <x v="1"/>
    <s v="USD"/>
    <n v="1297404000"/>
    <n v="1298008800"/>
    <x v="0"/>
    <x v="0"/>
    <x v="0"/>
    <s v="film &amp; video/animation"/>
    <x v="4"/>
    <x v="10"/>
    <x v="405"/>
    <d v="2011-02-18T06:00:00"/>
    <n v="7"/>
    <n v="1"/>
    <x v="291"/>
    <n v="47037"/>
    <n v="62.967871485943775"/>
    <x v="1"/>
  </r>
  <r>
    <x v="429"/>
    <x v="425"/>
    <s v="Right-sized demand-driven adapter"/>
    <n v="191000"/>
    <n v="173191"/>
    <x v="425"/>
    <x v="3"/>
    <n v="2138"/>
    <n v="81.006080449017773"/>
    <x v="1"/>
    <s v="USD"/>
    <n v="1392012000"/>
    <n v="1394427600"/>
    <x v="0"/>
    <x v="1"/>
    <x v="0"/>
    <s v="photography/photography books"/>
    <x v="7"/>
    <x v="14"/>
    <x v="406"/>
    <d v="2014-03-10T05:00:00"/>
    <n v="28"/>
    <n v="1"/>
    <x v="292"/>
    <n v="173191"/>
    <n v="81.006080449017773"/>
    <x v="1"/>
  </r>
  <r>
    <x v="430"/>
    <x v="426"/>
    <s v="Re-engineered attitude-oriented frame"/>
    <n v="8100"/>
    <n v="5487"/>
    <x v="426"/>
    <x v="0"/>
    <n v="84"/>
    <n v="65.321428571428569"/>
    <x v="1"/>
    <s v="USD"/>
    <n v="1569733200"/>
    <n v="1572670800"/>
    <x v="0"/>
    <x v="0"/>
    <x v="0"/>
    <s v="theater/plays"/>
    <x v="3"/>
    <x v="3"/>
    <x v="407"/>
    <d v="2019-11-02T05:00:00"/>
    <n v="34"/>
    <n v="1"/>
    <x v="35"/>
    <n v="5487"/>
    <n v="65.321428571428569"/>
    <x v="1"/>
  </r>
  <r>
    <x v="431"/>
    <x v="427"/>
    <s v="Compatible multimedia utilization"/>
    <n v="5100"/>
    <n v="9817"/>
    <x v="427"/>
    <x v="1"/>
    <n v="94"/>
    <n v="104.43617021276596"/>
    <x v="1"/>
    <s v="USD"/>
    <n v="1529643600"/>
    <n v="1531112400"/>
    <x v="1"/>
    <x v="0"/>
    <x v="0"/>
    <s v="theater/plays"/>
    <x v="3"/>
    <x v="3"/>
    <x v="408"/>
    <d v="2018-07-09T05:00:00"/>
    <n v="17"/>
    <n v="1"/>
    <x v="289"/>
    <n v="9817"/>
    <n v="104.43617021276596"/>
    <x v="1"/>
  </r>
  <r>
    <x v="432"/>
    <x v="428"/>
    <s v="Re-contextualized dedicated hardware"/>
    <n v="7700"/>
    <n v="6369"/>
    <x v="428"/>
    <x v="0"/>
    <n v="91"/>
    <n v="69.989010989010993"/>
    <x v="1"/>
    <s v="USD"/>
    <n v="1399006800"/>
    <n v="1400734800"/>
    <x v="0"/>
    <x v="0"/>
    <x v="0"/>
    <s v="theater/plays"/>
    <x v="3"/>
    <x v="3"/>
    <x v="409"/>
    <d v="2014-05-22T05:00:00"/>
    <n v="20"/>
    <n v="1"/>
    <x v="116"/>
    <n v="6369"/>
    <n v="69.989010989010993"/>
    <x v="1"/>
  </r>
  <r>
    <x v="433"/>
    <x v="429"/>
    <s v="Decentralized composite paradigm"/>
    <n v="121400"/>
    <n v="65755"/>
    <x v="429"/>
    <x v="0"/>
    <n v="792"/>
    <n v="83.023989898989896"/>
    <x v="1"/>
    <s v="USD"/>
    <n v="1385359200"/>
    <n v="1386741600"/>
    <x v="0"/>
    <x v="1"/>
    <x v="0"/>
    <s v="film &amp; video/documentary"/>
    <x v="4"/>
    <x v="4"/>
    <x v="410"/>
    <d v="2013-12-11T06:00:00"/>
    <n v="16"/>
    <n v="1"/>
    <x v="293"/>
    <n v="65755"/>
    <n v="83.023989898989896"/>
    <x v="1"/>
  </r>
  <r>
    <x v="434"/>
    <x v="430"/>
    <s v="Cloned transitional hierarchy"/>
    <n v="5400"/>
    <n v="903"/>
    <x v="430"/>
    <x v="3"/>
    <n v="10"/>
    <n v="90.3"/>
    <x v="0"/>
    <s v="CAD"/>
    <n v="1480572000"/>
    <n v="1481781600"/>
    <x v="1"/>
    <x v="0"/>
    <x v="0"/>
    <s v="theater/plays"/>
    <x v="3"/>
    <x v="3"/>
    <x v="411"/>
    <d v="2016-12-15T06:00:00"/>
    <n v="14"/>
    <n v="1.32"/>
    <x v="294"/>
    <n v="684.09090909090901"/>
    <n v="68.409090909090907"/>
    <x v="0"/>
  </r>
  <r>
    <x v="435"/>
    <x v="431"/>
    <s v="Advanced discrete leverage"/>
    <n v="152400"/>
    <n v="178120"/>
    <x v="431"/>
    <x v="1"/>
    <n v="1713"/>
    <n v="103.98131932282546"/>
    <x v="6"/>
    <s v="EUR"/>
    <n v="1418623200"/>
    <n v="1419660000"/>
    <x v="0"/>
    <x v="1"/>
    <x v="0"/>
    <s v="theater/plays"/>
    <x v="3"/>
    <x v="3"/>
    <x v="412"/>
    <d v="2014-12-27T06:00:00"/>
    <n v="12"/>
    <n v="1"/>
    <x v="295"/>
    <n v="178120"/>
    <n v="103.98131932282546"/>
    <x v="6"/>
  </r>
  <r>
    <x v="436"/>
    <x v="432"/>
    <s v="Open-source incremental throughput"/>
    <n v="1300"/>
    <n v="13678"/>
    <x v="432"/>
    <x v="1"/>
    <n v="249"/>
    <n v="54.931726907630519"/>
    <x v="1"/>
    <s v="USD"/>
    <n v="1555736400"/>
    <n v="1555822800"/>
    <x v="0"/>
    <x v="0"/>
    <x v="0"/>
    <s v="music/jazz"/>
    <x v="1"/>
    <x v="17"/>
    <x v="413"/>
    <d v="2019-04-21T05:00:00"/>
    <n v="1"/>
    <n v="1"/>
    <x v="87"/>
    <n v="13678"/>
    <n v="54.931726907630519"/>
    <x v="1"/>
  </r>
  <r>
    <x v="437"/>
    <x v="433"/>
    <s v="Centralized regional interface"/>
    <n v="8100"/>
    <n v="9969"/>
    <x v="433"/>
    <x v="1"/>
    <n v="192"/>
    <n v="51.921875"/>
    <x v="1"/>
    <s v="USD"/>
    <n v="1442120400"/>
    <n v="1442379600"/>
    <x v="0"/>
    <x v="1"/>
    <x v="0"/>
    <s v="film &amp; video/animation"/>
    <x v="4"/>
    <x v="10"/>
    <x v="414"/>
    <d v="2015-09-16T05:00:00"/>
    <n v="3"/>
    <n v="1"/>
    <x v="35"/>
    <n v="9969"/>
    <n v="51.921875"/>
    <x v="1"/>
  </r>
  <r>
    <x v="438"/>
    <x v="434"/>
    <s v="Streamlined web-enabled knowledgebase"/>
    <n v="8300"/>
    <n v="14827"/>
    <x v="434"/>
    <x v="1"/>
    <n v="247"/>
    <n v="60.02834008097166"/>
    <x v="1"/>
    <s v="USD"/>
    <n v="1362376800"/>
    <n v="1364965200"/>
    <x v="0"/>
    <x v="0"/>
    <x v="0"/>
    <s v="theater/plays"/>
    <x v="3"/>
    <x v="3"/>
    <x v="415"/>
    <d v="2013-04-03T05:00:00"/>
    <n v="30"/>
    <n v="1"/>
    <x v="122"/>
    <n v="14827"/>
    <n v="60.02834008097166"/>
    <x v="1"/>
  </r>
  <r>
    <x v="439"/>
    <x v="435"/>
    <s v="Digitized transitional monitoring"/>
    <n v="28400"/>
    <n v="100900"/>
    <x v="435"/>
    <x v="1"/>
    <n v="2293"/>
    <n v="44.003488879197555"/>
    <x v="1"/>
    <s v="USD"/>
    <n v="1478408400"/>
    <n v="1479016800"/>
    <x v="0"/>
    <x v="0"/>
    <x v="0"/>
    <s v="film &amp; video/science fiction"/>
    <x v="4"/>
    <x v="22"/>
    <x v="416"/>
    <d v="2016-11-13T06:00:00"/>
    <n v="7"/>
    <n v="1"/>
    <x v="296"/>
    <n v="100900"/>
    <n v="44.003488879197555"/>
    <x v="1"/>
  </r>
  <r>
    <x v="440"/>
    <x v="436"/>
    <s v="Networked optimal adapter"/>
    <n v="102500"/>
    <n v="165954"/>
    <x v="436"/>
    <x v="1"/>
    <n v="3131"/>
    <n v="53.003513254551258"/>
    <x v="1"/>
    <s v="USD"/>
    <n v="1498798800"/>
    <n v="1499662800"/>
    <x v="0"/>
    <x v="0"/>
    <x v="0"/>
    <s v="film &amp; video/television"/>
    <x v="4"/>
    <x v="19"/>
    <x v="417"/>
    <d v="2017-07-10T05:00:00"/>
    <n v="10"/>
    <n v="1"/>
    <x v="297"/>
    <n v="165954"/>
    <n v="53.003513254551258"/>
    <x v="1"/>
  </r>
  <r>
    <x v="441"/>
    <x v="437"/>
    <s v="Automated optimal function"/>
    <n v="7000"/>
    <n v="1744"/>
    <x v="437"/>
    <x v="0"/>
    <n v="32"/>
    <n v="54.5"/>
    <x v="1"/>
    <s v="USD"/>
    <n v="1335416400"/>
    <n v="1337835600"/>
    <x v="0"/>
    <x v="0"/>
    <x v="0"/>
    <s v="technology/wearables"/>
    <x v="2"/>
    <x v="8"/>
    <x v="418"/>
    <d v="2012-05-24T05:00:00"/>
    <n v="28"/>
    <n v="1"/>
    <x v="298"/>
    <n v="1744"/>
    <n v="54.5"/>
    <x v="1"/>
  </r>
  <r>
    <x v="442"/>
    <x v="438"/>
    <s v="Devolved system-worthy framework"/>
    <n v="5400"/>
    <n v="10731"/>
    <x v="438"/>
    <x v="1"/>
    <n v="143"/>
    <n v="75.04195804195804"/>
    <x v="6"/>
    <s v="EUR"/>
    <n v="1504328400"/>
    <n v="1505710800"/>
    <x v="0"/>
    <x v="0"/>
    <x v="0"/>
    <s v="theater/plays"/>
    <x v="3"/>
    <x v="3"/>
    <x v="419"/>
    <d v="2017-09-18T05:00:00"/>
    <n v="16"/>
    <n v="1"/>
    <x v="101"/>
    <n v="10731"/>
    <n v="75.04195804195804"/>
    <x v="6"/>
  </r>
  <r>
    <x v="443"/>
    <x v="439"/>
    <s v="Stand-alone user-facing service-desk"/>
    <n v="9300"/>
    <n v="3232"/>
    <x v="439"/>
    <x v="3"/>
    <n v="90"/>
    <n v="35.911111111111111"/>
    <x v="1"/>
    <s v="USD"/>
    <n v="1285822800"/>
    <n v="1287464400"/>
    <x v="0"/>
    <x v="0"/>
    <x v="0"/>
    <s v="theater/plays"/>
    <x v="3"/>
    <x v="3"/>
    <x v="420"/>
    <d v="2010-10-19T05:00:00"/>
    <n v="19"/>
    <n v="1"/>
    <x v="32"/>
    <n v="3232"/>
    <n v="35.911111111111111"/>
    <x v="1"/>
  </r>
  <r>
    <x v="444"/>
    <x v="347"/>
    <s v="Versatile global attitude"/>
    <n v="6200"/>
    <n v="10938"/>
    <x v="440"/>
    <x v="1"/>
    <n v="296"/>
    <n v="36.952702702702702"/>
    <x v="1"/>
    <s v="USD"/>
    <n v="1311483600"/>
    <n v="1311656400"/>
    <x v="0"/>
    <x v="1"/>
    <x v="0"/>
    <s v="music/indie rock"/>
    <x v="1"/>
    <x v="7"/>
    <x v="421"/>
    <d v="2011-07-26T05:00:00"/>
    <n v="2"/>
    <n v="1"/>
    <x v="9"/>
    <n v="10938"/>
    <n v="36.952702702702702"/>
    <x v="1"/>
  </r>
  <r>
    <x v="445"/>
    <x v="440"/>
    <s v="Intuitive demand-driven Local Area Network"/>
    <n v="2100"/>
    <n v="10739"/>
    <x v="441"/>
    <x v="1"/>
    <n v="170"/>
    <n v="63.170588235294119"/>
    <x v="1"/>
    <s v="USD"/>
    <n v="1291356000"/>
    <n v="1293170400"/>
    <x v="0"/>
    <x v="1"/>
    <x v="0"/>
    <s v="theater/plays"/>
    <x v="3"/>
    <x v="3"/>
    <x v="422"/>
    <d v="2010-12-24T06:00:00"/>
    <n v="21"/>
    <n v="1"/>
    <x v="130"/>
    <n v="10739"/>
    <n v="63.170588235294119"/>
    <x v="1"/>
  </r>
  <r>
    <x v="446"/>
    <x v="441"/>
    <s v="Assimilated uniform methodology"/>
    <n v="6800"/>
    <n v="5579"/>
    <x v="442"/>
    <x v="0"/>
    <n v="186"/>
    <n v="29.99462365591398"/>
    <x v="1"/>
    <s v="USD"/>
    <n v="1355810400"/>
    <n v="1355983200"/>
    <x v="0"/>
    <x v="0"/>
    <x v="0"/>
    <s v="technology/wearables"/>
    <x v="2"/>
    <x v="8"/>
    <x v="423"/>
    <d v="2012-12-20T06:00:00"/>
    <n v="2"/>
    <n v="1"/>
    <x v="91"/>
    <n v="5579"/>
    <n v="29.99462365591398"/>
    <x v="1"/>
  </r>
  <r>
    <x v="447"/>
    <x v="442"/>
    <s v="Self-enabling next generation algorithm"/>
    <n v="155200"/>
    <n v="37754"/>
    <x v="443"/>
    <x v="3"/>
    <n v="439"/>
    <n v="86"/>
    <x v="4"/>
    <s v="GBP"/>
    <n v="1513663200"/>
    <n v="1515045600"/>
    <x v="0"/>
    <x v="0"/>
    <x v="0"/>
    <s v="film &amp; video/television"/>
    <x v="4"/>
    <x v="19"/>
    <x v="424"/>
    <d v="2018-01-04T06:00:00"/>
    <n v="16"/>
    <n v="0.87"/>
    <x v="299"/>
    <n v="43395.402298850575"/>
    <n v="98.850574712643677"/>
    <x v="4"/>
  </r>
  <r>
    <x v="448"/>
    <x v="443"/>
    <s v="Object-based demand-driven strategy"/>
    <n v="89900"/>
    <n v="45384"/>
    <x v="444"/>
    <x v="0"/>
    <n v="605"/>
    <n v="75.014876033057845"/>
    <x v="1"/>
    <s v="USD"/>
    <n v="1365915600"/>
    <n v="1366088400"/>
    <x v="0"/>
    <x v="1"/>
    <x v="0"/>
    <s v="games/video games"/>
    <x v="6"/>
    <x v="11"/>
    <x v="425"/>
    <d v="2013-04-16T05:00:00"/>
    <n v="2"/>
    <n v="1"/>
    <x v="300"/>
    <n v="45384"/>
    <n v="75.014876033057845"/>
    <x v="1"/>
  </r>
  <r>
    <x v="449"/>
    <x v="444"/>
    <s v="Public-key coherent ability"/>
    <n v="900"/>
    <n v="8703"/>
    <x v="445"/>
    <x v="1"/>
    <n v="86"/>
    <n v="101.19767441860465"/>
    <x v="3"/>
    <s v="DKK"/>
    <n v="1551852000"/>
    <n v="1553317200"/>
    <x v="0"/>
    <x v="0"/>
    <x v="0"/>
    <s v="games/video games"/>
    <x v="6"/>
    <x v="11"/>
    <x v="426"/>
    <d v="2019-03-23T05:00:00"/>
    <n v="17"/>
    <n v="7.46"/>
    <x v="301"/>
    <n v="1166.6219839142091"/>
    <n v="13.565371905979175"/>
    <x v="3"/>
  </r>
  <r>
    <x v="450"/>
    <x v="445"/>
    <s v="Up-sized composite success"/>
    <n v="100"/>
    <n v="4"/>
    <x v="446"/>
    <x v="0"/>
    <n v="1"/>
    <n v="4"/>
    <x v="0"/>
    <s v="CAD"/>
    <n v="1540098000"/>
    <n v="1542088800"/>
    <x v="0"/>
    <x v="0"/>
    <x v="0"/>
    <s v="film &amp; video/animation"/>
    <x v="4"/>
    <x v="10"/>
    <x v="427"/>
    <d v="2018-11-13T06:00:00"/>
    <n v="23"/>
    <n v="1.32"/>
    <x v="0"/>
    <n v="3.0303030303030303"/>
    <n v="3.0303030303030303"/>
    <x v="0"/>
  </r>
  <r>
    <x v="451"/>
    <x v="446"/>
    <s v="Innovative exuding matrix"/>
    <n v="148400"/>
    <n v="182302"/>
    <x v="447"/>
    <x v="1"/>
    <n v="6286"/>
    <n v="29.001272669424118"/>
    <x v="1"/>
    <s v="USD"/>
    <n v="1500440400"/>
    <n v="1503118800"/>
    <x v="0"/>
    <x v="0"/>
    <x v="0"/>
    <s v="music/rock"/>
    <x v="1"/>
    <x v="1"/>
    <x v="428"/>
    <d v="2017-08-19T05:00:00"/>
    <n v="31"/>
    <n v="1"/>
    <x v="302"/>
    <n v="182302"/>
    <n v="29.001272669424118"/>
    <x v="1"/>
  </r>
  <r>
    <x v="452"/>
    <x v="447"/>
    <s v="Realigned impactful artificial intelligence"/>
    <n v="4800"/>
    <n v="3045"/>
    <x v="448"/>
    <x v="0"/>
    <n v="31"/>
    <n v="98.225806451612897"/>
    <x v="1"/>
    <s v="USD"/>
    <n v="1278392400"/>
    <n v="1278478800"/>
    <x v="0"/>
    <x v="0"/>
    <x v="0"/>
    <s v="film &amp; video/drama"/>
    <x v="4"/>
    <x v="6"/>
    <x v="429"/>
    <d v="2010-07-07T05:00:00"/>
    <n v="1"/>
    <n v="1"/>
    <x v="78"/>
    <n v="3045"/>
    <n v="98.225806451612897"/>
    <x v="1"/>
  </r>
  <r>
    <x v="453"/>
    <x v="448"/>
    <s v="Multi-layered multi-tasking secured line"/>
    <n v="182400"/>
    <n v="102749"/>
    <x v="449"/>
    <x v="0"/>
    <n v="1181"/>
    <n v="87.001693480101608"/>
    <x v="1"/>
    <s v="USD"/>
    <n v="1480572000"/>
    <n v="1484114400"/>
    <x v="0"/>
    <x v="0"/>
    <x v="0"/>
    <s v="film &amp; video/science fiction"/>
    <x v="4"/>
    <x v="22"/>
    <x v="411"/>
    <d v="2017-01-11T06:00:00"/>
    <n v="41"/>
    <n v="1"/>
    <x v="303"/>
    <n v="102749"/>
    <n v="87.001693480101608"/>
    <x v="1"/>
  </r>
  <r>
    <x v="454"/>
    <x v="449"/>
    <s v="Upgradable upward-trending portal"/>
    <n v="4000"/>
    <n v="1763"/>
    <x v="450"/>
    <x v="0"/>
    <n v="39"/>
    <n v="45.205128205128204"/>
    <x v="1"/>
    <s v="USD"/>
    <n v="1382331600"/>
    <n v="1385445600"/>
    <x v="0"/>
    <x v="1"/>
    <x v="0"/>
    <s v="film &amp; video/drama"/>
    <x v="4"/>
    <x v="6"/>
    <x v="430"/>
    <d v="2013-11-26T06:00:00"/>
    <n v="36"/>
    <n v="1"/>
    <x v="251"/>
    <n v="1763"/>
    <n v="45.205128205128204"/>
    <x v="1"/>
  </r>
  <r>
    <x v="455"/>
    <x v="450"/>
    <s v="Profit-focused global product"/>
    <n v="116500"/>
    <n v="137904"/>
    <x v="451"/>
    <x v="1"/>
    <n v="3727"/>
    <n v="37.001341561577675"/>
    <x v="1"/>
    <s v="USD"/>
    <n v="1316754000"/>
    <n v="1318741200"/>
    <x v="0"/>
    <x v="0"/>
    <x v="0"/>
    <s v="theater/plays"/>
    <x v="3"/>
    <x v="3"/>
    <x v="431"/>
    <d v="2011-10-16T05:00:00"/>
    <n v="23"/>
    <n v="1"/>
    <x v="304"/>
    <n v="137904"/>
    <n v="37.001341561577675"/>
    <x v="1"/>
  </r>
  <r>
    <x v="456"/>
    <x v="451"/>
    <s v="Operative well-modulated data-warehouse"/>
    <n v="146400"/>
    <n v="152438"/>
    <x v="452"/>
    <x v="1"/>
    <n v="1605"/>
    <n v="94.976947040498445"/>
    <x v="1"/>
    <s v="USD"/>
    <n v="1518242400"/>
    <n v="1518242400"/>
    <x v="0"/>
    <x v="1"/>
    <x v="0"/>
    <s v="music/indie rock"/>
    <x v="1"/>
    <x v="7"/>
    <x v="432"/>
    <d v="2018-02-10T06:00:00"/>
    <n v="0"/>
    <n v="1"/>
    <x v="305"/>
    <n v="152438"/>
    <n v="94.976947040498445"/>
    <x v="1"/>
  </r>
  <r>
    <x v="457"/>
    <x v="452"/>
    <s v="Cloned asymmetric functionalities"/>
    <n v="5000"/>
    <n v="1332"/>
    <x v="453"/>
    <x v="0"/>
    <n v="46"/>
    <n v="28.956521739130434"/>
    <x v="1"/>
    <s v="USD"/>
    <n v="1476421200"/>
    <n v="1476594000"/>
    <x v="0"/>
    <x v="0"/>
    <x v="0"/>
    <s v="theater/plays"/>
    <x v="3"/>
    <x v="3"/>
    <x v="433"/>
    <d v="2016-10-16T05:00:00"/>
    <n v="2"/>
    <n v="1"/>
    <x v="102"/>
    <n v="1332"/>
    <n v="28.956521739130434"/>
    <x v="1"/>
  </r>
  <r>
    <x v="458"/>
    <x v="453"/>
    <s v="Pre-emptive neutral portal"/>
    <n v="33800"/>
    <n v="118706"/>
    <x v="454"/>
    <x v="1"/>
    <n v="2120"/>
    <n v="55.993396226415094"/>
    <x v="1"/>
    <s v="USD"/>
    <n v="1269752400"/>
    <n v="1273554000"/>
    <x v="0"/>
    <x v="0"/>
    <x v="0"/>
    <s v="theater/plays"/>
    <x v="3"/>
    <x v="3"/>
    <x v="434"/>
    <d v="2010-05-11T05:00:00"/>
    <n v="44"/>
    <n v="1"/>
    <x v="306"/>
    <n v="118706"/>
    <n v="55.993396226415094"/>
    <x v="1"/>
  </r>
  <r>
    <x v="459"/>
    <x v="454"/>
    <s v="Switchable demand-driven help-desk"/>
    <n v="6300"/>
    <n v="5674"/>
    <x v="455"/>
    <x v="0"/>
    <n v="105"/>
    <n v="54.038095238095238"/>
    <x v="1"/>
    <s v="USD"/>
    <n v="1419746400"/>
    <n v="1421906400"/>
    <x v="0"/>
    <x v="0"/>
    <x v="0"/>
    <s v="film &amp; video/documentary"/>
    <x v="4"/>
    <x v="4"/>
    <x v="435"/>
    <d v="2015-01-22T06:00:00"/>
    <n v="25"/>
    <n v="1"/>
    <x v="11"/>
    <n v="5674"/>
    <n v="54.038095238095238"/>
    <x v="1"/>
  </r>
  <r>
    <x v="460"/>
    <x v="455"/>
    <s v="Business-focused static ability"/>
    <n v="2400"/>
    <n v="4119"/>
    <x v="456"/>
    <x v="1"/>
    <n v="50"/>
    <n v="82.38"/>
    <x v="1"/>
    <s v="USD"/>
    <n v="1281330000"/>
    <n v="1281589200"/>
    <x v="0"/>
    <x v="0"/>
    <x v="0"/>
    <s v="theater/plays"/>
    <x v="3"/>
    <x v="3"/>
    <x v="8"/>
    <d v="2010-08-12T05:00:00"/>
    <n v="3"/>
    <n v="1"/>
    <x v="183"/>
    <n v="4119"/>
    <n v="82.38"/>
    <x v="1"/>
  </r>
  <r>
    <x v="461"/>
    <x v="456"/>
    <s v="Networked secondary structure"/>
    <n v="98800"/>
    <n v="139354"/>
    <x v="457"/>
    <x v="1"/>
    <n v="2080"/>
    <n v="66.997115384615384"/>
    <x v="1"/>
    <s v="USD"/>
    <n v="1398661200"/>
    <n v="1400389200"/>
    <x v="0"/>
    <x v="0"/>
    <x v="0"/>
    <s v="film &amp; video/drama"/>
    <x v="4"/>
    <x v="6"/>
    <x v="436"/>
    <d v="2014-05-18T05:00:00"/>
    <n v="20"/>
    <n v="1"/>
    <x v="307"/>
    <n v="139354"/>
    <n v="66.997115384615384"/>
    <x v="1"/>
  </r>
  <r>
    <x v="462"/>
    <x v="457"/>
    <s v="Total multimedia website"/>
    <n v="188800"/>
    <n v="57734"/>
    <x v="458"/>
    <x v="0"/>
    <n v="535"/>
    <n v="107.91401869158878"/>
    <x v="1"/>
    <s v="USD"/>
    <n v="1359525600"/>
    <n v="1362808800"/>
    <x v="0"/>
    <x v="0"/>
    <x v="0"/>
    <s v="games/mobile games"/>
    <x v="6"/>
    <x v="20"/>
    <x v="385"/>
    <d v="2013-03-09T06:00:00"/>
    <n v="38"/>
    <n v="1"/>
    <x v="308"/>
    <n v="57734"/>
    <n v="107.91401869158878"/>
    <x v="1"/>
  </r>
  <r>
    <x v="463"/>
    <x v="458"/>
    <s v="Cross-platform upward-trending parallelism"/>
    <n v="134300"/>
    <n v="145265"/>
    <x v="459"/>
    <x v="1"/>
    <n v="2105"/>
    <n v="69.009501187648453"/>
    <x v="1"/>
    <s v="USD"/>
    <n v="1388469600"/>
    <n v="1388815200"/>
    <x v="0"/>
    <x v="0"/>
    <x v="0"/>
    <s v="film &amp; video/animation"/>
    <x v="4"/>
    <x v="10"/>
    <x v="437"/>
    <d v="2014-01-04T06:00:00"/>
    <n v="4"/>
    <n v="1"/>
    <x v="309"/>
    <n v="145265"/>
    <n v="69.009501187648453"/>
    <x v="1"/>
  </r>
  <r>
    <x v="464"/>
    <x v="459"/>
    <s v="Pre-emptive mission-critical hardware"/>
    <n v="71200"/>
    <n v="95020"/>
    <x v="460"/>
    <x v="1"/>
    <n v="2436"/>
    <n v="39.006568144499177"/>
    <x v="1"/>
    <s v="USD"/>
    <n v="1518328800"/>
    <n v="1519538400"/>
    <x v="0"/>
    <x v="0"/>
    <x v="0"/>
    <s v="theater/plays"/>
    <x v="3"/>
    <x v="3"/>
    <x v="438"/>
    <d v="2018-02-25T06:00:00"/>
    <n v="14"/>
    <n v="1"/>
    <x v="310"/>
    <n v="95020"/>
    <n v="39.006568144499177"/>
    <x v="1"/>
  </r>
  <r>
    <x v="465"/>
    <x v="460"/>
    <s v="Up-sized responsive protocol"/>
    <n v="4700"/>
    <n v="8829"/>
    <x v="461"/>
    <x v="1"/>
    <n v="80"/>
    <n v="110.3625"/>
    <x v="1"/>
    <s v="USD"/>
    <n v="1517032800"/>
    <n v="1517810400"/>
    <x v="0"/>
    <x v="0"/>
    <x v="0"/>
    <s v="publishing/translations"/>
    <x v="5"/>
    <x v="18"/>
    <x v="439"/>
    <d v="2018-02-05T06:00:00"/>
    <n v="9"/>
    <n v="1"/>
    <x v="57"/>
    <n v="8829"/>
    <n v="110.3625"/>
    <x v="1"/>
  </r>
  <r>
    <x v="466"/>
    <x v="461"/>
    <s v="Pre-emptive transitional frame"/>
    <n v="1200"/>
    <n v="3984"/>
    <x v="462"/>
    <x v="1"/>
    <n v="42"/>
    <n v="94.857142857142861"/>
    <x v="1"/>
    <s v="USD"/>
    <n v="1368594000"/>
    <n v="1370581200"/>
    <x v="0"/>
    <x v="1"/>
    <x v="0"/>
    <s v="technology/wearables"/>
    <x v="2"/>
    <x v="8"/>
    <x v="440"/>
    <d v="2013-06-07T05:00:00"/>
    <n v="23"/>
    <n v="1"/>
    <x v="311"/>
    <n v="3984"/>
    <n v="94.857142857142861"/>
    <x v="1"/>
  </r>
  <r>
    <x v="467"/>
    <x v="462"/>
    <s v="Profit-focused content-based application"/>
    <n v="1400"/>
    <n v="8053"/>
    <x v="463"/>
    <x v="1"/>
    <n v="139"/>
    <n v="57.935251798561154"/>
    <x v="0"/>
    <s v="CAD"/>
    <n v="1448258400"/>
    <n v="1448863200"/>
    <x v="0"/>
    <x v="1"/>
    <x v="0"/>
    <s v="technology/web"/>
    <x v="2"/>
    <x v="2"/>
    <x v="441"/>
    <d v="2015-11-30T06:00:00"/>
    <n v="7"/>
    <n v="1.32"/>
    <x v="312"/>
    <n v="6100.7575757575751"/>
    <n v="43.89034227163723"/>
    <x v="0"/>
  </r>
  <r>
    <x v="468"/>
    <x v="463"/>
    <s v="Streamlined neutral analyzer"/>
    <n v="4000"/>
    <n v="1620"/>
    <x v="464"/>
    <x v="0"/>
    <n v="16"/>
    <n v="101.25"/>
    <x v="1"/>
    <s v="USD"/>
    <n v="1555218000"/>
    <n v="1556600400"/>
    <x v="0"/>
    <x v="0"/>
    <x v="0"/>
    <s v="theater/plays"/>
    <x v="3"/>
    <x v="3"/>
    <x v="442"/>
    <d v="2019-04-30T05:00:00"/>
    <n v="16"/>
    <n v="1"/>
    <x v="251"/>
    <n v="1620"/>
    <n v="101.25"/>
    <x v="1"/>
  </r>
  <r>
    <x v="469"/>
    <x v="464"/>
    <s v="Assimilated neutral utilization"/>
    <n v="5600"/>
    <n v="10328"/>
    <x v="465"/>
    <x v="1"/>
    <n v="159"/>
    <n v="64.95597484276729"/>
    <x v="1"/>
    <s v="USD"/>
    <n v="1431925200"/>
    <n v="1432098000"/>
    <x v="0"/>
    <x v="0"/>
    <x v="0"/>
    <s v="film &amp; video/drama"/>
    <x v="4"/>
    <x v="6"/>
    <x v="443"/>
    <d v="2015-05-20T05:00:00"/>
    <n v="2"/>
    <n v="1"/>
    <x v="39"/>
    <n v="10328"/>
    <n v="64.95597484276729"/>
    <x v="1"/>
  </r>
  <r>
    <x v="470"/>
    <x v="465"/>
    <s v="Extended dedicated archive"/>
    <n v="3600"/>
    <n v="10289"/>
    <x v="466"/>
    <x v="1"/>
    <n v="381"/>
    <n v="27.00524934383202"/>
    <x v="1"/>
    <s v="USD"/>
    <n v="1481522400"/>
    <n v="1482127200"/>
    <x v="0"/>
    <x v="0"/>
    <x v="0"/>
    <s v="technology/wearables"/>
    <x v="2"/>
    <x v="8"/>
    <x v="315"/>
    <d v="2016-12-19T06:00:00"/>
    <n v="7"/>
    <n v="1"/>
    <x v="150"/>
    <n v="10289"/>
    <n v="27.00524934383202"/>
    <x v="1"/>
  </r>
  <r>
    <x v="471"/>
    <x v="197"/>
    <s v="Configurable static help-desk"/>
    <n v="3100"/>
    <n v="9889"/>
    <x v="467"/>
    <x v="1"/>
    <n v="194"/>
    <n v="50.97422680412371"/>
    <x v="4"/>
    <s v="GBP"/>
    <n v="1335934800"/>
    <n v="1335934800"/>
    <x v="0"/>
    <x v="1"/>
    <x v="0"/>
    <s v="food/food trucks"/>
    <x v="0"/>
    <x v="0"/>
    <x v="444"/>
    <d v="2012-05-02T05:00:00"/>
    <n v="0"/>
    <n v="0.87"/>
    <x v="313"/>
    <n v="11366.666666666666"/>
    <n v="58.591065292096218"/>
    <x v="4"/>
  </r>
  <r>
    <x v="472"/>
    <x v="466"/>
    <s v="Self-enabling clear-thinking framework"/>
    <n v="153800"/>
    <n v="60342"/>
    <x v="468"/>
    <x v="0"/>
    <n v="575"/>
    <n v="104.94260869565217"/>
    <x v="1"/>
    <s v="USD"/>
    <n v="1552280400"/>
    <n v="1556946000"/>
    <x v="0"/>
    <x v="0"/>
    <x v="0"/>
    <s v="music/rock"/>
    <x v="1"/>
    <x v="1"/>
    <x v="445"/>
    <d v="2019-05-04T05:00:00"/>
    <n v="54"/>
    <n v="1"/>
    <x v="314"/>
    <n v="60342"/>
    <n v="104.94260869565217"/>
    <x v="1"/>
  </r>
  <r>
    <x v="473"/>
    <x v="467"/>
    <s v="Assimilated fault-tolerant capacity"/>
    <n v="5000"/>
    <n v="8907"/>
    <x v="469"/>
    <x v="1"/>
    <n v="106"/>
    <n v="84.028301886792448"/>
    <x v="1"/>
    <s v="USD"/>
    <n v="1529989200"/>
    <n v="1530075600"/>
    <x v="0"/>
    <x v="0"/>
    <x v="0"/>
    <s v="music/electric music"/>
    <x v="1"/>
    <x v="5"/>
    <x v="446"/>
    <d v="2018-06-27T05:00:00"/>
    <n v="1"/>
    <n v="1"/>
    <x v="102"/>
    <n v="8907"/>
    <n v="84.028301886792448"/>
    <x v="1"/>
  </r>
  <r>
    <x v="474"/>
    <x v="468"/>
    <s v="Enhanced neutral ability"/>
    <n v="4000"/>
    <n v="14606"/>
    <x v="470"/>
    <x v="1"/>
    <n v="142"/>
    <n v="102.85915492957747"/>
    <x v="1"/>
    <s v="USD"/>
    <n v="1418709600"/>
    <n v="1418796000"/>
    <x v="0"/>
    <x v="0"/>
    <x v="0"/>
    <s v="film &amp; video/television"/>
    <x v="4"/>
    <x v="19"/>
    <x v="447"/>
    <d v="2014-12-17T06:00:00"/>
    <n v="1"/>
    <n v="1"/>
    <x v="251"/>
    <n v="14606"/>
    <n v="102.85915492957747"/>
    <x v="1"/>
  </r>
  <r>
    <x v="475"/>
    <x v="469"/>
    <s v="Function-based attitude-oriented groupware"/>
    <n v="7400"/>
    <n v="8432"/>
    <x v="471"/>
    <x v="1"/>
    <n v="211"/>
    <n v="39.962085308056871"/>
    <x v="1"/>
    <s v="USD"/>
    <n v="1372136400"/>
    <n v="1372482000"/>
    <x v="0"/>
    <x v="1"/>
    <x v="0"/>
    <s v="publishing/translations"/>
    <x v="5"/>
    <x v="18"/>
    <x v="448"/>
    <d v="2013-06-29T05:00:00"/>
    <n v="4"/>
    <n v="1"/>
    <x v="76"/>
    <n v="8432"/>
    <n v="39.962085308056871"/>
    <x v="1"/>
  </r>
  <r>
    <x v="476"/>
    <x v="470"/>
    <s v="Optional solution-oriented instruction set"/>
    <n v="191500"/>
    <n v="57122"/>
    <x v="472"/>
    <x v="0"/>
    <n v="1120"/>
    <n v="51.001785714285717"/>
    <x v="1"/>
    <s v="USD"/>
    <n v="1533877200"/>
    <n v="1534395600"/>
    <x v="0"/>
    <x v="0"/>
    <x v="0"/>
    <s v="publishing/fiction"/>
    <x v="5"/>
    <x v="13"/>
    <x v="342"/>
    <d v="2018-08-16T05:00:00"/>
    <n v="6"/>
    <n v="1"/>
    <x v="315"/>
    <n v="57122"/>
    <n v="51.001785714285717"/>
    <x v="1"/>
  </r>
  <r>
    <x v="477"/>
    <x v="471"/>
    <s v="Organic object-oriented core"/>
    <n v="8500"/>
    <n v="4613"/>
    <x v="473"/>
    <x v="0"/>
    <n v="113"/>
    <n v="40.823008849557525"/>
    <x v="1"/>
    <s v="USD"/>
    <n v="1309064400"/>
    <n v="1311397200"/>
    <x v="0"/>
    <x v="0"/>
    <x v="0"/>
    <s v="film &amp; video/science fiction"/>
    <x v="4"/>
    <x v="22"/>
    <x v="449"/>
    <d v="2011-07-23T05:00:00"/>
    <n v="27"/>
    <n v="1"/>
    <x v="316"/>
    <n v="4613"/>
    <n v="40.823008849557525"/>
    <x v="1"/>
  </r>
  <r>
    <x v="478"/>
    <x v="472"/>
    <s v="Balanced impactful circuit"/>
    <n v="68800"/>
    <n v="162603"/>
    <x v="474"/>
    <x v="1"/>
    <n v="2756"/>
    <n v="58.999637155297535"/>
    <x v="1"/>
    <s v="USD"/>
    <n v="1425877200"/>
    <n v="1426914000"/>
    <x v="0"/>
    <x v="0"/>
    <x v="0"/>
    <s v="technology/wearables"/>
    <x v="2"/>
    <x v="8"/>
    <x v="450"/>
    <d v="2015-03-21T05:00:00"/>
    <n v="12"/>
    <n v="1"/>
    <x v="317"/>
    <n v="162603"/>
    <n v="58.999637155297535"/>
    <x v="1"/>
  </r>
  <r>
    <x v="479"/>
    <x v="473"/>
    <s v="Future-proofed heuristic encryption"/>
    <n v="2400"/>
    <n v="12310"/>
    <x v="475"/>
    <x v="1"/>
    <n v="173"/>
    <n v="71.156069364161851"/>
    <x v="4"/>
    <s v="GBP"/>
    <n v="1501304400"/>
    <n v="1501477200"/>
    <x v="0"/>
    <x v="0"/>
    <x v="0"/>
    <s v="food/food trucks"/>
    <x v="0"/>
    <x v="0"/>
    <x v="451"/>
    <d v="2017-07-31T05:00:00"/>
    <n v="2"/>
    <n v="0.87"/>
    <x v="318"/>
    <n v="14149.425287356322"/>
    <n v="81.788585476048098"/>
    <x v="4"/>
  </r>
  <r>
    <x v="480"/>
    <x v="474"/>
    <s v="Balanced bifurcated leverage"/>
    <n v="8600"/>
    <n v="8656"/>
    <x v="476"/>
    <x v="1"/>
    <n v="87"/>
    <n v="99.494252873563212"/>
    <x v="1"/>
    <s v="USD"/>
    <n v="1268287200"/>
    <n v="1269061200"/>
    <x v="0"/>
    <x v="1"/>
    <x v="0"/>
    <s v="photography/photography books"/>
    <x v="7"/>
    <x v="14"/>
    <x v="452"/>
    <d v="2010-03-20T05:00:00"/>
    <n v="9"/>
    <n v="1"/>
    <x v="147"/>
    <n v="8656"/>
    <n v="99.494252873563212"/>
    <x v="1"/>
  </r>
  <r>
    <x v="481"/>
    <x v="475"/>
    <s v="Sharable discrete budgetary management"/>
    <n v="196600"/>
    <n v="159931"/>
    <x v="477"/>
    <x v="0"/>
    <n v="1538"/>
    <n v="103.98634590377114"/>
    <x v="1"/>
    <s v="USD"/>
    <n v="1412139600"/>
    <n v="1415772000"/>
    <x v="0"/>
    <x v="1"/>
    <x v="0"/>
    <s v="theater/plays"/>
    <x v="3"/>
    <x v="3"/>
    <x v="453"/>
    <d v="2014-11-12T06:00:00"/>
    <n v="42"/>
    <n v="1"/>
    <x v="319"/>
    <n v="159931"/>
    <n v="103.98634590377114"/>
    <x v="1"/>
  </r>
  <r>
    <x v="482"/>
    <x v="476"/>
    <s v="Focused solution-oriented instruction set"/>
    <n v="4200"/>
    <n v="689"/>
    <x v="478"/>
    <x v="0"/>
    <n v="9"/>
    <n v="76.555555555555557"/>
    <x v="1"/>
    <s v="USD"/>
    <n v="1330063200"/>
    <n v="1331013600"/>
    <x v="0"/>
    <x v="1"/>
    <x v="0"/>
    <s v="publishing/fiction"/>
    <x v="5"/>
    <x v="13"/>
    <x v="454"/>
    <d v="2012-03-06T06:00:00"/>
    <n v="11"/>
    <n v="1"/>
    <x v="3"/>
    <n v="689"/>
    <n v="76.555555555555557"/>
    <x v="1"/>
  </r>
  <r>
    <x v="483"/>
    <x v="477"/>
    <s v="Down-sized actuating infrastructure"/>
    <n v="91400"/>
    <n v="48236"/>
    <x v="479"/>
    <x v="0"/>
    <n v="554"/>
    <n v="87.068592057761734"/>
    <x v="1"/>
    <s v="USD"/>
    <n v="1576130400"/>
    <n v="1576735200"/>
    <x v="0"/>
    <x v="0"/>
    <x v="0"/>
    <s v="theater/plays"/>
    <x v="3"/>
    <x v="3"/>
    <x v="455"/>
    <d v="2019-12-19T06:00:00"/>
    <n v="7"/>
    <n v="1"/>
    <x v="320"/>
    <n v="48236"/>
    <n v="87.068592057761734"/>
    <x v="1"/>
  </r>
  <r>
    <x v="484"/>
    <x v="478"/>
    <s v="Synergistic cohesive adapter"/>
    <n v="29600"/>
    <n v="77021"/>
    <x v="480"/>
    <x v="1"/>
    <n v="1572"/>
    <n v="48.99554707379135"/>
    <x v="4"/>
    <s v="GBP"/>
    <n v="1407128400"/>
    <n v="1411362000"/>
    <x v="0"/>
    <x v="1"/>
    <x v="0"/>
    <s v="food/food trucks"/>
    <x v="0"/>
    <x v="0"/>
    <x v="456"/>
    <d v="2014-09-22T05:00:00"/>
    <n v="49"/>
    <n v="0.87"/>
    <x v="321"/>
    <n v="88529.885057471271"/>
    <n v="56.31672077447282"/>
    <x v="4"/>
  </r>
  <r>
    <x v="485"/>
    <x v="479"/>
    <s v="Quality-focused mission-critical structure"/>
    <n v="90600"/>
    <n v="27844"/>
    <x v="481"/>
    <x v="0"/>
    <n v="648"/>
    <n v="42.969135802469133"/>
    <x v="4"/>
    <s v="GBP"/>
    <n v="1560142800"/>
    <n v="1563685200"/>
    <x v="0"/>
    <x v="0"/>
    <x v="0"/>
    <s v="theater/plays"/>
    <x v="3"/>
    <x v="3"/>
    <x v="457"/>
    <d v="2019-07-21T05:00:00"/>
    <n v="41"/>
    <n v="0.87"/>
    <x v="322"/>
    <n v="32004.597701149425"/>
    <n v="49.3898112672059"/>
    <x v="4"/>
  </r>
  <r>
    <x v="486"/>
    <x v="480"/>
    <s v="Compatible exuding Graphical User Interface"/>
    <n v="5200"/>
    <n v="702"/>
    <x v="482"/>
    <x v="0"/>
    <n v="21"/>
    <n v="33.428571428571431"/>
    <x v="4"/>
    <s v="GBP"/>
    <n v="1520575200"/>
    <n v="1521867600"/>
    <x v="0"/>
    <x v="1"/>
    <x v="0"/>
    <s v="publishing/translations"/>
    <x v="5"/>
    <x v="18"/>
    <x v="458"/>
    <d v="2018-03-24T05:00:00"/>
    <n v="15"/>
    <n v="0.87"/>
    <x v="6"/>
    <n v="806.89655172413791"/>
    <n v="38.423645320197046"/>
    <x v="4"/>
  </r>
  <r>
    <x v="487"/>
    <x v="481"/>
    <s v="Monitored 24/7 time-frame"/>
    <n v="110300"/>
    <n v="197024"/>
    <x v="483"/>
    <x v="1"/>
    <n v="2346"/>
    <n v="83.982949701619773"/>
    <x v="1"/>
    <s v="USD"/>
    <n v="1492664400"/>
    <n v="1495515600"/>
    <x v="0"/>
    <x v="0"/>
    <x v="0"/>
    <s v="theater/plays"/>
    <x v="3"/>
    <x v="3"/>
    <x v="459"/>
    <d v="2017-05-23T05:00:00"/>
    <n v="33"/>
    <n v="1"/>
    <x v="323"/>
    <n v="197024"/>
    <n v="83.982949701619773"/>
    <x v="1"/>
  </r>
  <r>
    <x v="488"/>
    <x v="482"/>
    <s v="Virtual secondary open architecture"/>
    <n v="5300"/>
    <n v="11663"/>
    <x v="484"/>
    <x v="1"/>
    <n v="115"/>
    <n v="101.41739130434783"/>
    <x v="1"/>
    <s v="USD"/>
    <n v="1454479200"/>
    <n v="1455948000"/>
    <x v="0"/>
    <x v="0"/>
    <x v="0"/>
    <s v="theater/plays"/>
    <x v="3"/>
    <x v="3"/>
    <x v="460"/>
    <d v="2016-02-20T06:00:00"/>
    <n v="17"/>
    <n v="1"/>
    <x v="108"/>
    <n v="11663"/>
    <n v="101.41739130434783"/>
    <x v="1"/>
  </r>
  <r>
    <x v="489"/>
    <x v="483"/>
    <s v="Down-sized mobile time-frame"/>
    <n v="9200"/>
    <n v="9339"/>
    <x v="485"/>
    <x v="1"/>
    <n v="85"/>
    <n v="109.87058823529412"/>
    <x v="6"/>
    <s v="EUR"/>
    <n v="1281934800"/>
    <n v="1282366800"/>
    <x v="0"/>
    <x v="0"/>
    <x v="0"/>
    <s v="technology/wearables"/>
    <x v="2"/>
    <x v="8"/>
    <x v="461"/>
    <d v="2010-08-21T05:00:00"/>
    <n v="5"/>
    <n v="1"/>
    <x v="324"/>
    <n v="9339"/>
    <n v="109.87058823529412"/>
    <x v="6"/>
  </r>
  <r>
    <x v="490"/>
    <x v="484"/>
    <s v="Innovative disintermediate encryption"/>
    <n v="2400"/>
    <n v="4596"/>
    <x v="486"/>
    <x v="1"/>
    <n v="144"/>
    <n v="31.916666666666668"/>
    <x v="1"/>
    <s v="USD"/>
    <n v="1573970400"/>
    <n v="1574575200"/>
    <x v="0"/>
    <x v="0"/>
    <x v="0"/>
    <s v="journalism/audio"/>
    <x v="8"/>
    <x v="23"/>
    <x v="462"/>
    <d v="2019-11-24T06:00:00"/>
    <n v="7"/>
    <n v="1"/>
    <x v="183"/>
    <n v="4596"/>
    <n v="31.916666666666668"/>
    <x v="1"/>
  </r>
  <r>
    <x v="491"/>
    <x v="485"/>
    <s v="Universal contextually-based knowledgebase"/>
    <n v="56800"/>
    <n v="173437"/>
    <x v="487"/>
    <x v="1"/>
    <n v="2443"/>
    <n v="70.993450675399103"/>
    <x v="1"/>
    <s v="USD"/>
    <n v="1372654800"/>
    <n v="1374901200"/>
    <x v="0"/>
    <x v="1"/>
    <x v="0"/>
    <s v="food/food trucks"/>
    <x v="0"/>
    <x v="0"/>
    <x v="463"/>
    <d v="2013-07-27T05:00:00"/>
    <n v="26"/>
    <n v="1"/>
    <x v="325"/>
    <n v="173437"/>
    <n v="70.993450675399103"/>
    <x v="1"/>
  </r>
  <r>
    <x v="492"/>
    <x v="486"/>
    <s v="Persevering interactive matrix"/>
    <n v="191000"/>
    <n v="45831"/>
    <x v="488"/>
    <x v="3"/>
    <n v="595"/>
    <n v="77.026890756302521"/>
    <x v="1"/>
    <s v="USD"/>
    <n v="1275886800"/>
    <n v="1278910800"/>
    <x v="1"/>
    <x v="1"/>
    <x v="1"/>
    <s v="film &amp; video/shorts"/>
    <x v="4"/>
    <x v="12"/>
    <x v="464"/>
    <d v="2010-07-12T05:00:00"/>
    <n v="35"/>
    <n v="1"/>
    <x v="292"/>
    <n v="45831"/>
    <n v="77.026890756302521"/>
    <x v="1"/>
  </r>
  <r>
    <x v="493"/>
    <x v="487"/>
    <s v="Seamless background framework"/>
    <n v="900"/>
    <n v="6514"/>
    <x v="489"/>
    <x v="1"/>
    <n v="64"/>
    <n v="101.78125"/>
    <x v="1"/>
    <s v="USD"/>
    <n v="1561784400"/>
    <n v="1562907600"/>
    <x v="0"/>
    <x v="0"/>
    <x v="0"/>
    <s v="photography/photography books"/>
    <x v="7"/>
    <x v="14"/>
    <x v="465"/>
    <d v="2019-07-12T05:00:00"/>
    <n v="13"/>
    <n v="1"/>
    <x v="85"/>
    <n v="6514"/>
    <n v="101.78125"/>
    <x v="1"/>
  </r>
  <r>
    <x v="494"/>
    <x v="488"/>
    <s v="Balanced upward-trending productivity"/>
    <n v="2500"/>
    <n v="13684"/>
    <x v="490"/>
    <x v="1"/>
    <n v="268"/>
    <n v="51.059701492537314"/>
    <x v="1"/>
    <s v="USD"/>
    <n v="1332392400"/>
    <n v="1332478800"/>
    <x v="0"/>
    <x v="0"/>
    <x v="0"/>
    <s v="technology/wearables"/>
    <x v="2"/>
    <x v="8"/>
    <x v="466"/>
    <d v="2012-03-23T05:00:00"/>
    <n v="1"/>
    <n v="1"/>
    <x v="207"/>
    <n v="13684"/>
    <n v="51.059701492537314"/>
    <x v="1"/>
  </r>
  <r>
    <x v="495"/>
    <x v="489"/>
    <s v="Centralized clear-thinking solution"/>
    <n v="3200"/>
    <n v="13264"/>
    <x v="491"/>
    <x v="1"/>
    <n v="195"/>
    <n v="68.02051282051282"/>
    <x v="3"/>
    <s v="DKK"/>
    <n v="1402376400"/>
    <n v="1402722000"/>
    <x v="0"/>
    <x v="0"/>
    <x v="0"/>
    <s v="theater/plays"/>
    <x v="3"/>
    <x v="3"/>
    <x v="467"/>
    <d v="2014-06-14T05:00:00"/>
    <n v="4"/>
    <n v="7.46"/>
    <x v="326"/>
    <n v="1778.0160857908847"/>
    <n v="9.118031209184025"/>
    <x v="3"/>
  </r>
  <r>
    <x v="496"/>
    <x v="490"/>
    <s v="Optimized bi-directional extranet"/>
    <n v="183800"/>
    <n v="1667"/>
    <x v="492"/>
    <x v="0"/>
    <n v="54"/>
    <n v="30.87037037037037"/>
    <x v="1"/>
    <s v="USD"/>
    <n v="1495342800"/>
    <n v="1496811600"/>
    <x v="0"/>
    <x v="0"/>
    <x v="0"/>
    <s v="film &amp; video/animation"/>
    <x v="4"/>
    <x v="10"/>
    <x v="468"/>
    <d v="2017-06-07T05:00:00"/>
    <n v="17"/>
    <n v="1"/>
    <x v="327"/>
    <n v="1667"/>
    <n v="30.87037037037037"/>
    <x v="1"/>
  </r>
  <r>
    <x v="497"/>
    <x v="491"/>
    <s v="Intuitive actuating benchmark"/>
    <n v="9800"/>
    <n v="3349"/>
    <x v="493"/>
    <x v="0"/>
    <n v="120"/>
    <n v="27.908333333333335"/>
    <x v="1"/>
    <s v="USD"/>
    <n v="1482213600"/>
    <n v="1482213600"/>
    <x v="0"/>
    <x v="1"/>
    <x v="0"/>
    <s v="technology/wearables"/>
    <x v="2"/>
    <x v="8"/>
    <x v="469"/>
    <d v="2016-12-20T06:00:00"/>
    <n v="0"/>
    <n v="1"/>
    <x v="135"/>
    <n v="3349"/>
    <n v="27.908333333333335"/>
    <x v="1"/>
  </r>
  <r>
    <x v="498"/>
    <x v="492"/>
    <s v="Devolved background project"/>
    <n v="193400"/>
    <n v="46317"/>
    <x v="494"/>
    <x v="0"/>
    <n v="579"/>
    <n v="79.994818652849744"/>
    <x v="3"/>
    <s v="DKK"/>
    <n v="1420092000"/>
    <n v="1420264800"/>
    <x v="0"/>
    <x v="0"/>
    <x v="0"/>
    <s v="technology/web"/>
    <x v="2"/>
    <x v="2"/>
    <x v="470"/>
    <d v="2015-01-03T06:00:00"/>
    <n v="2"/>
    <n v="7.46"/>
    <x v="328"/>
    <n v="6208.7131367292222"/>
    <n v="10.723166039255997"/>
    <x v="3"/>
  </r>
  <r>
    <x v="499"/>
    <x v="493"/>
    <s v="Reverse-engineered executive emulation"/>
    <n v="163800"/>
    <n v="78743"/>
    <x v="495"/>
    <x v="0"/>
    <n v="2072"/>
    <n v="38.003378378378379"/>
    <x v="1"/>
    <s v="USD"/>
    <n v="1458018000"/>
    <n v="1458450000"/>
    <x v="0"/>
    <x v="1"/>
    <x v="0"/>
    <s v="film &amp; video/documentary"/>
    <x v="4"/>
    <x v="4"/>
    <x v="471"/>
    <d v="2016-03-20T05:00:00"/>
    <n v="5"/>
    <n v="1"/>
    <x v="329"/>
    <n v="78743"/>
    <n v="38.003378378378379"/>
    <x v="1"/>
  </r>
  <r>
    <x v="500"/>
    <x v="494"/>
    <s v="Team-oriented clear-thinking matrix"/>
    <n v="100"/>
    <n v="0"/>
    <x v="0"/>
    <x v="0"/>
    <n v="0"/>
    <n v="0"/>
    <x v="1"/>
    <s v="USD"/>
    <n v="1367384400"/>
    <n v="1369803600"/>
    <x v="0"/>
    <x v="1"/>
    <x v="0"/>
    <s v="theater/plays"/>
    <x v="3"/>
    <x v="3"/>
    <x v="472"/>
    <d v="2013-05-29T05:00:00"/>
    <n v="28"/>
    <n v="1"/>
    <x v="48"/>
    <n v="0"/>
    <n v="0"/>
    <x v="1"/>
  </r>
  <r>
    <x v="501"/>
    <x v="495"/>
    <s v="Focused coherent methodology"/>
    <n v="153600"/>
    <n v="107743"/>
    <x v="496"/>
    <x v="0"/>
    <n v="1796"/>
    <n v="59.990534521158132"/>
    <x v="1"/>
    <s v="USD"/>
    <n v="1363064400"/>
    <n v="1363237200"/>
    <x v="0"/>
    <x v="0"/>
    <x v="0"/>
    <s v="film &amp; video/documentary"/>
    <x v="4"/>
    <x v="4"/>
    <x v="473"/>
    <d v="2013-03-14T05:00:00"/>
    <n v="2"/>
    <n v="1"/>
    <x v="330"/>
    <n v="107743"/>
    <n v="59.990534521158132"/>
    <x v="1"/>
  </r>
  <r>
    <x v="502"/>
    <x v="212"/>
    <s v="Reduced context-sensitive complexity"/>
    <n v="1300"/>
    <n v="6889"/>
    <x v="497"/>
    <x v="1"/>
    <n v="186"/>
    <n v="37.037634408602152"/>
    <x v="2"/>
    <s v="AUD"/>
    <n v="1343365200"/>
    <n v="1345870800"/>
    <x v="0"/>
    <x v="1"/>
    <x v="0"/>
    <s v="games/video games"/>
    <x v="6"/>
    <x v="11"/>
    <x v="474"/>
    <d v="2012-08-25T05:00:00"/>
    <n v="29"/>
    <n v="1.49"/>
    <x v="331"/>
    <n v="4623.4899328859065"/>
    <n v="24.857472757451109"/>
    <x v="2"/>
  </r>
  <r>
    <x v="503"/>
    <x v="496"/>
    <s v="Decentralized 4thgeneration time-frame"/>
    <n v="25500"/>
    <n v="45983"/>
    <x v="498"/>
    <x v="1"/>
    <n v="460"/>
    <n v="99.963043478260872"/>
    <x v="1"/>
    <s v="USD"/>
    <n v="1435726800"/>
    <n v="1437454800"/>
    <x v="0"/>
    <x v="0"/>
    <x v="0"/>
    <s v="film &amp; video/drama"/>
    <x v="4"/>
    <x v="6"/>
    <x v="72"/>
    <d v="2015-07-21T05:00:00"/>
    <n v="20"/>
    <n v="1"/>
    <x v="332"/>
    <n v="45983"/>
    <n v="99.963043478260872"/>
    <x v="1"/>
  </r>
  <r>
    <x v="504"/>
    <x v="497"/>
    <s v="De-engineered cohesive moderator"/>
    <n v="7500"/>
    <n v="6924"/>
    <x v="499"/>
    <x v="0"/>
    <n v="62"/>
    <n v="111.6774193548387"/>
    <x v="6"/>
    <s v="EUR"/>
    <n v="1431925200"/>
    <n v="1432011600"/>
    <x v="0"/>
    <x v="0"/>
    <x v="0"/>
    <s v="music/rock"/>
    <x v="1"/>
    <x v="1"/>
    <x v="443"/>
    <d v="2015-05-19T05:00:00"/>
    <n v="1"/>
    <n v="1"/>
    <x v="185"/>
    <n v="6924"/>
    <n v="111.6774193548387"/>
    <x v="6"/>
  </r>
  <r>
    <x v="505"/>
    <x v="498"/>
    <s v="Ameliorated explicit parallelism"/>
    <n v="89900"/>
    <n v="12497"/>
    <x v="500"/>
    <x v="0"/>
    <n v="347"/>
    <n v="36.014409221902014"/>
    <x v="1"/>
    <s v="USD"/>
    <n v="1362722400"/>
    <n v="1366347600"/>
    <x v="0"/>
    <x v="1"/>
    <x v="0"/>
    <s v="publishing/radio &amp; podcasts"/>
    <x v="5"/>
    <x v="15"/>
    <x v="475"/>
    <d v="2013-04-19T05:00:00"/>
    <n v="42"/>
    <n v="1"/>
    <x v="300"/>
    <n v="12497"/>
    <n v="36.014409221902014"/>
    <x v="1"/>
  </r>
  <r>
    <x v="506"/>
    <x v="499"/>
    <s v="Customizable background monitoring"/>
    <n v="18000"/>
    <n v="166874"/>
    <x v="501"/>
    <x v="1"/>
    <n v="2528"/>
    <n v="66.010284810126578"/>
    <x v="1"/>
    <s v="USD"/>
    <n v="1511416800"/>
    <n v="1512885600"/>
    <x v="0"/>
    <x v="1"/>
    <x v="0"/>
    <s v="theater/plays"/>
    <x v="3"/>
    <x v="3"/>
    <x v="81"/>
    <d v="2017-12-10T06:00:00"/>
    <n v="17"/>
    <n v="1"/>
    <x v="333"/>
    <n v="166874"/>
    <n v="66.010284810126578"/>
    <x v="1"/>
  </r>
  <r>
    <x v="507"/>
    <x v="500"/>
    <s v="Compatible well-modulated budgetary management"/>
    <n v="2100"/>
    <n v="837"/>
    <x v="502"/>
    <x v="0"/>
    <n v="19"/>
    <n v="44.05263157894737"/>
    <x v="1"/>
    <s v="USD"/>
    <n v="1365483600"/>
    <n v="1369717200"/>
    <x v="0"/>
    <x v="1"/>
    <x v="0"/>
    <s v="technology/web"/>
    <x v="2"/>
    <x v="2"/>
    <x v="476"/>
    <d v="2013-05-28T05:00:00"/>
    <n v="49"/>
    <n v="1"/>
    <x v="130"/>
    <n v="837"/>
    <n v="44.05263157894737"/>
    <x v="1"/>
  </r>
  <r>
    <x v="508"/>
    <x v="501"/>
    <s v="Up-sized radical pricing structure"/>
    <n v="172700"/>
    <n v="193820"/>
    <x v="503"/>
    <x v="1"/>
    <n v="3657"/>
    <n v="52.999726551818434"/>
    <x v="1"/>
    <s v="USD"/>
    <n v="1532840400"/>
    <n v="1534654800"/>
    <x v="0"/>
    <x v="0"/>
    <x v="0"/>
    <s v="theater/plays"/>
    <x v="3"/>
    <x v="3"/>
    <x v="192"/>
    <d v="2018-08-19T05:00:00"/>
    <n v="21"/>
    <n v="1"/>
    <x v="334"/>
    <n v="193820"/>
    <n v="52.999726551818434"/>
    <x v="1"/>
  </r>
  <r>
    <x v="509"/>
    <x v="173"/>
    <s v="Robust zero-defect project"/>
    <n v="168500"/>
    <n v="119510"/>
    <x v="504"/>
    <x v="0"/>
    <n v="1258"/>
    <n v="95"/>
    <x v="1"/>
    <s v="USD"/>
    <n v="1336194000"/>
    <n v="1337058000"/>
    <x v="0"/>
    <x v="0"/>
    <x v="0"/>
    <s v="theater/plays"/>
    <x v="3"/>
    <x v="3"/>
    <x v="477"/>
    <d v="2012-05-15T05:00:00"/>
    <n v="10"/>
    <n v="1"/>
    <x v="335"/>
    <n v="119510"/>
    <n v="95"/>
    <x v="1"/>
  </r>
  <r>
    <x v="510"/>
    <x v="502"/>
    <s v="Re-engineered mobile task-force"/>
    <n v="7800"/>
    <n v="9289"/>
    <x v="505"/>
    <x v="1"/>
    <n v="131"/>
    <n v="70.908396946564892"/>
    <x v="2"/>
    <s v="AUD"/>
    <n v="1527742800"/>
    <n v="1529816400"/>
    <x v="0"/>
    <x v="0"/>
    <x v="0"/>
    <s v="film &amp; video/drama"/>
    <x v="4"/>
    <x v="6"/>
    <x v="478"/>
    <d v="2018-06-24T05:00:00"/>
    <n v="24"/>
    <n v="1.49"/>
    <x v="336"/>
    <n v="6234.2281879194634"/>
    <n v="47.589528152056971"/>
    <x v="2"/>
  </r>
  <r>
    <x v="511"/>
    <x v="503"/>
    <s v="User-centric intangible neural-net"/>
    <n v="147800"/>
    <n v="35498"/>
    <x v="506"/>
    <x v="0"/>
    <n v="362"/>
    <n v="98.060773480662988"/>
    <x v="1"/>
    <s v="USD"/>
    <n v="1564030800"/>
    <n v="1564894800"/>
    <x v="0"/>
    <x v="0"/>
    <x v="0"/>
    <s v="theater/plays"/>
    <x v="3"/>
    <x v="3"/>
    <x v="479"/>
    <d v="2019-08-04T05:00:00"/>
    <n v="10"/>
    <n v="1"/>
    <x v="288"/>
    <n v="35498"/>
    <n v="98.060773480662988"/>
    <x v="1"/>
  </r>
  <r>
    <x v="512"/>
    <x v="504"/>
    <s v="Organized explicit core"/>
    <n v="9100"/>
    <n v="12678"/>
    <x v="507"/>
    <x v="1"/>
    <n v="239"/>
    <n v="53.046025104602514"/>
    <x v="1"/>
    <s v="USD"/>
    <n v="1404536400"/>
    <n v="1404622800"/>
    <x v="0"/>
    <x v="1"/>
    <x v="0"/>
    <s v="games/video games"/>
    <x v="6"/>
    <x v="11"/>
    <x v="480"/>
    <d v="2014-07-06T05:00:00"/>
    <n v="1"/>
    <n v="1"/>
    <x v="16"/>
    <n v="12678"/>
    <n v="53.046025104602514"/>
    <x v="1"/>
  </r>
  <r>
    <x v="513"/>
    <x v="505"/>
    <s v="Synchronized 6thgeneration adapter"/>
    <n v="8300"/>
    <n v="3260"/>
    <x v="508"/>
    <x v="3"/>
    <n v="35"/>
    <n v="93.142857142857139"/>
    <x v="1"/>
    <s v="USD"/>
    <n v="1284008400"/>
    <n v="1284181200"/>
    <x v="0"/>
    <x v="0"/>
    <x v="0"/>
    <s v="film &amp; video/television"/>
    <x v="4"/>
    <x v="19"/>
    <x v="180"/>
    <d v="2010-09-11T05:00:00"/>
    <n v="2"/>
    <n v="1"/>
    <x v="122"/>
    <n v="3260"/>
    <n v="93.142857142857139"/>
    <x v="1"/>
  </r>
  <r>
    <x v="514"/>
    <x v="506"/>
    <s v="Centralized motivating capacity"/>
    <n v="138700"/>
    <n v="31123"/>
    <x v="509"/>
    <x v="3"/>
    <n v="528"/>
    <n v="58.945075757575758"/>
    <x v="5"/>
    <s v="CHF"/>
    <n v="1386309600"/>
    <n v="1386741600"/>
    <x v="0"/>
    <x v="1"/>
    <x v="0"/>
    <s v="music/rock"/>
    <x v="1"/>
    <x v="1"/>
    <x v="481"/>
    <d v="2013-12-11T06:00:00"/>
    <n v="5"/>
    <n v="0.96"/>
    <x v="337"/>
    <n v="32419.791666666668"/>
    <n v="61.401120580808083"/>
    <x v="5"/>
  </r>
  <r>
    <x v="515"/>
    <x v="507"/>
    <s v="Phased 24hour flexibility"/>
    <n v="8600"/>
    <n v="4797"/>
    <x v="510"/>
    <x v="0"/>
    <n v="133"/>
    <n v="36.067669172932334"/>
    <x v="0"/>
    <s v="CAD"/>
    <n v="1324620000"/>
    <n v="1324792800"/>
    <x v="0"/>
    <x v="1"/>
    <x v="0"/>
    <s v="theater/plays"/>
    <x v="3"/>
    <x v="3"/>
    <x v="482"/>
    <d v="2011-12-25T06:00:00"/>
    <n v="2"/>
    <n v="1.32"/>
    <x v="338"/>
    <n v="3634.090909090909"/>
    <n v="27.323991797676008"/>
    <x v="0"/>
  </r>
  <r>
    <x v="516"/>
    <x v="508"/>
    <s v="Exclusive 5thgeneration structure"/>
    <n v="125400"/>
    <n v="53324"/>
    <x v="511"/>
    <x v="0"/>
    <n v="846"/>
    <n v="63.030732860520096"/>
    <x v="1"/>
    <s v="USD"/>
    <n v="1281070800"/>
    <n v="1284354000"/>
    <x v="0"/>
    <x v="0"/>
    <x v="0"/>
    <s v="publishing/nonfiction"/>
    <x v="5"/>
    <x v="9"/>
    <x v="194"/>
    <d v="2010-09-13T05:00:00"/>
    <n v="38"/>
    <n v="1"/>
    <x v="339"/>
    <n v="53324"/>
    <n v="63.030732860520096"/>
    <x v="1"/>
  </r>
  <r>
    <x v="517"/>
    <x v="509"/>
    <s v="Multi-tiered maximized orchestration"/>
    <n v="5900"/>
    <n v="6608"/>
    <x v="512"/>
    <x v="1"/>
    <n v="78"/>
    <n v="84.717948717948715"/>
    <x v="1"/>
    <s v="USD"/>
    <n v="1493960400"/>
    <n v="1494392400"/>
    <x v="0"/>
    <x v="0"/>
    <x v="0"/>
    <s v="food/food trucks"/>
    <x v="0"/>
    <x v="0"/>
    <x v="483"/>
    <d v="2017-05-10T05:00:00"/>
    <n v="5"/>
    <n v="1"/>
    <x v="340"/>
    <n v="6608"/>
    <n v="84.717948717948715"/>
    <x v="1"/>
  </r>
  <r>
    <x v="518"/>
    <x v="510"/>
    <s v="Open-architected uniform instruction set"/>
    <n v="8800"/>
    <n v="622"/>
    <x v="513"/>
    <x v="0"/>
    <n v="10"/>
    <n v="62.2"/>
    <x v="1"/>
    <s v="USD"/>
    <n v="1519365600"/>
    <n v="1519538400"/>
    <x v="0"/>
    <x v="1"/>
    <x v="0"/>
    <s v="film &amp; video/animation"/>
    <x v="4"/>
    <x v="10"/>
    <x v="484"/>
    <d v="2018-02-25T06:00:00"/>
    <n v="2"/>
    <n v="1"/>
    <x v="38"/>
    <n v="622"/>
    <n v="62.2"/>
    <x v="1"/>
  </r>
  <r>
    <x v="519"/>
    <x v="511"/>
    <s v="Exclusive asymmetric analyzer"/>
    <n v="177700"/>
    <n v="180802"/>
    <x v="514"/>
    <x v="1"/>
    <n v="1773"/>
    <n v="101.97518330513255"/>
    <x v="1"/>
    <s v="USD"/>
    <n v="1420696800"/>
    <n v="1421906400"/>
    <x v="0"/>
    <x v="1"/>
    <x v="0"/>
    <s v="music/rock"/>
    <x v="1"/>
    <x v="1"/>
    <x v="355"/>
    <d v="2015-01-22T06:00:00"/>
    <n v="14"/>
    <n v="1"/>
    <x v="341"/>
    <n v="180802"/>
    <n v="101.97518330513255"/>
    <x v="1"/>
  </r>
  <r>
    <x v="520"/>
    <x v="512"/>
    <s v="Organic radical collaboration"/>
    <n v="800"/>
    <n v="3406"/>
    <x v="515"/>
    <x v="1"/>
    <n v="32"/>
    <n v="106.4375"/>
    <x v="1"/>
    <s v="USD"/>
    <n v="1555650000"/>
    <n v="1555909200"/>
    <x v="0"/>
    <x v="0"/>
    <x v="0"/>
    <s v="theater/plays"/>
    <x v="3"/>
    <x v="3"/>
    <x v="485"/>
    <d v="2019-04-22T05:00:00"/>
    <n v="3"/>
    <n v="1"/>
    <x v="140"/>
    <n v="3406"/>
    <n v="106.4375"/>
    <x v="1"/>
  </r>
  <r>
    <x v="521"/>
    <x v="513"/>
    <s v="Function-based multi-state software"/>
    <n v="7600"/>
    <n v="11061"/>
    <x v="516"/>
    <x v="1"/>
    <n v="369"/>
    <n v="29.975609756097562"/>
    <x v="1"/>
    <s v="USD"/>
    <n v="1471928400"/>
    <n v="1472446800"/>
    <x v="0"/>
    <x v="1"/>
    <x v="0"/>
    <s v="film &amp; video/drama"/>
    <x v="4"/>
    <x v="6"/>
    <x v="486"/>
    <d v="2016-08-29T05:00:00"/>
    <n v="6"/>
    <n v="1"/>
    <x v="4"/>
    <n v="11061"/>
    <n v="29.975609756097562"/>
    <x v="1"/>
  </r>
  <r>
    <x v="522"/>
    <x v="514"/>
    <s v="Innovative static budgetary management"/>
    <n v="50500"/>
    <n v="16389"/>
    <x v="517"/>
    <x v="0"/>
    <n v="191"/>
    <n v="85.806282722513089"/>
    <x v="1"/>
    <s v="USD"/>
    <n v="1341291600"/>
    <n v="1342328400"/>
    <x v="0"/>
    <x v="0"/>
    <x v="0"/>
    <s v="film &amp; video/shorts"/>
    <x v="4"/>
    <x v="12"/>
    <x v="487"/>
    <d v="2012-07-15T05:00:00"/>
    <n v="12"/>
    <n v="1"/>
    <x v="342"/>
    <n v="16389"/>
    <n v="85.806282722513089"/>
    <x v="1"/>
  </r>
  <r>
    <x v="523"/>
    <x v="515"/>
    <s v="Triple-buffered holistic ability"/>
    <n v="900"/>
    <n v="6303"/>
    <x v="518"/>
    <x v="1"/>
    <n v="89"/>
    <n v="70.82022471910112"/>
    <x v="1"/>
    <s v="USD"/>
    <n v="1267682400"/>
    <n v="1268114400"/>
    <x v="0"/>
    <x v="0"/>
    <x v="0"/>
    <s v="film &amp; video/shorts"/>
    <x v="4"/>
    <x v="12"/>
    <x v="488"/>
    <d v="2010-03-09T06:00:00"/>
    <n v="5"/>
    <n v="1"/>
    <x v="85"/>
    <n v="6303"/>
    <n v="70.82022471910112"/>
    <x v="1"/>
  </r>
  <r>
    <x v="524"/>
    <x v="516"/>
    <s v="Diverse scalable superstructure"/>
    <n v="96700"/>
    <n v="81136"/>
    <x v="519"/>
    <x v="0"/>
    <n v="1979"/>
    <n v="40.998484082870135"/>
    <x v="1"/>
    <s v="USD"/>
    <n v="1272258000"/>
    <n v="1273381200"/>
    <x v="0"/>
    <x v="0"/>
    <x v="0"/>
    <s v="theater/plays"/>
    <x v="3"/>
    <x v="3"/>
    <x v="489"/>
    <d v="2010-05-09T05:00:00"/>
    <n v="13"/>
    <n v="1"/>
    <x v="141"/>
    <n v="81136"/>
    <n v="40.998484082870135"/>
    <x v="1"/>
  </r>
  <r>
    <x v="525"/>
    <x v="517"/>
    <s v="Balanced leadingedge data-warehouse"/>
    <n v="2100"/>
    <n v="1768"/>
    <x v="520"/>
    <x v="0"/>
    <n v="63"/>
    <n v="28.063492063492063"/>
    <x v="1"/>
    <s v="USD"/>
    <n v="1290492000"/>
    <n v="1290837600"/>
    <x v="0"/>
    <x v="0"/>
    <x v="0"/>
    <s v="technology/wearables"/>
    <x v="2"/>
    <x v="8"/>
    <x v="490"/>
    <d v="2010-11-27T06:00:00"/>
    <n v="4"/>
    <n v="1"/>
    <x v="130"/>
    <n v="1768"/>
    <n v="28.063492063492063"/>
    <x v="1"/>
  </r>
  <r>
    <x v="526"/>
    <x v="518"/>
    <s v="Digitized bandwidth-monitored open architecture"/>
    <n v="8300"/>
    <n v="12944"/>
    <x v="521"/>
    <x v="1"/>
    <n v="147"/>
    <n v="88.054421768707485"/>
    <x v="1"/>
    <s v="USD"/>
    <n v="1451109600"/>
    <n v="1454306400"/>
    <x v="0"/>
    <x v="1"/>
    <x v="0"/>
    <s v="theater/plays"/>
    <x v="3"/>
    <x v="3"/>
    <x v="312"/>
    <d v="2016-02-01T06:00:00"/>
    <n v="37"/>
    <n v="1"/>
    <x v="122"/>
    <n v="12944"/>
    <n v="88.054421768707485"/>
    <x v="1"/>
  </r>
  <r>
    <x v="527"/>
    <x v="519"/>
    <s v="Enterprise-wide intermediate portal"/>
    <n v="189200"/>
    <n v="188480"/>
    <x v="522"/>
    <x v="0"/>
    <n v="6080"/>
    <n v="31"/>
    <x v="0"/>
    <s v="CAD"/>
    <n v="1454652000"/>
    <n v="1457762400"/>
    <x v="0"/>
    <x v="0"/>
    <x v="0"/>
    <s v="film &amp; video/animation"/>
    <x v="4"/>
    <x v="10"/>
    <x v="491"/>
    <d v="2016-03-12T06:00:00"/>
    <n v="36"/>
    <n v="1.32"/>
    <x v="343"/>
    <n v="142787.87878787878"/>
    <n v="23.484848484848484"/>
    <x v="0"/>
  </r>
  <r>
    <x v="528"/>
    <x v="520"/>
    <s v="Focused leadingedge matrix"/>
    <n v="9000"/>
    <n v="7227"/>
    <x v="523"/>
    <x v="0"/>
    <n v="80"/>
    <n v="90.337500000000006"/>
    <x v="4"/>
    <s v="GBP"/>
    <n v="1385186400"/>
    <n v="1389074400"/>
    <x v="0"/>
    <x v="0"/>
    <x v="0"/>
    <s v="music/indie rock"/>
    <x v="1"/>
    <x v="7"/>
    <x v="492"/>
    <d v="2014-01-07T06:00:00"/>
    <n v="45"/>
    <n v="0.87"/>
    <x v="344"/>
    <n v="8306.8965517241377"/>
    <n v="103.83620689655172"/>
    <x v="4"/>
  </r>
  <r>
    <x v="529"/>
    <x v="521"/>
    <s v="Seamless logistical encryption"/>
    <n v="5100"/>
    <n v="574"/>
    <x v="524"/>
    <x v="0"/>
    <n v="9"/>
    <n v="63.777777777777779"/>
    <x v="1"/>
    <s v="USD"/>
    <n v="1399698000"/>
    <n v="1402117200"/>
    <x v="0"/>
    <x v="0"/>
    <x v="0"/>
    <s v="games/video games"/>
    <x v="6"/>
    <x v="11"/>
    <x v="493"/>
    <d v="2014-06-07T05:00:00"/>
    <n v="28"/>
    <n v="1"/>
    <x v="289"/>
    <n v="574"/>
    <n v="63.777777777777779"/>
    <x v="1"/>
  </r>
  <r>
    <x v="530"/>
    <x v="522"/>
    <s v="Stand-alone human-resource workforce"/>
    <n v="105000"/>
    <n v="96328"/>
    <x v="525"/>
    <x v="0"/>
    <n v="1784"/>
    <n v="53.995515695067262"/>
    <x v="1"/>
    <s v="USD"/>
    <n v="1283230800"/>
    <n v="1284440400"/>
    <x v="0"/>
    <x v="1"/>
    <x v="0"/>
    <s v="publishing/fiction"/>
    <x v="5"/>
    <x v="13"/>
    <x v="494"/>
    <d v="2010-09-14T05:00:00"/>
    <n v="14"/>
    <n v="1"/>
    <x v="345"/>
    <n v="96328"/>
    <n v="53.995515695067262"/>
    <x v="1"/>
  </r>
  <r>
    <x v="531"/>
    <x v="523"/>
    <s v="Automated zero tolerance implementation"/>
    <n v="186700"/>
    <n v="178338"/>
    <x v="526"/>
    <x v="2"/>
    <n v="3640"/>
    <n v="48.993956043956047"/>
    <x v="5"/>
    <s v="CHF"/>
    <n v="1384149600"/>
    <n v="1388988000"/>
    <x v="0"/>
    <x v="0"/>
    <x v="0"/>
    <s v="games/video games"/>
    <x v="6"/>
    <x v="11"/>
    <x v="495"/>
    <d v="2014-01-06T06:00:00"/>
    <n v="56"/>
    <n v="0.96"/>
    <x v="346"/>
    <n v="185768.75"/>
    <n v="51.035370879120876"/>
    <x v="5"/>
  </r>
  <r>
    <x v="532"/>
    <x v="524"/>
    <s v="Pre-emptive grid-enabled contingency"/>
    <n v="1600"/>
    <n v="8046"/>
    <x v="527"/>
    <x v="1"/>
    <n v="126"/>
    <n v="63.857142857142854"/>
    <x v="0"/>
    <s v="CAD"/>
    <n v="1516860000"/>
    <n v="1516946400"/>
    <x v="0"/>
    <x v="0"/>
    <x v="0"/>
    <s v="theater/plays"/>
    <x v="3"/>
    <x v="3"/>
    <x v="496"/>
    <d v="2018-01-26T06:00:00"/>
    <n v="1"/>
    <n v="1.32"/>
    <x v="347"/>
    <n v="6095.454545454545"/>
    <n v="48.376623376623371"/>
    <x v="0"/>
  </r>
  <r>
    <x v="533"/>
    <x v="525"/>
    <s v="Multi-lateral didactic encoding"/>
    <n v="115600"/>
    <n v="184086"/>
    <x v="528"/>
    <x v="1"/>
    <n v="2218"/>
    <n v="82.996393146979258"/>
    <x v="4"/>
    <s v="GBP"/>
    <n v="1374642000"/>
    <n v="1377752400"/>
    <x v="0"/>
    <x v="0"/>
    <x v="0"/>
    <s v="music/indie rock"/>
    <x v="1"/>
    <x v="7"/>
    <x v="497"/>
    <d v="2013-08-29T05:00:00"/>
    <n v="36"/>
    <n v="0.87"/>
    <x v="348"/>
    <n v="211593.10344827586"/>
    <n v="95.398153042504887"/>
    <x v="4"/>
  </r>
  <r>
    <x v="534"/>
    <x v="526"/>
    <s v="Self-enabling didactic orchestration"/>
    <n v="89100"/>
    <n v="13385"/>
    <x v="529"/>
    <x v="0"/>
    <n v="243"/>
    <n v="55.08230452674897"/>
    <x v="1"/>
    <s v="USD"/>
    <n v="1534482000"/>
    <n v="1534568400"/>
    <x v="0"/>
    <x v="1"/>
    <x v="0"/>
    <s v="film &amp; video/drama"/>
    <x v="4"/>
    <x v="6"/>
    <x v="498"/>
    <d v="2018-08-18T05:00:00"/>
    <n v="1"/>
    <n v="1"/>
    <x v="349"/>
    <n v="13385"/>
    <n v="55.08230452674897"/>
    <x v="1"/>
  </r>
  <r>
    <x v="535"/>
    <x v="527"/>
    <s v="Profit-focused 24/7 data-warehouse"/>
    <n v="2600"/>
    <n v="12533"/>
    <x v="530"/>
    <x v="1"/>
    <n v="202"/>
    <n v="62.044554455445542"/>
    <x v="6"/>
    <s v="EUR"/>
    <n v="1528434000"/>
    <n v="1528606800"/>
    <x v="0"/>
    <x v="1"/>
    <x v="0"/>
    <s v="theater/plays"/>
    <x v="3"/>
    <x v="3"/>
    <x v="499"/>
    <d v="2018-06-10T05:00:00"/>
    <n v="2"/>
    <n v="1"/>
    <x v="107"/>
    <n v="12533"/>
    <n v="62.044554455445542"/>
    <x v="6"/>
  </r>
  <r>
    <x v="536"/>
    <x v="528"/>
    <s v="Enhanced methodical middleware"/>
    <n v="9800"/>
    <n v="14697"/>
    <x v="531"/>
    <x v="1"/>
    <n v="140"/>
    <n v="104.97857142857143"/>
    <x v="6"/>
    <s v="EUR"/>
    <n v="1282626000"/>
    <n v="1284872400"/>
    <x v="0"/>
    <x v="0"/>
    <x v="0"/>
    <s v="publishing/fiction"/>
    <x v="5"/>
    <x v="13"/>
    <x v="500"/>
    <d v="2010-09-19T05:00:00"/>
    <n v="26"/>
    <n v="1"/>
    <x v="135"/>
    <n v="14697"/>
    <n v="104.97857142857143"/>
    <x v="6"/>
  </r>
  <r>
    <x v="537"/>
    <x v="529"/>
    <s v="Synchronized client-driven projection"/>
    <n v="84400"/>
    <n v="98935"/>
    <x v="532"/>
    <x v="1"/>
    <n v="1052"/>
    <n v="94.044676806083643"/>
    <x v="3"/>
    <s v="DKK"/>
    <n v="1535605200"/>
    <n v="1537592400"/>
    <x v="1"/>
    <x v="1"/>
    <x v="1"/>
    <s v="film &amp; video/documentary"/>
    <x v="4"/>
    <x v="4"/>
    <x v="501"/>
    <d v="2018-09-22T05:00:00"/>
    <n v="23"/>
    <n v="7.46"/>
    <x v="350"/>
    <n v="13262.064343163538"/>
    <n v="12.606525041029979"/>
    <x v="3"/>
  </r>
  <r>
    <x v="538"/>
    <x v="530"/>
    <s v="Networked didactic time-frame"/>
    <n v="151300"/>
    <n v="57034"/>
    <x v="533"/>
    <x v="0"/>
    <n v="1296"/>
    <n v="44.007716049382715"/>
    <x v="1"/>
    <s v="USD"/>
    <n v="1379826000"/>
    <n v="1381208400"/>
    <x v="0"/>
    <x v="0"/>
    <x v="0"/>
    <s v="games/mobile games"/>
    <x v="6"/>
    <x v="20"/>
    <x v="502"/>
    <d v="2013-10-08T05:00:00"/>
    <n v="16"/>
    <n v="1"/>
    <x v="351"/>
    <n v="57034"/>
    <n v="44.007716049382715"/>
    <x v="1"/>
  </r>
  <r>
    <x v="539"/>
    <x v="531"/>
    <s v="Assimilated exuding toolset"/>
    <n v="9800"/>
    <n v="7120"/>
    <x v="534"/>
    <x v="0"/>
    <n v="77"/>
    <n v="92.467532467532465"/>
    <x v="1"/>
    <s v="USD"/>
    <n v="1561957200"/>
    <n v="1562475600"/>
    <x v="0"/>
    <x v="1"/>
    <x v="0"/>
    <s v="food/food trucks"/>
    <x v="0"/>
    <x v="0"/>
    <x v="503"/>
    <d v="2019-07-07T05:00:00"/>
    <n v="6"/>
    <n v="1"/>
    <x v="135"/>
    <n v="7120"/>
    <n v="92.467532467532465"/>
    <x v="1"/>
  </r>
  <r>
    <x v="540"/>
    <x v="532"/>
    <s v="Front-line client-server secured line"/>
    <n v="5300"/>
    <n v="14097"/>
    <x v="535"/>
    <x v="1"/>
    <n v="247"/>
    <n v="57.072874493927124"/>
    <x v="1"/>
    <s v="USD"/>
    <n v="1525496400"/>
    <n v="1527397200"/>
    <x v="0"/>
    <x v="0"/>
    <x v="0"/>
    <s v="photography/photography books"/>
    <x v="7"/>
    <x v="14"/>
    <x v="504"/>
    <d v="2018-05-27T05:00:00"/>
    <n v="22"/>
    <n v="1"/>
    <x v="108"/>
    <n v="14097"/>
    <n v="57.072874493927124"/>
    <x v="1"/>
  </r>
  <r>
    <x v="541"/>
    <x v="533"/>
    <s v="Polarized systemic Internet solution"/>
    <n v="178000"/>
    <n v="43086"/>
    <x v="536"/>
    <x v="0"/>
    <n v="395"/>
    <n v="109.07848101265823"/>
    <x v="6"/>
    <s v="EUR"/>
    <n v="1433912400"/>
    <n v="1436158800"/>
    <x v="0"/>
    <x v="0"/>
    <x v="0"/>
    <s v="games/mobile games"/>
    <x v="6"/>
    <x v="20"/>
    <x v="505"/>
    <d v="2015-07-06T05:00:00"/>
    <n v="26"/>
    <n v="1"/>
    <x v="352"/>
    <n v="43086"/>
    <n v="109.07848101265823"/>
    <x v="6"/>
  </r>
  <r>
    <x v="542"/>
    <x v="534"/>
    <s v="Profit-focused exuding moderator"/>
    <n v="77000"/>
    <n v="1930"/>
    <x v="537"/>
    <x v="0"/>
    <n v="49"/>
    <n v="39.387755102040813"/>
    <x v="4"/>
    <s v="GBP"/>
    <n v="1453442400"/>
    <n v="1456034400"/>
    <x v="0"/>
    <x v="0"/>
    <x v="0"/>
    <s v="music/indie rock"/>
    <x v="1"/>
    <x v="7"/>
    <x v="506"/>
    <d v="2016-02-21T06:00:00"/>
    <n v="30"/>
    <n v="0.87"/>
    <x v="353"/>
    <n v="2218.3908045977009"/>
    <n v="45.273281726483695"/>
    <x v="4"/>
  </r>
  <r>
    <x v="543"/>
    <x v="535"/>
    <s v="Cross-group high-level moderator"/>
    <n v="84900"/>
    <n v="13864"/>
    <x v="538"/>
    <x v="0"/>
    <n v="180"/>
    <n v="77.022222222222226"/>
    <x v="1"/>
    <s v="USD"/>
    <n v="1378875600"/>
    <n v="1380171600"/>
    <x v="0"/>
    <x v="0"/>
    <x v="0"/>
    <s v="games/video games"/>
    <x v="6"/>
    <x v="11"/>
    <x v="507"/>
    <d v="2013-09-26T05:00:00"/>
    <n v="15"/>
    <n v="1"/>
    <x v="354"/>
    <n v="13864"/>
    <n v="77.022222222222226"/>
    <x v="1"/>
  </r>
  <r>
    <x v="544"/>
    <x v="536"/>
    <s v="Public-key 3rdgeneration system engine"/>
    <n v="2800"/>
    <n v="7742"/>
    <x v="539"/>
    <x v="1"/>
    <n v="84"/>
    <n v="92.166666666666671"/>
    <x v="1"/>
    <s v="USD"/>
    <n v="1452232800"/>
    <n v="1453356000"/>
    <x v="0"/>
    <x v="0"/>
    <x v="0"/>
    <s v="music/rock"/>
    <x v="1"/>
    <x v="1"/>
    <x v="508"/>
    <d v="2016-01-21T06:00:00"/>
    <n v="13"/>
    <n v="1"/>
    <x v="58"/>
    <n v="7742"/>
    <n v="92.166666666666671"/>
    <x v="1"/>
  </r>
  <r>
    <x v="545"/>
    <x v="537"/>
    <s v="Organized value-added access"/>
    <n v="184800"/>
    <n v="164109"/>
    <x v="540"/>
    <x v="0"/>
    <n v="2690"/>
    <n v="61.007063197026021"/>
    <x v="1"/>
    <s v="USD"/>
    <n v="1577253600"/>
    <n v="1578981600"/>
    <x v="0"/>
    <x v="0"/>
    <x v="0"/>
    <s v="theater/plays"/>
    <x v="3"/>
    <x v="3"/>
    <x v="509"/>
    <d v="2020-01-14T06:00:00"/>
    <n v="20"/>
    <n v="1"/>
    <x v="355"/>
    <n v="164109"/>
    <n v="61.007063197026021"/>
    <x v="1"/>
  </r>
  <r>
    <x v="546"/>
    <x v="538"/>
    <s v="Cloned global Graphical User Interface"/>
    <n v="4200"/>
    <n v="6870"/>
    <x v="541"/>
    <x v="1"/>
    <n v="88"/>
    <n v="78.068181818181813"/>
    <x v="1"/>
    <s v="USD"/>
    <n v="1537160400"/>
    <n v="1537419600"/>
    <x v="0"/>
    <x v="1"/>
    <x v="0"/>
    <s v="theater/plays"/>
    <x v="3"/>
    <x v="3"/>
    <x v="510"/>
    <d v="2018-09-20T05:00:00"/>
    <n v="3"/>
    <n v="1"/>
    <x v="3"/>
    <n v="6870"/>
    <n v="78.068181818181813"/>
    <x v="1"/>
  </r>
  <r>
    <x v="547"/>
    <x v="539"/>
    <s v="Focused solution-oriented matrix"/>
    <n v="1300"/>
    <n v="12597"/>
    <x v="542"/>
    <x v="1"/>
    <n v="156"/>
    <n v="80.75"/>
    <x v="1"/>
    <s v="USD"/>
    <n v="1422165600"/>
    <n v="1423202400"/>
    <x v="0"/>
    <x v="0"/>
    <x v="0"/>
    <s v="film &amp; video/drama"/>
    <x v="4"/>
    <x v="6"/>
    <x v="511"/>
    <d v="2015-02-06T06:00:00"/>
    <n v="12"/>
    <n v="1"/>
    <x v="87"/>
    <n v="12597"/>
    <n v="80.75"/>
    <x v="1"/>
  </r>
  <r>
    <x v="548"/>
    <x v="540"/>
    <s v="Monitored discrete toolset"/>
    <n v="66100"/>
    <n v="179074"/>
    <x v="543"/>
    <x v="1"/>
    <n v="2985"/>
    <n v="59.991289782244557"/>
    <x v="1"/>
    <s v="USD"/>
    <n v="1459486800"/>
    <n v="1460610000"/>
    <x v="0"/>
    <x v="0"/>
    <x v="0"/>
    <s v="theater/plays"/>
    <x v="3"/>
    <x v="3"/>
    <x v="512"/>
    <d v="2016-04-14T05:00:00"/>
    <n v="13"/>
    <n v="1"/>
    <x v="356"/>
    <n v="179074"/>
    <n v="59.991289782244557"/>
    <x v="1"/>
  </r>
  <r>
    <x v="549"/>
    <x v="541"/>
    <s v="Business-focused intermediate system engine"/>
    <n v="29500"/>
    <n v="83843"/>
    <x v="544"/>
    <x v="1"/>
    <n v="762"/>
    <n v="110.03018372703411"/>
    <x v="1"/>
    <s v="USD"/>
    <n v="1369717200"/>
    <n v="1370494800"/>
    <x v="0"/>
    <x v="0"/>
    <x v="0"/>
    <s v="technology/wearables"/>
    <x v="2"/>
    <x v="8"/>
    <x v="513"/>
    <d v="2013-06-06T05:00:00"/>
    <n v="9"/>
    <n v="1"/>
    <x v="357"/>
    <n v="83843"/>
    <n v="110.03018372703411"/>
    <x v="1"/>
  </r>
  <r>
    <x v="550"/>
    <x v="542"/>
    <s v="De-engineered disintermediate encoding"/>
    <n v="100"/>
    <n v="4"/>
    <x v="446"/>
    <x v="3"/>
    <n v="1"/>
    <n v="4"/>
    <x v="5"/>
    <s v="CHF"/>
    <n v="1330495200"/>
    <n v="1332306000"/>
    <x v="0"/>
    <x v="0"/>
    <x v="0"/>
    <s v="music/indie rock"/>
    <x v="1"/>
    <x v="7"/>
    <x v="514"/>
    <d v="2012-03-21T05:00:00"/>
    <n v="21"/>
    <n v="0.96"/>
    <x v="358"/>
    <n v="4.166666666666667"/>
    <n v="4.166666666666667"/>
    <x v="5"/>
  </r>
  <r>
    <x v="551"/>
    <x v="543"/>
    <s v="Streamlined upward-trending analyzer"/>
    <n v="180100"/>
    <n v="105598"/>
    <x v="545"/>
    <x v="0"/>
    <n v="2779"/>
    <n v="37.99856063332134"/>
    <x v="2"/>
    <s v="AUD"/>
    <n v="1419055200"/>
    <n v="1422511200"/>
    <x v="0"/>
    <x v="1"/>
    <x v="0"/>
    <s v="technology/web"/>
    <x v="2"/>
    <x v="2"/>
    <x v="515"/>
    <d v="2015-01-29T06:00:00"/>
    <n v="40"/>
    <n v="1.49"/>
    <x v="359"/>
    <n v="70871.140939597317"/>
    <n v="25.502389686792846"/>
    <x v="2"/>
  </r>
  <r>
    <x v="552"/>
    <x v="544"/>
    <s v="Distributed human-resource policy"/>
    <n v="9000"/>
    <n v="8866"/>
    <x v="546"/>
    <x v="0"/>
    <n v="92"/>
    <n v="96.369565217391298"/>
    <x v="1"/>
    <s v="USD"/>
    <n v="1480140000"/>
    <n v="1480312800"/>
    <x v="0"/>
    <x v="0"/>
    <x v="0"/>
    <s v="theater/plays"/>
    <x v="3"/>
    <x v="3"/>
    <x v="516"/>
    <d v="2016-11-28T06:00:00"/>
    <n v="2"/>
    <n v="1"/>
    <x v="28"/>
    <n v="8866"/>
    <n v="96.369565217391298"/>
    <x v="1"/>
  </r>
  <r>
    <x v="553"/>
    <x v="545"/>
    <s v="De-engineered 5thgeneration contingency"/>
    <n v="170600"/>
    <n v="75022"/>
    <x v="547"/>
    <x v="0"/>
    <n v="1028"/>
    <n v="72.978599221789878"/>
    <x v="1"/>
    <s v="USD"/>
    <n v="1293948000"/>
    <n v="1294034400"/>
    <x v="0"/>
    <x v="0"/>
    <x v="0"/>
    <s v="music/rock"/>
    <x v="1"/>
    <x v="1"/>
    <x v="517"/>
    <d v="2011-01-03T06:00:00"/>
    <n v="1"/>
    <n v="1"/>
    <x v="360"/>
    <n v="75022"/>
    <n v="72.978599221789878"/>
    <x v="1"/>
  </r>
  <r>
    <x v="554"/>
    <x v="546"/>
    <s v="Multi-channeled upward-trending application"/>
    <n v="9500"/>
    <n v="14408"/>
    <x v="548"/>
    <x v="1"/>
    <n v="554"/>
    <n v="26.007220216606498"/>
    <x v="0"/>
    <s v="CAD"/>
    <n v="1482127200"/>
    <n v="1482645600"/>
    <x v="0"/>
    <x v="0"/>
    <x v="0"/>
    <s v="music/indie rock"/>
    <x v="1"/>
    <x v="7"/>
    <x v="518"/>
    <d v="2016-12-25T06:00:00"/>
    <n v="6"/>
    <n v="1.32"/>
    <x v="361"/>
    <n v="10915.151515151514"/>
    <n v="19.702439558035223"/>
    <x v="0"/>
  </r>
  <r>
    <x v="555"/>
    <x v="547"/>
    <s v="Organic maximized database"/>
    <n v="6300"/>
    <n v="14089"/>
    <x v="549"/>
    <x v="1"/>
    <n v="135"/>
    <n v="104.36296296296297"/>
    <x v="3"/>
    <s v="DKK"/>
    <n v="1396414800"/>
    <n v="1399093200"/>
    <x v="0"/>
    <x v="0"/>
    <x v="0"/>
    <s v="music/rock"/>
    <x v="1"/>
    <x v="1"/>
    <x v="519"/>
    <d v="2014-05-03T05:00:00"/>
    <n v="31"/>
    <n v="7.46"/>
    <x v="362"/>
    <n v="1888.6058981233243"/>
    <n v="13.989673319432033"/>
    <x v="3"/>
  </r>
  <r>
    <x v="556"/>
    <x v="195"/>
    <s v="Grass-roots 24/7 attitude"/>
    <n v="5200"/>
    <n v="12467"/>
    <x v="550"/>
    <x v="1"/>
    <n v="122"/>
    <n v="102.18852459016394"/>
    <x v="1"/>
    <s v="USD"/>
    <n v="1315285200"/>
    <n v="1315890000"/>
    <x v="0"/>
    <x v="1"/>
    <x v="0"/>
    <s v="publishing/translations"/>
    <x v="5"/>
    <x v="18"/>
    <x v="520"/>
    <d v="2011-09-13T05:00:00"/>
    <n v="7"/>
    <n v="1"/>
    <x v="10"/>
    <n v="12467"/>
    <n v="102.18852459016394"/>
    <x v="1"/>
  </r>
  <r>
    <x v="557"/>
    <x v="548"/>
    <s v="Team-oriented global strategy"/>
    <n v="6000"/>
    <n v="11960"/>
    <x v="551"/>
    <x v="1"/>
    <n v="221"/>
    <n v="54.117647058823529"/>
    <x v="1"/>
    <s v="USD"/>
    <n v="1443762000"/>
    <n v="1444021200"/>
    <x v="0"/>
    <x v="1"/>
    <x v="0"/>
    <s v="film &amp; video/science fiction"/>
    <x v="4"/>
    <x v="22"/>
    <x v="521"/>
    <d v="2015-10-05T05:00:00"/>
    <n v="3"/>
    <n v="1"/>
    <x v="50"/>
    <n v="11960"/>
    <n v="54.117647058823529"/>
    <x v="1"/>
  </r>
  <r>
    <x v="558"/>
    <x v="549"/>
    <s v="Enhanced client-driven capacity"/>
    <n v="5800"/>
    <n v="7966"/>
    <x v="552"/>
    <x v="1"/>
    <n v="126"/>
    <n v="63.222222222222221"/>
    <x v="1"/>
    <s v="USD"/>
    <n v="1456293600"/>
    <n v="1460005200"/>
    <x v="0"/>
    <x v="0"/>
    <x v="0"/>
    <s v="theater/plays"/>
    <x v="3"/>
    <x v="3"/>
    <x v="522"/>
    <d v="2016-04-07T05:00:00"/>
    <n v="43"/>
    <n v="1"/>
    <x v="363"/>
    <n v="7966"/>
    <n v="63.222222222222221"/>
    <x v="1"/>
  </r>
  <r>
    <x v="559"/>
    <x v="550"/>
    <s v="Exclusive systematic productivity"/>
    <n v="105300"/>
    <n v="106321"/>
    <x v="553"/>
    <x v="1"/>
    <n v="1022"/>
    <n v="104.03228962818004"/>
    <x v="1"/>
    <s v="USD"/>
    <n v="1470114000"/>
    <n v="1470718800"/>
    <x v="0"/>
    <x v="0"/>
    <x v="0"/>
    <s v="theater/plays"/>
    <x v="3"/>
    <x v="3"/>
    <x v="523"/>
    <d v="2016-08-09T05:00:00"/>
    <n v="7"/>
    <n v="1"/>
    <x v="364"/>
    <n v="106321"/>
    <n v="104.03228962818004"/>
    <x v="1"/>
  </r>
  <r>
    <x v="560"/>
    <x v="551"/>
    <s v="Re-engineered radical policy"/>
    <n v="20000"/>
    <n v="158832"/>
    <x v="554"/>
    <x v="1"/>
    <n v="3177"/>
    <n v="49.994334277620396"/>
    <x v="1"/>
    <s v="USD"/>
    <n v="1321596000"/>
    <n v="1325052000"/>
    <x v="0"/>
    <x v="0"/>
    <x v="0"/>
    <s v="film &amp; video/animation"/>
    <x v="4"/>
    <x v="10"/>
    <x v="524"/>
    <d v="2011-12-28T06:00:00"/>
    <n v="40"/>
    <n v="1"/>
    <x v="365"/>
    <n v="158832"/>
    <n v="49.994334277620396"/>
    <x v="1"/>
  </r>
  <r>
    <x v="561"/>
    <x v="552"/>
    <s v="Down-sized logistical adapter"/>
    <n v="3000"/>
    <n v="11091"/>
    <x v="555"/>
    <x v="1"/>
    <n v="198"/>
    <n v="56.015151515151516"/>
    <x v="5"/>
    <s v="CHF"/>
    <n v="1318827600"/>
    <n v="1319000400"/>
    <x v="0"/>
    <x v="0"/>
    <x v="0"/>
    <s v="theater/plays"/>
    <x v="3"/>
    <x v="3"/>
    <x v="525"/>
    <d v="2011-10-19T05:00:00"/>
    <n v="2"/>
    <n v="0.96"/>
    <x v="366"/>
    <n v="11553.125"/>
    <n v="58.349116161616159"/>
    <x v="5"/>
  </r>
  <r>
    <x v="562"/>
    <x v="553"/>
    <s v="Configurable bandwidth-monitored throughput"/>
    <n v="9900"/>
    <n v="1269"/>
    <x v="556"/>
    <x v="0"/>
    <n v="26"/>
    <n v="48.807692307692307"/>
    <x v="5"/>
    <s v="CHF"/>
    <n v="1552366800"/>
    <n v="1552539600"/>
    <x v="0"/>
    <x v="0"/>
    <x v="0"/>
    <s v="music/rock"/>
    <x v="1"/>
    <x v="1"/>
    <x v="188"/>
    <d v="2019-03-14T05:00:00"/>
    <n v="2"/>
    <n v="0.96"/>
    <x v="367"/>
    <n v="1321.875"/>
    <n v="50.841346153846153"/>
    <x v="5"/>
  </r>
  <r>
    <x v="563"/>
    <x v="554"/>
    <s v="Optional tangible pricing structure"/>
    <n v="3700"/>
    <n v="5107"/>
    <x v="557"/>
    <x v="1"/>
    <n v="85"/>
    <n v="60.082352941176474"/>
    <x v="2"/>
    <s v="AUD"/>
    <n v="1542088800"/>
    <n v="1543816800"/>
    <x v="0"/>
    <x v="0"/>
    <x v="0"/>
    <s v="film &amp; video/documentary"/>
    <x v="4"/>
    <x v="4"/>
    <x v="526"/>
    <d v="2018-12-03T06:00:00"/>
    <n v="20"/>
    <n v="1.49"/>
    <x v="368"/>
    <n v="3427.5167785234898"/>
    <n v="40.323726806158703"/>
    <x v="2"/>
  </r>
  <r>
    <x v="564"/>
    <x v="555"/>
    <s v="Organic high-level implementation"/>
    <n v="168700"/>
    <n v="141393"/>
    <x v="558"/>
    <x v="0"/>
    <n v="1790"/>
    <n v="78.990502793296088"/>
    <x v="1"/>
    <s v="USD"/>
    <n v="1426395600"/>
    <n v="1427086800"/>
    <x v="0"/>
    <x v="0"/>
    <x v="0"/>
    <s v="theater/plays"/>
    <x v="3"/>
    <x v="3"/>
    <x v="527"/>
    <d v="2015-03-23T05:00:00"/>
    <n v="8"/>
    <n v="1"/>
    <x v="369"/>
    <n v="141393"/>
    <n v="78.990502793296088"/>
    <x v="1"/>
  </r>
  <r>
    <x v="565"/>
    <x v="556"/>
    <s v="Decentralized logistical collaboration"/>
    <n v="94900"/>
    <n v="194166"/>
    <x v="559"/>
    <x v="1"/>
    <n v="3596"/>
    <n v="53.99499443826474"/>
    <x v="1"/>
    <s v="USD"/>
    <n v="1321336800"/>
    <n v="1323064800"/>
    <x v="0"/>
    <x v="0"/>
    <x v="0"/>
    <s v="theater/plays"/>
    <x v="3"/>
    <x v="3"/>
    <x v="528"/>
    <d v="2011-12-05T06:00:00"/>
    <n v="20"/>
    <n v="1"/>
    <x v="370"/>
    <n v="194166"/>
    <n v="53.99499443826474"/>
    <x v="1"/>
  </r>
  <r>
    <x v="566"/>
    <x v="557"/>
    <s v="Advanced content-based installation"/>
    <n v="9300"/>
    <n v="4124"/>
    <x v="560"/>
    <x v="0"/>
    <n v="37"/>
    <n v="111.45945945945945"/>
    <x v="1"/>
    <s v="USD"/>
    <n v="1456293600"/>
    <n v="1458277200"/>
    <x v="0"/>
    <x v="1"/>
    <x v="0"/>
    <s v="music/electric music"/>
    <x v="1"/>
    <x v="5"/>
    <x v="522"/>
    <d v="2016-03-18T05:00:00"/>
    <n v="23"/>
    <n v="1"/>
    <x v="32"/>
    <n v="4124"/>
    <n v="111.45945945945945"/>
    <x v="1"/>
  </r>
  <r>
    <x v="567"/>
    <x v="558"/>
    <s v="Distributed high-level open architecture"/>
    <n v="6800"/>
    <n v="14865"/>
    <x v="561"/>
    <x v="1"/>
    <n v="244"/>
    <n v="60.922131147540981"/>
    <x v="1"/>
    <s v="USD"/>
    <n v="1404968400"/>
    <n v="1405141200"/>
    <x v="0"/>
    <x v="0"/>
    <x v="0"/>
    <s v="music/rock"/>
    <x v="1"/>
    <x v="1"/>
    <x v="529"/>
    <d v="2014-07-12T05:00:00"/>
    <n v="2"/>
    <n v="1"/>
    <x v="91"/>
    <n v="14865"/>
    <n v="60.922131147540981"/>
    <x v="1"/>
  </r>
  <r>
    <x v="568"/>
    <x v="559"/>
    <s v="Synergized zero tolerance help-desk"/>
    <n v="72400"/>
    <n v="134688"/>
    <x v="562"/>
    <x v="1"/>
    <n v="5180"/>
    <n v="26.0015444015444"/>
    <x v="1"/>
    <s v="USD"/>
    <n v="1279170000"/>
    <n v="1283058000"/>
    <x v="0"/>
    <x v="0"/>
    <x v="0"/>
    <s v="theater/plays"/>
    <x v="3"/>
    <x v="3"/>
    <x v="530"/>
    <d v="2010-08-29T05:00:00"/>
    <n v="45"/>
    <n v="1"/>
    <x v="371"/>
    <n v="134688"/>
    <n v="26.0015444015444"/>
    <x v="1"/>
  </r>
  <r>
    <x v="569"/>
    <x v="560"/>
    <s v="Extended multi-tasking definition"/>
    <n v="20100"/>
    <n v="47705"/>
    <x v="563"/>
    <x v="1"/>
    <n v="589"/>
    <n v="80.993208828522924"/>
    <x v="6"/>
    <s v="EUR"/>
    <n v="1294725600"/>
    <n v="1295762400"/>
    <x v="0"/>
    <x v="0"/>
    <x v="0"/>
    <s v="film &amp; video/animation"/>
    <x v="4"/>
    <x v="10"/>
    <x v="531"/>
    <d v="2011-01-23T06:00:00"/>
    <n v="12"/>
    <n v="1"/>
    <x v="372"/>
    <n v="47705"/>
    <n v="80.993208828522924"/>
    <x v="6"/>
  </r>
  <r>
    <x v="570"/>
    <x v="561"/>
    <s v="Realigned uniform knowledge user"/>
    <n v="31200"/>
    <n v="95364"/>
    <x v="564"/>
    <x v="1"/>
    <n v="2725"/>
    <n v="34.995963302752294"/>
    <x v="1"/>
    <s v="USD"/>
    <n v="1419055200"/>
    <n v="1419573600"/>
    <x v="0"/>
    <x v="1"/>
    <x v="0"/>
    <s v="music/rock"/>
    <x v="1"/>
    <x v="1"/>
    <x v="515"/>
    <d v="2014-12-26T06:00:00"/>
    <n v="6"/>
    <n v="1"/>
    <x v="373"/>
    <n v="95364"/>
    <n v="34.995963302752294"/>
    <x v="1"/>
  </r>
  <r>
    <x v="571"/>
    <x v="562"/>
    <s v="Monitored grid-enabled model"/>
    <n v="3500"/>
    <n v="3295"/>
    <x v="565"/>
    <x v="0"/>
    <n v="35"/>
    <n v="94.142857142857139"/>
    <x v="6"/>
    <s v="EUR"/>
    <n v="1434690000"/>
    <n v="1438750800"/>
    <x v="0"/>
    <x v="0"/>
    <x v="0"/>
    <s v="film &amp; video/shorts"/>
    <x v="4"/>
    <x v="12"/>
    <x v="532"/>
    <d v="2015-08-05T05:00:00"/>
    <n v="47"/>
    <n v="1"/>
    <x v="93"/>
    <n v="3295"/>
    <n v="94.142857142857139"/>
    <x v="6"/>
  </r>
  <r>
    <x v="572"/>
    <x v="563"/>
    <s v="Assimilated actuating policy"/>
    <n v="9000"/>
    <n v="4896"/>
    <x v="566"/>
    <x v="3"/>
    <n v="94"/>
    <n v="52.085106382978722"/>
    <x v="1"/>
    <s v="USD"/>
    <n v="1443416400"/>
    <n v="1444798800"/>
    <x v="0"/>
    <x v="1"/>
    <x v="0"/>
    <s v="music/rock"/>
    <x v="1"/>
    <x v="1"/>
    <x v="533"/>
    <d v="2015-10-14T05:00:00"/>
    <n v="16"/>
    <n v="1"/>
    <x v="28"/>
    <n v="4896"/>
    <n v="52.085106382978722"/>
    <x v="1"/>
  </r>
  <r>
    <x v="573"/>
    <x v="564"/>
    <s v="Total incremental productivity"/>
    <n v="6700"/>
    <n v="7496"/>
    <x v="567"/>
    <x v="1"/>
    <n v="300"/>
    <n v="24.986666666666668"/>
    <x v="1"/>
    <s v="USD"/>
    <n v="1399006800"/>
    <n v="1399179600"/>
    <x v="0"/>
    <x v="0"/>
    <x v="0"/>
    <s v="journalism/audio"/>
    <x v="8"/>
    <x v="23"/>
    <x v="409"/>
    <d v="2014-05-04T05:00:00"/>
    <n v="2"/>
    <n v="1"/>
    <x v="374"/>
    <n v="7496"/>
    <n v="24.986666666666668"/>
    <x v="1"/>
  </r>
  <r>
    <x v="574"/>
    <x v="565"/>
    <s v="Adaptive local task-force"/>
    <n v="2700"/>
    <n v="9967"/>
    <x v="568"/>
    <x v="1"/>
    <n v="144"/>
    <n v="69.215277777777771"/>
    <x v="1"/>
    <s v="USD"/>
    <n v="1575698400"/>
    <n v="1576562400"/>
    <x v="0"/>
    <x v="1"/>
    <x v="0"/>
    <s v="food/food trucks"/>
    <x v="0"/>
    <x v="0"/>
    <x v="534"/>
    <d v="2019-12-17T06:00:00"/>
    <n v="10"/>
    <n v="1"/>
    <x v="54"/>
    <n v="9967"/>
    <n v="69.215277777777771"/>
    <x v="1"/>
  </r>
  <r>
    <x v="575"/>
    <x v="566"/>
    <s v="Universal zero-defect concept"/>
    <n v="83300"/>
    <n v="52421"/>
    <x v="569"/>
    <x v="0"/>
    <n v="558"/>
    <n v="93.944444444444443"/>
    <x v="1"/>
    <s v="USD"/>
    <n v="1400562000"/>
    <n v="1400821200"/>
    <x v="0"/>
    <x v="1"/>
    <x v="0"/>
    <s v="theater/plays"/>
    <x v="3"/>
    <x v="3"/>
    <x v="53"/>
    <d v="2014-05-23T05:00:00"/>
    <n v="3"/>
    <n v="1"/>
    <x v="375"/>
    <n v="52421"/>
    <n v="93.944444444444443"/>
    <x v="1"/>
  </r>
  <r>
    <x v="576"/>
    <x v="567"/>
    <s v="Object-based bottom-line superstructure"/>
    <n v="9700"/>
    <n v="6298"/>
    <x v="570"/>
    <x v="0"/>
    <n v="64"/>
    <n v="98.40625"/>
    <x v="1"/>
    <s v="USD"/>
    <n v="1509512400"/>
    <n v="1510984800"/>
    <x v="0"/>
    <x v="0"/>
    <x v="0"/>
    <s v="theater/plays"/>
    <x v="3"/>
    <x v="3"/>
    <x v="535"/>
    <d v="2017-11-18T06:00:00"/>
    <n v="17"/>
    <n v="1"/>
    <x v="66"/>
    <n v="6298"/>
    <n v="98.40625"/>
    <x v="1"/>
  </r>
  <r>
    <x v="577"/>
    <x v="568"/>
    <s v="Adaptive 24hour projection"/>
    <n v="8200"/>
    <n v="1546"/>
    <x v="571"/>
    <x v="3"/>
    <n v="37"/>
    <n v="41.783783783783782"/>
    <x v="1"/>
    <s v="USD"/>
    <n v="1299823200"/>
    <n v="1302066000"/>
    <x v="0"/>
    <x v="0"/>
    <x v="0"/>
    <s v="music/jazz"/>
    <x v="1"/>
    <x v="17"/>
    <x v="536"/>
    <d v="2011-04-06T05:00:00"/>
    <n v="26"/>
    <n v="1"/>
    <x v="154"/>
    <n v="1546"/>
    <n v="41.783783783783782"/>
    <x v="1"/>
  </r>
  <r>
    <x v="578"/>
    <x v="569"/>
    <s v="Sharable radical toolset"/>
    <n v="96500"/>
    <n v="16168"/>
    <x v="572"/>
    <x v="0"/>
    <n v="245"/>
    <n v="65.991836734693877"/>
    <x v="1"/>
    <s v="USD"/>
    <n v="1322719200"/>
    <n v="1322978400"/>
    <x v="0"/>
    <x v="0"/>
    <x v="0"/>
    <s v="film &amp; video/science fiction"/>
    <x v="4"/>
    <x v="22"/>
    <x v="537"/>
    <d v="2011-12-04T06:00:00"/>
    <n v="3"/>
    <n v="1"/>
    <x v="376"/>
    <n v="16168"/>
    <n v="65.991836734693877"/>
    <x v="1"/>
  </r>
  <r>
    <x v="579"/>
    <x v="570"/>
    <s v="Focused multimedia knowledgebase"/>
    <n v="6200"/>
    <n v="6269"/>
    <x v="573"/>
    <x v="1"/>
    <n v="87"/>
    <n v="72.05747126436782"/>
    <x v="1"/>
    <s v="USD"/>
    <n v="1312693200"/>
    <n v="1313730000"/>
    <x v="0"/>
    <x v="0"/>
    <x v="0"/>
    <s v="music/jazz"/>
    <x v="1"/>
    <x v="17"/>
    <x v="538"/>
    <d v="2011-08-19T05:00:00"/>
    <n v="12"/>
    <n v="1"/>
    <x v="9"/>
    <n v="6269"/>
    <n v="72.05747126436782"/>
    <x v="1"/>
  </r>
  <r>
    <x v="580"/>
    <x v="251"/>
    <s v="Seamless 6thgeneration extranet"/>
    <n v="43800"/>
    <n v="149578"/>
    <x v="574"/>
    <x v="1"/>
    <n v="3116"/>
    <n v="48.003209242618745"/>
    <x v="1"/>
    <s v="USD"/>
    <n v="1393394400"/>
    <n v="1394085600"/>
    <x v="0"/>
    <x v="0"/>
    <x v="0"/>
    <s v="theater/plays"/>
    <x v="3"/>
    <x v="3"/>
    <x v="539"/>
    <d v="2014-03-06T06:00:00"/>
    <n v="8"/>
    <n v="1"/>
    <x v="377"/>
    <n v="149578"/>
    <n v="48.003209242618745"/>
    <x v="1"/>
  </r>
  <r>
    <x v="581"/>
    <x v="571"/>
    <s v="Sharable mobile knowledgebase"/>
    <n v="6000"/>
    <n v="3841"/>
    <x v="575"/>
    <x v="0"/>
    <n v="71"/>
    <n v="54.098591549295776"/>
    <x v="1"/>
    <s v="USD"/>
    <n v="1304053200"/>
    <n v="1305349200"/>
    <x v="0"/>
    <x v="0"/>
    <x v="0"/>
    <s v="technology/web"/>
    <x v="2"/>
    <x v="2"/>
    <x v="540"/>
    <d v="2011-05-14T05:00:00"/>
    <n v="15"/>
    <n v="1"/>
    <x v="50"/>
    <n v="3841"/>
    <n v="54.098591549295776"/>
    <x v="1"/>
  </r>
  <r>
    <x v="582"/>
    <x v="572"/>
    <s v="Cross-group global system engine"/>
    <n v="8700"/>
    <n v="4531"/>
    <x v="576"/>
    <x v="0"/>
    <n v="42"/>
    <n v="107.88095238095238"/>
    <x v="1"/>
    <s v="USD"/>
    <n v="1433912400"/>
    <n v="1434344400"/>
    <x v="0"/>
    <x v="1"/>
    <x v="0"/>
    <s v="games/video games"/>
    <x v="6"/>
    <x v="11"/>
    <x v="505"/>
    <d v="2015-06-15T05:00:00"/>
    <n v="5"/>
    <n v="1"/>
    <x v="287"/>
    <n v="4531"/>
    <n v="107.88095238095238"/>
    <x v="1"/>
  </r>
  <r>
    <x v="583"/>
    <x v="573"/>
    <s v="Centralized clear-thinking conglomeration"/>
    <n v="18900"/>
    <n v="60934"/>
    <x v="577"/>
    <x v="1"/>
    <n v="909"/>
    <n v="67.034103410341032"/>
    <x v="1"/>
    <s v="USD"/>
    <n v="1329717600"/>
    <n v="1331186400"/>
    <x v="0"/>
    <x v="0"/>
    <x v="0"/>
    <s v="film &amp; video/documentary"/>
    <x v="4"/>
    <x v="4"/>
    <x v="541"/>
    <d v="2012-03-08T06:00:00"/>
    <n v="17"/>
    <n v="1"/>
    <x v="378"/>
    <n v="60934"/>
    <n v="67.034103410341032"/>
    <x v="1"/>
  </r>
  <r>
    <x v="584"/>
    <x v="8"/>
    <s v="De-engineered cohesive system engine"/>
    <n v="86400"/>
    <n v="103255"/>
    <x v="578"/>
    <x v="1"/>
    <n v="1613"/>
    <n v="64.01425914445133"/>
    <x v="1"/>
    <s v="USD"/>
    <n v="1335330000"/>
    <n v="1336539600"/>
    <x v="0"/>
    <x v="0"/>
    <x v="0"/>
    <s v="technology/web"/>
    <x v="2"/>
    <x v="2"/>
    <x v="542"/>
    <d v="2012-05-09T05:00:00"/>
    <n v="14"/>
    <n v="1"/>
    <x v="379"/>
    <n v="103255"/>
    <n v="64.01425914445133"/>
    <x v="1"/>
  </r>
  <r>
    <x v="585"/>
    <x v="574"/>
    <s v="Reactive analyzing function"/>
    <n v="8900"/>
    <n v="13065"/>
    <x v="579"/>
    <x v="1"/>
    <n v="136"/>
    <n v="96.066176470588232"/>
    <x v="1"/>
    <s v="USD"/>
    <n v="1268888400"/>
    <n v="1269752400"/>
    <x v="0"/>
    <x v="0"/>
    <x v="0"/>
    <s v="publishing/translations"/>
    <x v="5"/>
    <x v="18"/>
    <x v="543"/>
    <d v="2010-03-28T05:00:00"/>
    <n v="10"/>
    <n v="1"/>
    <x v="380"/>
    <n v="13065"/>
    <n v="96.066176470588232"/>
    <x v="1"/>
  </r>
  <r>
    <x v="586"/>
    <x v="575"/>
    <s v="Robust hybrid budgetary management"/>
    <n v="700"/>
    <n v="6654"/>
    <x v="580"/>
    <x v="1"/>
    <n v="130"/>
    <n v="51.184615384615384"/>
    <x v="1"/>
    <s v="USD"/>
    <n v="1289973600"/>
    <n v="1291615200"/>
    <x v="0"/>
    <x v="0"/>
    <x v="0"/>
    <s v="music/rock"/>
    <x v="1"/>
    <x v="1"/>
    <x v="544"/>
    <d v="2010-12-06T06:00:00"/>
    <n v="19"/>
    <n v="1"/>
    <x v="34"/>
    <n v="6654"/>
    <n v="51.184615384615384"/>
    <x v="1"/>
  </r>
  <r>
    <x v="587"/>
    <x v="576"/>
    <s v="Open-source analyzing monitoring"/>
    <n v="9400"/>
    <n v="6852"/>
    <x v="581"/>
    <x v="0"/>
    <n v="156"/>
    <n v="43.92307692307692"/>
    <x v="0"/>
    <s v="CAD"/>
    <n v="1547877600"/>
    <n v="1552366800"/>
    <x v="0"/>
    <x v="1"/>
    <x v="0"/>
    <s v="food/food trucks"/>
    <x v="0"/>
    <x v="0"/>
    <x v="35"/>
    <d v="2019-03-12T05:00:00"/>
    <n v="52"/>
    <n v="1.32"/>
    <x v="381"/>
    <n v="5190.909090909091"/>
    <n v="33.275058275058278"/>
    <x v="0"/>
  </r>
  <r>
    <x v="588"/>
    <x v="577"/>
    <s v="Up-sized discrete firmware"/>
    <n v="157600"/>
    <n v="124517"/>
    <x v="582"/>
    <x v="0"/>
    <n v="1368"/>
    <n v="91.021198830409361"/>
    <x v="4"/>
    <s v="GBP"/>
    <n v="1269493200"/>
    <n v="1272171600"/>
    <x v="0"/>
    <x v="0"/>
    <x v="0"/>
    <s v="theater/plays"/>
    <x v="3"/>
    <x v="3"/>
    <x v="152"/>
    <d v="2010-04-25T05:00:00"/>
    <n v="31"/>
    <n v="0.87"/>
    <x v="243"/>
    <n v="143122.98850574714"/>
    <n v="104.62206762116018"/>
    <x v="4"/>
  </r>
  <r>
    <x v="589"/>
    <x v="578"/>
    <s v="Exclusive intangible extranet"/>
    <n v="7900"/>
    <n v="5113"/>
    <x v="583"/>
    <x v="0"/>
    <n v="102"/>
    <n v="50.127450980392155"/>
    <x v="1"/>
    <s v="USD"/>
    <n v="1436072400"/>
    <n v="1436677200"/>
    <x v="0"/>
    <x v="0"/>
    <x v="0"/>
    <s v="film &amp; video/documentary"/>
    <x v="4"/>
    <x v="4"/>
    <x v="545"/>
    <d v="2015-07-12T05:00:00"/>
    <n v="7"/>
    <n v="1"/>
    <x v="62"/>
    <n v="5113"/>
    <n v="50.127450980392155"/>
    <x v="1"/>
  </r>
  <r>
    <x v="590"/>
    <x v="579"/>
    <s v="Synergized analyzing process improvement"/>
    <n v="7100"/>
    <n v="5824"/>
    <x v="584"/>
    <x v="0"/>
    <n v="86"/>
    <n v="67.720930232558146"/>
    <x v="2"/>
    <s v="AUD"/>
    <n v="1419141600"/>
    <n v="1420092000"/>
    <x v="0"/>
    <x v="0"/>
    <x v="0"/>
    <s v="publishing/radio &amp; podcasts"/>
    <x v="5"/>
    <x v="15"/>
    <x v="546"/>
    <d v="2015-01-01T06:00:00"/>
    <n v="11"/>
    <n v="1.49"/>
    <x v="382"/>
    <n v="3908.7248322147652"/>
    <n v="45.45028874668332"/>
    <x v="2"/>
  </r>
  <r>
    <x v="591"/>
    <x v="580"/>
    <s v="Realigned dedicated system engine"/>
    <n v="600"/>
    <n v="6226"/>
    <x v="585"/>
    <x v="1"/>
    <n v="102"/>
    <n v="61.03921568627451"/>
    <x v="1"/>
    <s v="USD"/>
    <n v="1279083600"/>
    <n v="1279947600"/>
    <x v="0"/>
    <x v="0"/>
    <x v="0"/>
    <s v="games/video games"/>
    <x v="6"/>
    <x v="11"/>
    <x v="547"/>
    <d v="2010-07-24T05:00:00"/>
    <n v="10"/>
    <n v="1"/>
    <x v="64"/>
    <n v="6226"/>
    <n v="61.03921568627451"/>
    <x v="1"/>
  </r>
  <r>
    <x v="592"/>
    <x v="581"/>
    <s v="Object-based bandwidth-monitored concept"/>
    <n v="156800"/>
    <n v="20243"/>
    <x v="586"/>
    <x v="0"/>
    <n v="253"/>
    <n v="80.011857707509876"/>
    <x v="1"/>
    <s v="USD"/>
    <n v="1401426000"/>
    <n v="1402203600"/>
    <x v="0"/>
    <x v="0"/>
    <x v="0"/>
    <s v="theater/plays"/>
    <x v="3"/>
    <x v="3"/>
    <x v="548"/>
    <d v="2014-06-08T05:00:00"/>
    <n v="9"/>
    <n v="1"/>
    <x v="170"/>
    <n v="20243"/>
    <n v="80.011857707509876"/>
    <x v="1"/>
  </r>
  <r>
    <x v="593"/>
    <x v="582"/>
    <s v="Ameliorated client-driven open system"/>
    <n v="121600"/>
    <n v="188288"/>
    <x v="587"/>
    <x v="1"/>
    <n v="4006"/>
    <n v="47.001497753369947"/>
    <x v="1"/>
    <s v="USD"/>
    <n v="1395810000"/>
    <n v="1396933200"/>
    <x v="0"/>
    <x v="0"/>
    <x v="0"/>
    <s v="film &amp; video/animation"/>
    <x v="4"/>
    <x v="10"/>
    <x v="549"/>
    <d v="2014-04-08T05:00:00"/>
    <n v="13"/>
    <n v="1"/>
    <x v="383"/>
    <n v="188288"/>
    <n v="47.001497753369947"/>
    <x v="1"/>
  </r>
  <r>
    <x v="594"/>
    <x v="583"/>
    <s v="Upgradable leadingedge Local Area Network"/>
    <n v="157300"/>
    <n v="11167"/>
    <x v="588"/>
    <x v="0"/>
    <n v="157"/>
    <n v="71.127388535031841"/>
    <x v="1"/>
    <s v="USD"/>
    <n v="1467003600"/>
    <n v="1467262800"/>
    <x v="0"/>
    <x v="1"/>
    <x v="0"/>
    <s v="theater/plays"/>
    <x v="3"/>
    <x v="3"/>
    <x v="550"/>
    <d v="2016-06-30T05:00:00"/>
    <n v="3"/>
    <n v="1"/>
    <x v="384"/>
    <n v="11167"/>
    <n v="71.127388535031841"/>
    <x v="1"/>
  </r>
  <r>
    <x v="595"/>
    <x v="584"/>
    <s v="Customizable intermediate data-warehouse"/>
    <n v="70300"/>
    <n v="146595"/>
    <x v="589"/>
    <x v="1"/>
    <n v="1629"/>
    <n v="89.99079189686924"/>
    <x v="1"/>
    <s v="USD"/>
    <n v="1268715600"/>
    <n v="1270530000"/>
    <x v="0"/>
    <x v="1"/>
    <x v="0"/>
    <s v="theater/plays"/>
    <x v="3"/>
    <x v="3"/>
    <x v="551"/>
    <d v="2010-04-06T05:00:00"/>
    <n v="21"/>
    <n v="1"/>
    <x v="385"/>
    <n v="146595"/>
    <n v="89.99079189686924"/>
    <x v="1"/>
  </r>
  <r>
    <x v="596"/>
    <x v="585"/>
    <s v="Managed optimizing archive"/>
    <n v="7900"/>
    <n v="7875"/>
    <x v="590"/>
    <x v="0"/>
    <n v="183"/>
    <n v="43.032786885245905"/>
    <x v="1"/>
    <s v="USD"/>
    <n v="1457157600"/>
    <n v="1457762400"/>
    <x v="0"/>
    <x v="1"/>
    <x v="0"/>
    <s v="film &amp; video/drama"/>
    <x v="4"/>
    <x v="6"/>
    <x v="552"/>
    <d v="2016-03-12T06:00:00"/>
    <n v="7"/>
    <n v="1"/>
    <x v="62"/>
    <n v="7875"/>
    <n v="43.032786885245905"/>
    <x v="1"/>
  </r>
  <r>
    <x v="597"/>
    <x v="586"/>
    <s v="Diverse systematic projection"/>
    <n v="73800"/>
    <n v="148779"/>
    <x v="591"/>
    <x v="1"/>
    <n v="2188"/>
    <n v="67.997714808043881"/>
    <x v="1"/>
    <s v="USD"/>
    <n v="1573970400"/>
    <n v="1575525600"/>
    <x v="0"/>
    <x v="0"/>
    <x v="0"/>
    <s v="theater/plays"/>
    <x v="3"/>
    <x v="3"/>
    <x v="462"/>
    <d v="2019-12-05T06:00:00"/>
    <n v="18"/>
    <n v="1"/>
    <x v="386"/>
    <n v="148779"/>
    <n v="67.997714808043881"/>
    <x v="1"/>
  </r>
  <r>
    <x v="598"/>
    <x v="587"/>
    <s v="Up-sized web-enabled info-mediaries"/>
    <n v="108500"/>
    <n v="175868"/>
    <x v="592"/>
    <x v="1"/>
    <n v="2409"/>
    <n v="73.004566210045667"/>
    <x v="6"/>
    <s v="EUR"/>
    <n v="1276578000"/>
    <n v="1279083600"/>
    <x v="0"/>
    <x v="0"/>
    <x v="0"/>
    <s v="music/rock"/>
    <x v="1"/>
    <x v="1"/>
    <x v="553"/>
    <d v="2010-07-14T05:00:00"/>
    <n v="29"/>
    <n v="1"/>
    <x v="387"/>
    <n v="175868"/>
    <n v="73.004566210045667"/>
    <x v="6"/>
  </r>
  <r>
    <x v="599"/>
    <x v="588"/>
    <s v="Persevering optimizing Graphical User Interface"/>
    <n v="140300"/>
    <n v="5112"/>
    <x v="593"/>
    <x v="0"/>
    <n v="82"/>
    <n v="62.341463414634148"/>
    <x v="3"/>
    <s v="DKK"/>
    <n v="1423720800"/>
    <n v="1424412000"/>
    <x v="0"/>
    <x v="0"/>
    <x v="0"/>
    <s v="film &amp; video/documentary"/>
    <x v="4"/>
    <x v="4"/>
    <x v="554"/>
    <d v="2015-02-20T06:00:00"/>
    <n v="8"/>
    <n v="7.46"/>
    <x v="388"/>
    <n v="685.25469168900804"/>
    <n v="8.3567645327927806"/>
    <x v="3"/>
  </r>
  <r>
    <x v="600"/>
    <x v="589"/>
    <s v="Cross-platform tertiary array"/>
    <n v="100"/>
    <n v="5"/>
    <x v="298"/>
    <x v="0"/>
    <n v="1"/>
    <n v="5"/>
    <x v="4"/>
    <s v="GBP"/>
    <n v="1375160400"/>
    <n v="1376197200"/>
    <x v="0"/>
    <x v="0"/>
    <x v="0"/>
    <s v="food/food trucks"/>
    <x v="0"/>
    <x v="0"/>
    <x v="555"/>
    <d v="2013-08-11T05:00:00"/>
    <n v="12"/>
    <n v="0.87"/>
    <x v="389"/>
    <n v="5.7471264367816088"/>
    <n v="5.7471264367816088"/>
    <x v="4"/>
  </r>
  <r>
    <x v="601"/>
    <x v="590"/>
    <s v="Inverse neutral structure"/>
    <n v="6300"/>
    <n v="13018"/>
    <x v="594"/>
    <x v="1"/>
    <n v="194"/>
    <n v="67.103092783505161"/>
    <x v="1"/>
    <s v="USD"/>
    <n v="1401426000"/>
    <n v="1402894800"/>
    <x v="1"/>
    <x v="0"/>
    <x v="0"/>
    <s v="technology/wearables"/>
    <x v="2"/>
    <x v="8"/>
    <x v="548"/>
    <d v="2014-06-16T05:00:00"/>
    <n v="17"/>
    <n v="1"/>
    <x v="11"/>
    <n v="13018"/>
    <n v="67.103092783505161"/>
    <x v="1"/>
  </r>
  <r>
    <x v="602"/>
    <x v="591"/>
    <s v="Quality-focused system-worthy support"/>
    <n v="71100"/>
    <n v="91176"/>
    <x v="595"/>
    <x v="1"/>
    <n v="1140"/>
    <n v="79.978947368421046"/>
    <x v="1"/>
    <s v="USD"/>
    <n v="1433480400"/>
    <n v="1434430800"/>
    <x v="0"/>
    <x v="0"/>
    <x v="0"/>
    <s v="theater/plays"/>
    <x v="3"/>
    <x v="3"/>
    <x v="62"/>
    <d v="2015-06-16T05:00:00"/>
    <n v="11"/>
    <n v="1"/>
    <x v="390"/>
    <n v="91176"/>
    <n v="79.978947368421046"/>
    <x v="1"/>
  </r>
  <r>
    <x v="603"/>
    <x v="592"/>
    <s v="Vision-oriented 5thgeneration array"/>
    <n v="5300"/>
    <n v="6342"/>
    <x v="596"/>
    <x v="1"/>
    <n v="102"/>
    <n v="62.176470588235297"/>
    <x v="1"/>
    <s v="USD"/>
    <n v="1555563600"/>
    <n v="1557896400"/>
    <x v="0"/>
    <x v="0"/>
    <x v="0"/>
    <s v="theater/plays"/>
    <x v="3"/>
    <x v="3"/>
    <x v="556"/>
    <d v="2019-05-15T05:00:00"/>
    <n v="27"/>
    <n v="1"/>
    <x v="108"/>
    <n v="6342"/>
    <n v="62.176470588235297"/>
    <x v="1"/>
  </r>
  <r>
    <x v="604"/>
    <x v="593"/>
    <s v="Cross-platform logistical circuit"/>
    <n v="88700"/>
    <n v="151438"/>
    <x v="597"/>
    <x v="1"/>
    <n v="2857"/>
    <n v="53.005950297514879"/>
    <x v="1"/>
    <s v="USD"/>
    <n v="1295676000"/>
    <n v="1297490400"/>
    <x v="0"/>
    <x v="0"/>
    <x v="0"/>
    <s v="theater/plays"/>
    <x v="3"/>
    <x v="3"/>
    <x v="557"/>
    <d v="2011-02-12T06:00:00"/>
    <n v="21"/>
    <n v="1"/>
    <x v="391"/>
    <n v="151438"/>
    <n v="53.005950297514879"/>
    <x v="1"/>
  </r>
  <r>
    <x v="605"/>
    <x v="594"/>
    <s v="Profound solution-oriented matrix"/>
    <n v="3300"/>
    <n v="6178"/>
    <x v="598"/>
    <x v="1"/>
    <n v="107"/>
    <n v="57.738317757009348"/>
    <x v="1"/>
    <s v="USD"/>
    <n v="1443848400"/>
    <n v="1447394400"/>
    <x v="0"/>
    <x v="0"/>
    <x v="0"/>
    <s v="publishing/nonfiction"/>
    <x v="5"/>
    <x v="9"/>
    <x v="27"/>
    <d v="2015-11-13T06:00:00"/>
    <n v="41"/>
    <n v="1"/>
    <x v="97"/>
    <n v="6178"/>
    <n v="57.738317757009348"/>
    <x v="1"/>
  </r>
  <r>
    <x v="606"/>
    <x v="595"/>
    <s v="Extended asynchronous initiative"/>
    <n v="3400"/>
    <n v="6405"/>
    <x v="599"/>
    <x v="1"/>
    <n v="160"/>
    <n v="40.03125"/>
    <x v="4"/>
    <s v="GBP"/>
    <n v="1457330400"/>
    <n v="1458277200"/>
    <x v="0"/>
    <x v="0"/>
    <x v="0"/>
    <s v="music/rock"/>
    <x v="1"/>
    <x v="1"/>
    <x v="558"/>
    <d v="2016-03-18T05:00:00"/>
    <n v="11"/>
    <n v="0.87"/>
    <x v="392"/>
    <n v="7362.0689655172418"/>
    <n v="46.012931034482762"/>
    <x v="4"/>
  </r>
  <r>
    <x v="607"/>
    <x v="596"/>
    <s v="Fundamental needs-based frame"/>
    <n v="137600"/>
    <n v="180667"/>
    <x v="600"/>
    <x v="1"/>
    <n v="2230"/>
    <n v="81.016591928251117"/>
    <x v="1"/>
    <s v="USD"/>
    <n v="1395550800"/>
    <n v="1395723600"/>
    <x v="0"/>
    <x v="0"/>
    <x v="0"/>
    <s v="food/food trucks"/>
    <x v="0"/>
    <x v="0"/>
    <x v="559"/>
    <d v="2014-03-25T05:00:00"/>
    <n v="2"/>
    <n v="1"/>
    <x v="393"/>
    <n v="180667"/>
    <n v="81.016591928251117"/>
    <x v="1"/>
  </r>
  <r>
    <x v="608"/>
    <x v="597"/>
    <s v="Compatible full-range leverage"/>
    <n v="3900"/>
    <n v="11075"/>
    <x v="601"/>
    <x v="1"/>
    <n v="316"/>
    <n v="35.047468354430379"/>
    <x v="1"/>
    <s v="USD"/>
    <n v="1551852000"/>
    <n v="1552197600"/>
    <x v="0"/>
    <x v="1"/>
    <x v="0"/>
    <s v="music/jazz"/>
    <x v="1"/>
    <x v="17"/>
    <x v="426"/>
    <d v="2019-03-10T06:00:00"/>
    <n v="4"/>
    <n v="1"/>
    <x v="92"/>
    <n v="11075"/>
    <n v="35.047468354430379"/>
    <x v="1"/>
  </r>
  <r>
    <x v="609"/>
    <x v="598"/>
    <s v="Upgradable holistic system engine"/>
    <n v="10000"/>
    <n v="12042"/>
    <x v="602"/>
    <x v="1"/>
    <n v="117"/>
    <n v="102.92307692307692"/>
    <x v="1"/>
    <s v="USD"/>
    <n v="1547618400"/>
    <n v="1549087200"/>
    <x v="0"/>
    <x v="0"/>
    <x v="0"/>
    <s v="film &amp; video/science fiction"/>
    <x v="4"/>
    <x v="22"/>
    <x v="560"/>
    <d v="2019-02-02T06:00:00"/>
    <n v="17"/>
    <n v="1"/>
    <x v="89"/>
    <n v="12042"/>
    <n v="102.92307692307692"/>
    <x v="1"/>
  </r>
  <r>
    <x v="610"/>
    <x v="599"/>
    <s v="Stand-alone multi-state data-warehouse"/>
    <n v="42800"/>
    <n v="179356"/>
    <x v="603"/>
    <x v="1"/>
    <n v="6406"/>
    <n v="27.998126756166094"/>
    <x v="1"/>
    <s v="USD"/>
    <n v="1355637600"/>
    <n v="1356847200"/>
    <x v="0"/>
    <x v="0"/>
    <x v="0"/>
    <s v="theater/plays"/>
    <x v="3"/>
    <x v="3"/>
    <x v="561"/>
    <d v="2012-12-30T06:00:00"/>
    <n v="14"/>
    <n v="1"/>
    <x v="394"/>
    <n v="179356"/>
    <n v="27.998126756166094"/>
    <x v="1"/>
  </r>
  <r>
    <x v="611"/>
    <x v="600"/>
    <s v="Multi-lateral maximized core"/>
    <n v="8200"/>
    <n v="1136"/>
    <x v="604"/>
    <x v="3"/>
    <n v="15"/>
    <n v="75.733333333333334"/>
    <x v="1"/>
    <s v="USD"/>
    <n v="1374728400"/>
    <n v="1375765200"/>
    <x v="0"/>
    <x v="0"/>
    <x v="0"/>
    <s v="theater/plays"/>
    <x v="3"/>
    <x v="3"/>
    <x v="562"/>
    <d v="2013-08-06T05:00:00"/>
    <n v="12"/>
    <n v="1"/>
    <x v="154"/>
    <n v="1136"/>
    <n v="75.733333333333334"/>
    <x v="1"/>
  </r>
  <r>
    <x v="612"/>
    <x v="601"/>
    <s v="Innovative holistic hub"/>
    <n v="6200"/>
    <n v="8645"/>
    <x v="605"/>
    <x v="1"/>
    <n v="192"/>
    <n v="45.026041666666664"/>
    <x v="1"/>
    <s v="USD"/>
    <n v="1287810000"/>
    <n v="1289800800"/>
    <x v="0"/>
    <x v="0"/>
    <x v="0"/>
    <s v="music/electric music"/>
    <x v="1"/>
    <x v="5"/>
    <x v="563"/>
    <d v="2010-11-15T06:00:00"/>
    <n v="23"/>
    <n v="1"/>
    <x v="9"/>
    <n v="8645"/>
    <n v="45.026041666666664"/>
    <x v="1"/>
  </r>
  <r>
    <x v="613"/>
    <x v="602"/>
    <s v="Reverse-engineered 24/7 methodology"/>
    <n v="1100"/>
    <n v="1914"/>
    <x v="606"/>
    <x v="1"/>
    <n v="26"/>
    <n v="73.615384615384613"/>
    <x v="0"/>
    <s v="CAD"/>
    <n v="1503723600"/>
    <n v="1504501200"/>
    <x v="0"/>
    <x v="0"/>
    <x v="0"/>
    <s v="theater/plays"/>
    <x v="3"/>
    <x v="3"/>
    <x v="564"/>
    <d v="2017-09-04T05:00:00"/>
    <n v="9"/>
    <n v="1.32"/>
    <x v="395"/>
    <n v="1450"/>
    <n v="55.769230769230766"/>
    <x v="0"/>
  </r>
  <r>
    <x v="614"/>
    <x v="603"/>
    <s v="Business-focused dynamic info-mediaries"/>
    <n v="26500"/>
    <n v="41205"/>
    <x v="607"/>
    <x v="1"/>
    <n v="723"/>
    <n v="56.991701244813278"/>
    <x v="1"/>
    <s v="USD"/>
    <n v="1484114400"/>
    <n v="1485669600"/>
    <x v="0"/>
    <x v="0"/>
    <x v="0"/>
    <s v="theater/plays"/>
    <x v="3"/>
    <x v="3"/>
    <x v="565"/>
    <d v="2017-01-29T06:00:00"/>
    <n v="18"/>
    <n v="1"/>
    <x v="396"/>
    <n v="41205"/>
    <n v="56.991701244813278"/>
    <x v="1"/>
  </r>
  <r>
    <x v="615"/>
    <x v="604"/>
    <s v="Digitized clear-thinking installation"/>
    <n v="8500"/>
    <n v="14488"/>
    <x v="608"/>
    <x v="1"/>
    <n v="170"/>
    <n v="85.223529411764702"/>
    <x v="6"/>
    <s v="EUR"/>
    <n v="1461906000"/>
    <n v="1462770000"/>
    <x v="0"/>
    <x v="0"/>
    <x v="0"/>
    <s v="theater/plays"/>
    <x v="3"/>
    <x v="3"/>
    <x v="566"/>
    <d v="2016-05-09T05:00:00"/>
    <n v="10"/>
    <n v="1"/>
    <x v="316"/>
    <n v="14488"/>
    <n v="85.223529411764702"/>
    <x v="6"/>
  </r>
  <r>
    <x v="616"/>
    <x v="605"/>
    <s v="Quality-focused 24/7 superstructure"/>
    <n v="6400"/>
    <n v="12129"/>
    <x v="609"/>
    <x v="1"/>
    <n v="238"/>
    <n v="50.962184873949582"/>
    <x v="4"/>
    <s v="GBP"/>
    <n v="1379653200"/>
    <n v="1379739600"/>
    <x v="0"/>
    <x v="1"/>
    <x v="0"/>
    <s v="music/indie rock"/>
    <x v="1"/>
    <x v="7"/>
    <x v="567"/>
    <d v="2013-09-21T05:00:00"/>
    <n v="1"/>
    <n v="0.87"/>
    <x v="397"/>
    <n v="13941.379310344828"/>
    <n v="58.577223993045493"/>
    <x v="4"/>
  </r>
  <r>
    <x v="617"/>
    <x v="606"/>
    <s v="Multi-channeled local intranet"/>
    <n v="1400"/>
    <n v="3496"/>
    <x v="610"/>
    <x v="1"/>
    <n v="55"/>
    <n v="63.563636363636363"/>
    <x v="1"/>
    <s v="USD"/>
    <n v="1401858000"/>
    <n v="1402722000"/>
    <x v="0"/>
    <x v="0"/>
    <x v="0"/>
    <s v="theater/plays"/>
    <x v="3"/>
    <x v="3"/>
    <x v="568"/>
    <d v="2014-06-14T05:00:00"/>
    <n v="10"/>
    <n v="1"/>
    <x v="1"/>
    <n v="3496"/>
    <n v="63.563636363636363"/>
    <x v="1"/>
  </r>
  <r>
    <x v="618"/>
    <x v="607"/>
    <s v="Open-architected mobile emulation"/>
    <n v="198600"/>
    <n v="97037"/>
    <x v="611"/>
    <x v="0"/>
    <n v="1198"/>
    <n v="80.999165275459092"/>
    <x v="1"/>
    <s v="USD"/>
    <n v="1367470800"/>
    <n v="1369285200"/>
    <x v="0"/>
    <x v="0"/>
    <x v="0"/>
    <s v="publishing/nonfiction"/>
    <x v="5"/>
    <x v="9"/>
    <x v="569"/>
    <d v="2013-05-23T05:00:00"/>
    <n v="21"/>
    <n v="1"/>
    <x v="398"/>
    <n v="97037"/>
    <n v="80.999165275459092"/>
    <x v="1"/>
  </r>
  <r>
    <x v="619"/>
    <x v="608"/>
    <s v="Ameliorated foreground methodology"/>
    <n v="195900"/>
    <n v="55757"/>
    <x v="612"/>
    <x v="0"/>
    <n v="648"/>
    <n v="86.044753086419746"/>
    <x v="1"/>
    <s v="USD"/>
    <n v="1304658000"/>
    <n v="1304744400"/>
    <x v="1"/>
    <x v="1"/>
    <x v="1"/>
    <s v="theater/plays"/>
    <x v="3"/>
    <x v="3"/>
    <x v="570"/>
    <d v="2011-05-07T05:00:00"/>
    <n v="1"/>
    <n v="1"/>
    <x v="399"/>
    <n v="55757"/>
    <n v="86.044753086419746"/>
    <x v="1"/>
  </r>
  <r>
    <x v="620"/>
    <x v="609"/>
    <s v="Synergized well-modulated project"/>
    <n v="4300"/>
    <n v="11525"/>
    <x v="613"/>
    <x v="1"/>
    <n v="128"/>
    <n v="90.0390625"/>
    <x v="2"/>
    <s v="AUD"/>
    <n v="1467954000"/>
    <n v="1468299600"/>
    <x v="0"/>
    <x v="0"/>
    <x v="0"/>
    <s v="photography/photography books"/>
    <x v="7"/>
    <x v="14"/>
    <x v="571"/>
    <d v="2016-07-12T05:00:00"/>
    <n v="4"/>
    <n v="1.49"/>
    <x v="400"/>
    <n v="7734.89932885906"/>
    <n v="60.428901006711406"/>
    <x v="2"/>
  </r>
  <r>
    <x v="621"/>
    <x v="610"/>
    <s v="Extended context-sensitive forecast"/>
    <n v="25600"/>
    <n v="158669"/>
    <x v="614"/>
    <x v="1"/>
    <n v="2144"/>
    <n v="74.006063432835816"/>
    <x v="1"/>
    <s v="USD"/>
    <n v="1473742800"/>
    <n v="1474174800"/>
    <x v="0"/>
    <x v="0"/>
    <x v="0"/>
    <s v="theater/plays"/>
    <x v="3"/>
    <x v="3"/>
    <x v="572"/>
    <d v="2016-09-18T05:00:00"/>
    <n v="5"/>
    <n v="1"/>
    <x v="401"/>
    <n v="158669"/>
    <n v="74.006063432835816"/>
    <x v="1"/>
  </r>
  <r>
    <x v="622"/>
    <x v="611"/>
    <s v="Total leadingedge neural-net"/>
    <n v="189000"/>
    <n v="5916"/>
    <x v="615"/>
    <x v="0"/>
    <n v="64"/>
    <n v="92.4375"/>
    <x v="1"/>
    <s v="USD"/>
    <n v="1523768400"/>
    <n v="1526014800"/>
    <x v="0"/>
    <x v="0"/>
    <x v="0"/>
    <s v="music/indie rock"/>
    <x v="1"/>
    <x v="7"/>
    <x v="573"/>
    <d v="2018-05-11T05:00:00"/>
    <n v="26"/>
    <n v="1"/>
    <x v="402"/>
    <n v="5916"/>
    <n v="92.4375"/>
    <x v="1"/>
  </r>
  <r>
    <x v="623"/>
    <x v="612"/>
    <s v="Organic actuating protocol"/>
    <n v="94300"/>
    <n v="150806"/>
    <x v="616"/>
    <x v="1"/>
    <n v="2693"/>
    <n v="55.999257333828446"/>
    <x v="4"/>
    <s v="GBP"/>
    <n v="1437022800"/>
    <n v="1437454800"/>
    <x v="0"/>
    <x v="0"/>
    <x v="0"/>
    <s v="theater/plays"/>
    <x v="3"/>
    <x v="3"/>
    <x v="574"/>
    <d v="2015-07-21T05:00:00"/>
    <n v="5"/>
    <n v="0.87"/>
    <x v="403"/>
    <n v="173340.22988505746"/>
    <n v="64.366962452676361"/>
    <x v="4"/>
  </r>
  <r>
    <x v="624"/>
    <x v="613"/>
    <s v="Down-sized national software"/>
    <n v="5100"/>
    <n v="14249"/>
    <x v="617"/>
    <x v="1"/>
    <n v="432"/>
    <n v="32.983796296296298"/>
    <x v="1"/>
    <s v="USD"/>
    <n v="1422165600"/>
    <n v="1422684000"/>
    <x v="0"/>
    <x v="0"/>
    <x v="0"/>
    <s v="photography/photography books"/>
    <x v="7"/>
    <x v="14"/>
    <x v="511"/>
    <d v="2015-01-31T06:00:00"/>
    <n v="6"/>
    <n v="1"/>
    <x v="289"/>
    <n v="14249"/>
    <n v="32.983796296296298"/>
    <x v="1"/>
  </r>
  <r>
    <x v="625"/>
    <x v="614"/>
    <s v="Organic upward-trending Graphical User Interface"/>
    <n v="7500"/>
    <n v="5803"/>
    <x v="618"/>
    <x v="0"/>
    <n v="62"/>
    <n v="93.596774193548384"/>
    <x v="1"/>
    <s v="USD"/>
    <n v="1580104800"/>
    <n v="1581314400"/>
    <x v="0"/>
    <x v="0"/>
    <x v="0"/>
    <s v="theater/plays"/>
    <x v="3"/>
    <x v="3"/>
    <x v="575"/>
    <d v="2020-02-10T06:00:00"/>
    <n v="14"/>
    <n v="1"/>
    <x v="185"/>
    <n v="5803"/>
    <n v="93.596774193548384"/>
    <x v="1"/>
  </r>
  <r>
    <x v="626"/>
    <x v="615"/>
    <s v="Synergistic tertiary budgetary management"/>
    <n v="6400"/>
    <n v="13205"/>
    <x v="619"/>
    <x v="1"/>
    <n v="189"/>
    <n v="69.867724867724874"/>
    <x v="1"/>
    <s v="USD"/>
    <n v="1285650000"/>
    <n v="1286427600"/>
    <x v="0"/>
    <x v="1"/>
    <x v="0"/>
    <s v="theater/plays"/>
    <x v="3"/>
    <x v="3"/>
    <x v="576"/>
    <d v="2010-10-07T05:00:00"/>
    <n v="9"/>
    <n v="1"/>
    <x v="404"/>
    <n v="13205"/>
    <n v="69.867724867724874"/>
    <x v="1"/>
  </r>
  <r>
    <x v="627"/>
    <x v="616"/>
    <s v="Open-architected incremental ability"/>
    <n v="1600"/>
    <n v="11108"/>
    <x v="620"/>
    <x v="1"/>
    <n v="154"/>
    <n v="72.129870129870127"/>
    <x v="4"/>
    <s v="GBP"/>
    <n v="1276664400"/>
    <n v="1278738000"/>
    <x v="1"/>
    <x v="0"/>
    <x v="0"/>
    <s v="food/food trucks"/>
    <x v="0"/>
    <x v="0"/>
    <x v="577"/>
    <d v="2010-07-10T05:00:00"/>
    <n v="24"/>
    <n v="0.87"/>
    <x v="405"/>
    <n v="12767.816091954022"/>
    <n v="82.907896701000141"/>
    <x v="4"/>
  </r>
  <r>
    <x v="628"/>
    <x v="617"/>
    <s v="Intuitive object-oriented task-force"/>
    <n v="1900"/>
    <n v="2884"/>
    <x v="621"/>
    <x v="1"/>
    <n v="96"/>
    <n v="30.041666666666668"/>
    <x v="1"/>
    <s v="USD"/>
    <n v="1286168400"/>
    <n v="1286427600"/>
    <x v="0"/>
    <x v="0"/>
    <x v="0"/>
    <s v="music/indie rock"/>
    <x v="1"/>
    <x v="7"/>
    <x v="578"/>
    <d v="2010-10-07T05:00:00"/>
    <n v="3"/>
    <n v="1"/>
    <x v="98"/>
    <n v="2884"/>
    <n v="30.041666666666668"/>
    <x v="1"/>
  </r>
  <r>
    <x v="629"/>
    <x v="618"/>
    <s v="Multi-tiered executive toolset"/>
    <n v="85900"/>
    <n v="55476"/>
    <x v="622"/>
    <x v="0"/>
    <n v="750"/>
    <n v="73.968000000000004"/>
    <x v="1"/>
    <s v="USD"/>
    <n v="1467781200"/>
    <n v="1467954000"/>
    <x v="0"/>
    <x v="1"/>
    <x v="0"/>
    <s v="theater/plays"/>
    <x v="3"/>
    <x v="3"/>
    <x v="579"/>
    <d v="2016-07-08T05:00:00"/>
    <n v="2"/>
    <n v="1"/>
    <x v="406"/>
    <n v="55476"/>
    <n v="73.968000000000004"/>
    <x v="1"/>
  </r>
  <r>
    <x v="630"/>
    <x v="619"/>
    <s v="Grass-roots directional workforce"/>
    <n v="9500"/>
    <n v="5973"/>
    <x v="623"/>
    <x v="3"/>
    <n v="87"/>
    <n v="68.65517241379311"/>
    <x v="1"/>
    <s v="USD"/>
    <n v="1556686800"/>
    <n v="1557637200"/>
    <x v="0"/>
    <x v="1"/>
    <x v="0"/>
    <s v="theater/plays"/>
    <x v="3"/>
    <x v="3"/>
    <x v="580"/>
    <d v="2019-05-12T05:00:00"/>
    <n v="11"/>
    <n v="1"/>
    <x v="43"/>
    <n v="5973"/>
    <n v="68.65517241379311"/>
    <x v="1"/>
  </r>
  <r>
    <x v="631"/>
    <x v="620"/>
    <s v="Quality-focused real-time solution"/>
    <n v="59200"/>
    <n v="183756"/>
    <x v="624"/>
    <x v="1"/>
    <n v="3063"/>
    <n v="59.992164544564154"/>
    <x v="1"/>
    <s v="USD"/>
    <n v="1553576400"/>
    <n v="1553922000"/>
    <x v="0"/>
    <x v="0"/>
    <x v="0"/>
    <s v="theater/plays"/>
    <x v="3"/>
    <x v="3"/>
    <x v="581"/>
    <d v="2019-03-30T05:00:00"/>
    <n v="4"/>
    <n v="1"/>
    <x v="407"/>
    <n v="183756"/>
    <n v="59.992164544564154"/>
    <x v="1"/>
  </r>
  <r>
    <x v="632"/>
    <x v="621"/>
    <s v="Reduced interactive matrix"/>
    <n v="72100"/>
    <n v="30902"/>
    <x v="625"/>
    <x v="2"/>
    <n v="278"/>
    <n v="111.15827338129496"/>
    <x v="1"/>
    <s v="USD"/>
    <n v="1414904400"/>
    <n v="1416463200"/>
    <x v="0"/>
    <x v="0"/>
    <x v="0"/>
    <s v="theater/plays"/>
    <x v="3"/>
    <x v="3"/>
    <x v="582"/>
    <d v="2014-11-20T06:00:00"/>
    <n v="18"/>
    <n v="1"/>
    <x v="408"/>
    <n v="30902"/>
    <n v="111.15827338129496"/>
    <x v="1"/>
  </r>
  <r>
    <x v="633"/>
    <x v="622"/>
    <s v="Adaptive context-sensitive architecture"/>
    <n v="6700"/>
    <n v="5569"/>
    <x v="626"/>
    <x v="0"/>
    <n v="105"/>
    <n v="53.038095238095238"/>
    <x v="1"/>
    <s v="USD"/>
    <n v="1446876000"/>
    <n v="1447221600"/>
    <x v="0"/>
    <x v="0"/>
    <x v="0"/>
    <s v="film &amp; video/animation"/>
    <x v="4"/>
    <x v="10"/>
    <x v="336"/>
    <d v="2015-11-11T06:00:00"/>
    <n v="4"/>
    <n v="1"/>
    <x v="374"/>
    <n v="5569"/>
    <n v="53.038095238095238"/>
    <x v="1"/>
  </r>
  <r>
    <x v="634"/>
    <x v="623"/>
    <s v="Polarized incremental portal"/>
    <n v="118200"/>
    <n v="92824"/>
    <x v="627"/>
    <x v="3"/>
    <n v="1658"/>
    <n v="55.985524728588658"/>
    <x v="1"/>
    <s v="USD"/>
    <n v="1490418000"/>
    <n v="1491627600"/>
    <x v="0"/>
    <x v="0"/>
    <x v="0"/>
    <s v="film &amp; video/television"/>
    <x v="4"/>
    <x v="19"/>
    <x v="583"/>
    <d v="2017-04-08T05:00:00"/>
    <n v="14"/>
    <n v="1"/>
    <x v="222"/>
    <n v="92824"/>
    <n v="55.985524728588658"/>
    <x v="1"/>
  </r>
  <r>
    <x v="635"/>
    <x v="624"/>
    <s v="Reactive regional access"/>
    <n v="139000"/>
    <n v="158590"/>
    <x v="628"/>
    <x v="1"/>
    <n v="2266"/>
    <n v="69.986760812003524"/>
    <x v="1"/>
    <s v="USD"/>
    <n v="1360389600"/>
    <n v="1363150800"/>
    <x v="0"/>
    <x v="0"/>
    <x v="0"/>
    <s v="film &amp; video/television"/>
    <x v="4"/>
    <x v="19"/>
    <x v="584"/>
    <d v="2013-03-13T05:00:00"/>
    <n v="32"/>
    <n v="1"/>
    <x v="409"/>
    <n v="158590"/>
    <n v="69.986760812003524"/>
    <x v="1"/>
  </r>
  <r>
    <x v="636"/>
    <x v="625"/>
    <s v="Stand-alone reciprocal frame"/>
    <n v="197700"/>
    <n v="127591"/>
    <x v="629"/>
    <x v="0"/>
    <n v="2604"/>
    <n v="48.998079877112133"/>
    <x v="3"/>
    <s v="DKK"/>
    <n v="1326866400"/>
    <n v="1330754400"/>
    <x v="0"/>
    <x v="1"/>
    <x v="0"/>
    <s v="film &amp; video/animation"/>
    <x v="4"/>
    <x v="10"/>
    <x v="585"/>
    <d v="2012-03-03T06:00:00"/>
    <n v="45"/>
    <n v="7.46"/>
    <x v="410"/>
    <n v="17103.351206434316"/>
    <n v="6.5681072221329941"/>
    <x v="3"/>
  </r>
  <r>
    <x v="637"/>
    <x v="626"/>
    <s v="Open-architected 24/7 throughput"/>
    <n v="8500"/>
    <n v="6750"/>
    <x v="630"/>
    <x v="0"/>
    <n v="65"/>
    <n v="103.84615384615384"/>
    <x v="1"/>
    <s v="USD"/>
    <n v="1479103200"/>
    <n v="1479794400"/>
    <x v="0"/>
    <x v="0"/>
    <x v="0"/>
    <s v="theater/plays"/>
    <x v="3"/>
    <x v="3"/>
    <x v="586"/>
    <d v="2016-11-22T06:00:00"/>
    <n v="8"/>
    <n v="1"/>
    <x v="316"/>
    <n v="6750"/>
    <n v="103.84615384615384"/>
    <x v="1"/>
  </r>
  <r>
    <x v="638"/>
    <x v="627"/>
    <s v="Monitored 24/7 approach"/>
    <n v="81600"/>
    <n v="9318"/>
    <x v="631"/>
    <x v="0"/>
    <n v="94"/>
    <n v="99.127659574468083"/>
    <x v="1"/>
    <s v="USD"/>
    <n v="1280206800"/>
    <n v="1281243600"/>
    <x v="0"/>
    <x v="1"/>
    <x v="0"/>
    <s v="theater/plays"/>
    <x v="3"/>
    <x v="3"/>
    <x v="587"/>
    <d v="2010-08-08T05:00:00"/>
    <n v="12"/>
    <n v="1"/>
    <x v="411"/>
    <n v="9318"/>
    <n v="99.127659574468083"/>
    <x v="1"/>
  </r>
  <r>
    <x v="639"/>
    <x v="628"/>
    <s v="Upgradable explicit forecast"/>
    <n v="8600"/>
    <n v="4832"/>
    <x v="632"/>
    <x v="2"/>
    <n v="45"/>
    <n v="107.37777777777778"/>
    <x v="1"/>
    <s v="USD"/>
    <n v="1532754000"/>
    <n v="1532754000"/>
    <x v="0"/>
    <x v="1"/>
    <x v="0"/>
    <s v="film &amp; video/drama"/>
    <x v="4"/>
    <x v="6"/>
    <x v="588"/>
    <d v="2018-07-28T05:00:00"/>
    <n v="0"/>
    <n v="1"/>
    <x v="147"/>
    <n v="4832"/>
    <n v="107.37777777777778"/>
    <x v="1"/>
  </r>
  <r>
    <x v="640"/>
    <x v="629"/>
    <s v="Pre-emptive context-sensitive support"/>
    <n v="119800"/>
    <n v="19769"/>
    <x v="633"/>
    <x v="0"/>
    <n v="257"/>
    <n v="76.922178988326849"/>
    <x v="1"/>
    <s v="USD"/>
    <n v="1453096800"/>
    <n v="1453356000"/>
    <x v="0"/>
    <x v="0"/>
    <x v="0"/>
    <s v="theater/plays"/>
    <x v="3"/>
    <x v="3"/>
    <x v="589"/>
    <d v="2016-01-21T06:00:00"/>
    <n v="3"/>
    <n v="1"/>
    <x v="412"/>
    <n v="19769"/>
    <n v="76.922178988326849"/>
    <x v="1"/>
  </r>
  <r>
    <x v="641"/>
    <x v="630"/>
    <s v="Business-focused leadingedge instruction set"/>
    <n v="9400"/>
    <n v="11277"/>
    <x v="634"/>
    <x v="1"/>
    <n v="194"/>
    <n v="58.128865979381445"/>
    <x v="5"/>
    <s v="CHF"/>
    <n v="1487570400"/>
    <n v="1489986000"/>
    <x v="0"/>
    <x v="0"/>
    <x v="0"/>
    <s v="theater/plays"/>
    <x v="3"/>
    <x v="3"/>
    <x v="590"/>
    <d v="2017-03-20T05:00:00"/>
    <n v="28"/>
    <n v="0.96"/>
    <x v="413"/>
    <n v="11746.875"/>
    <n v="60.550902061855673"/>
    <x v="5"/>
  </r>
  <r>
    <x v="642"/>
    <x v="631"/>
    <s v="Extended multi-state knowledge user"/>
    <n v="9200"/>
    <n v="13382"/>
    <x v="635"/>
    <x v="1"/>
    <n v="129"/>
    <n v="103.73643410852713"/>
    <x v="0"/>
    <s v="CAD"/>
    <n v="1545026400"/>
    <n v="1545804000"/>
    <x v="0"/>
    <x v="0"/>
    <x v="0"/>
    <s v="technology/wearables"/>
    <x v="2"/>
    <x v="8"/>
    <x v="591"/>
    <d v="2018-12-26T06:00:00"/>
    <n v="9"/>
    <n v="1.32"/>
    <x v="278"/>
    <n v="10137.878787878788"/>
    <n v="78.588207657975104"/>
    <x v="0"/>
  </r>
  <r>
    <x v="643"/>
    <x v="632"/>
    <s v="Future-proofed modular groupware"/>
    <n v="14900"/>
    <n v="32986"/>
    <x v="636"/>
    <x v="1"/>
    <n v="375"/>
    <n v="87.962666666666664"/>
    <x v="1"/>
    <s v="USD"/>
    <n v="1488348000"/>
    <n v="1489899600"/>
    <x v="0"/>
    <x v="0"/>
    <x v="0"/>
    <s v="theater/plays"/>
    <x v="3"/>
    <x v="3"/>
    <x v="592"/>
    <d v="2017-03-19T05:00:00"/>
    <n v="18"/>
    <n v="1"/>
    <x v="414"/>
    <n v="32986"/>
    <n v="87.962666666666664"/>
    <x v="1"/>
  </r>
  <r>
    <x v="644"/>
    <x v="633"/>
    <s v="Distributed real-time algorithm"/>
    <n v="169400"/>
    <n v="81984"/>
    <x v="637"/>
    <x v="0"/>
    <n v="2928"/>
    <n v="28"/>
    <x v="0"/>
    <s v="CAD"/>
    <n v="1545112800"/>
    <n v="1546495200"/>
    <x v="0"/>
    <x v="0"/>
    <x v="0"/>
    <s v="theater/plays"/>
    <x v="3"/>
    <x v="3"/>
    <x v="593"/>
    <d v="2019-01-03T06:00:00"/>
    <n v="16"/>
    <n v="1.32"/>
    <x v="415"/>
    <n v="62109.090909090904"/>
    <n v="21.212121212121211"/>
    <x v="0"/>
  </r>
  <r>
    <x v="645"/>
    <x v="634"/>
    <s v="Multi-lateral heuristic throughput"/>
    <n v="192100"/>
    <n v="178483"/>
    <x v="638"/>
    <x v="0"/>
    <n v="4697"/>
    <n v="37.999361294443261"/>
    <x v="1"/>
    <s v="USD"/>
    <n v="1537938000"/>
    <n v="1539752400"/>
    <x v="0"/>
    <x v="1"/>
    <x v="0"/>
    <s v="music/rock"/>
    <x v="1"/>
    <x v="1"/>
    <x v="594"/>
    <d v="2018-10-17T05:00:00"/>
    <n v="21"/>
    <n v="1"/>
    <x v="416"/>
    <n v="178483"/>
    <n v="37.999361294443261"/>
    <x v="1"/>
  </r>
  <r>
    <x v="646"/>
    <x v="635"/>
    <s v="Switchable reciprocal middleware"/>
    <n v="98700"/>
    <n v="87448"/>
    <x v="639"/>
    <x v="0"/>
    <n v="2915"/>
    <n v="29.999313893653515"/>
    <x v="1"/>
    <s v="USD"/>
    <n v="1363150800"/>
    <n v="1364101200"/>
    <x v="0"/>
    <x v="0"/>
    <x v="0"/>
    <s v="games/video games"/>
    <x v="6"/>
    <x v="11"/>
    <x v="595"/>
    <d v="2013-03-24T05:00:00"/>
    <n v="11"/>
    <n v="1"/>
    <x v="229"/>
    <n v="87448"/>
    <n v="29.999313893653515"/>
    <x v="1"/>
  </r>
  <r>
    <x v="647"/>
    <x v="636"/>
    <s v="Inverse multimedia Graphic Interface"/>
    <n v="4500"/>
    <n v="1863"/>
    <x v="640"/>
    <x v="0"/>
    <n v="18"/>
    <n v="103.5"/>
    <x v="1"/>
    <s v="USD"/>
    <n v="1523250000"/>
    <n v="1525323600"/>
    <x v="0"/>
    <x v="0"/>
    <x v="0"/>
    <s v="publishing/translations"/>
    <x v="5"/>
    <x v="18"/>
    <x v="596"/>
    <d v="2018-05-03T05:00:00"/>
    <n v="24"/>
    <n v="1"/>
    <x v="68"/>
    <n v="1863"/>
    <n v="103.5"/>
    <x v="1"/>
  </r>
  <r>
    <x v="648"/>
    <x v="637"/>
    <s v="Vision-oriented local contingency"/>
    <n v="98600"/>
    <n v="62174"/>
    <x v="641"/>
    <x v="3"/>
    <n v="723"/>
    <n v="85.994467496542185"/>
    <x v="1"/>
    <s v="USD"/>
    <n v="1499317200"/>
    <n v="1500872400"/>
    <x v="1"/>
    <x v="0"/>
    <x v="0"/>
    <s v="food/food trucks"/>
    <x v="0"/>
    <x v="0"/>
    <x v="597"/>
    <d v="2017-07-24T05:00:00"/>
    <n v="18"/>
    <n v="1"/>
    <x v="417"/>
    <n v="62174"/>
    <n v="85.994467496542185"/>
    <x v="1"/>
  </r>
  <r>
    <x v="649"/>
    <x v="638"/>
    <s v="Reactive 6thgeneration hub"/>
    <n v="121700"/>
    <n v="59003"/>
    <x v="642"/>
    <x v="0"/>
    <n v="602"/>
    <n v="98.011627906976742"/>
    <x v="5"/>
    <s v="CHF"/>
    <n v="1287550800"/>
    <n v="1288501200"/>
    <x v="1"/>
    <x v="1"/>
    <x v="1"/>
    <s v="theater/plays"/>
    <x v="3"/>
    <x v="3"/>
    <x v="598"/>
    <d v="2010-10-31T05:00:00"/>
    <n v="11"/>
    <n v="0.96"/>
    <x v="418"/>
    <n v="61461.458333333336"/>
    <n v="102.09544573643412"/>
    <x v="5"/>
  </r>
  <r>
    <x v="650"/>
    <x v="639"/>
    <s v="Optional asymmetric success"/>
    <n v="100"/>
    <n v="2"/>
    <x v="50"/>
    <x v="0"/>
    <n v="1"/>
    <n v="2"/>
    <x v="1"/>
    <s v="USD"/>
    <n v="1404795600"/>
    <n v="1407128400"/>
    <x v="0"/>
    <x v="0"/>
    <x v="0"/>
    <s v="music/jazz"/>
    <x v="1"/>
    <x v="17"/>
    <x v="599"/>
    <d v="2014-08-04T05:00:00"/>
    <n v="27"/>
    <n v="1"/>
    <x v="48"/>
    <n v="2"/>
    <n v="2"/>
    <x v="1"/>
  </r>
  <r>
    <x v="651"/>
    <x v="640"/>
    <s v="Digitized analyzing capacity"/>
    <n v="196700"/>
    <n v="174039"/>
    <x v="643"/>
    <x v="0"/>
    <n v="3868"/>
    <n v="44.994570837642193"/>
    <x v="6"/>
    <s v="EUR"/>
    <n v="1393048800"/>
    <n v="1394344800"/>
    <x v="0"/>
    <x v="0"/>
    <x v="0"/>
    <s v="film &amp; video/shorts"/>
    <x v="4"/>
    <x v="12"/>
    <x v="600"/>
    <d v="2014-03-09T06:00:00"/>
    <n v="15"/>
    <n v="1"/>
    <x v="419"/>
    <n v="174039"/>
    <n v="44.994570837642193"/>
    <x v="6"/>
  </r>
  <r>
    <x v="652"/>
    <x v="641"/>
    <s v="Vision-oriented regional hub"/>
    <n v="10000"/>
    <n v="12684"/>
    <x v="644"/>
    <x v="1"/>
    <n v="409"/>
    <n v="31.012224938875306"/>
    <x v="1"/>
    <s v="USD"/>
    <n v="1470373200"/>
    <n v="1474088400"/>
    <x v="0"/>
    <x v="0"/>
    <x v="0"/>
    <s v="technology/web"/>
    <x v="2"/>
    <x v="2"/>
    <x v="601"/>
    <d v="2016-09-17T05:00:00"/>
    <n v="43"/>
    <n v="1"/>
    <x v="89"/>
    <n v="12684"/>
    <n v="31.012224938875306"/>
    <x v="1"/>
  </r>
  <r>
    <x v="653"/>
    <x v="642"/>
    <s v="Monitored incremental info-mediaries"/>
    <n v="600"/>
    <n v="14033"/>
    <x v="645"/>
    <x v="1"/>
    <n v="234"/>
    <n v="59.970085470085472"/>
    <x v="1"/>
    <s v="USD"/>
    <n v="1460091600"/>
    <n v="1460264400"/>
    <x v="0"/>
    <x v="0"/>
    <x v="0"/>
    <s v="technology/web"/>
    <x v="2"/>
    <x v="2"/>
    <x v="602"/>
    <d v="2016-04-10T05:00:00"/>
    <n v="2"/>
    <n v="1"/>
    <x v="64"/>
    <n v="14033"/>
    <n v="59.970085470085472"/>
    <x v="1"/>
  </r>
  <r>
    <x v="654"/>
    <x v="643"/>
    <s v="Programmable static middleware"/>
    <n v="35000"/>
    <n v="177936"/>
    <x v="646"/>
    <x v="1"/>
    <n v="3016"/>
    <n v="58.9973474801061"/>
    <x v="1"/>
    <s v="USD"/>
    <n v="1440392400"/>
    <n v="1440824400"/>
    <x v="0"/>
    <x v="0"/>
    <x v="0"/>
    <s v="music/metal"/>
    <x v="1"/>
    <x v="16"/>
    <x v="335"/>
    <d v="2015-08-29T05:00:00"/>
    <n v="5"/>
    <n v="1"/>
    <x v="420"/>
    <n v="177936"/>
    <n v="58.9973474801061"/>
    <x v="1"/>
  </r>
  <r>
    <x v="655"/>
    <x v="644"/>
    <s v="Multi-layered bottom-line encryption"/>
    <n v="6900"/>
    <n v="13212"/>
    <x v="647"/>
    <x v="1"/>
    <n v="264"/>
    <n v="50.045454545454547"/>
    <x v="1"/>
    <s v="USD"/>
    <n v="1488434400"/>
    <n v="1489554000"/>
    <x v="1"/>
    <x v="0"/>
    <x v="0"/>
    <s v="photography/photography books"/>
    <x v="7"/>
    <x v="14"/>
    <x v="603"/>
    <d v="2017-03-15T05:00:00"/>
    <n v="13"/>
    <n v="1"/>
    <x v="421"/>
    <n v="13212"/>
    <n v="50.045454545454547"/>
    <x v="1"/>
  </r>
  <r>
    <x v="656"/>
    <x v="645"/>
    <s v="Vision-oriented systematic Graphical User Interface"/>
    <n v="118400"/>
    <n v="49879"/>
    <x v="648"/>
    <x v="0"/>
    <n v="504"/>
    <n v="98.966269841269835"/>
    <x v="2"/>
    <s v="AUD"/>
    <n v="1514440800"/>
    <n v="1514872800"/>
    <x v="0"/>
    <x v="0"/>
    <x v="0"/>
    <s v="food/food trucks"/>
    <x v="0"/>
    <x v="0"/>
    <x v="604"/>
    <d v="2018-01-02T06:00:00"/>
    <n v="5"/>
    <n v="1.49"/>
    <x v="422"/>
    <n v="33475.838926174496"/>
    <n v="66.4203153297113"/>
    <x v="2"/>
  </r>
  <r>
    <x v="657"/>
    <x v="646"/>
    <s v="Balanced optimal hardware"/>
    <n v="10000"/>
    <n v="824"/>
    <x v="649"/>
    <x v="0"/>
    <n v="14"/>
    <n v="58.857142857142854"/>
    <x v="1"/>
    <s v="USD"/>
    <n v="1514354400"/>
    <n v="1515736800"/>
    <x v="0"/>
    <x v="0"/>
    <x v="0"/>
    <s v="film &amp; video/science fiction"/>
    <x v="4"/>
    <x v="22"/>
    <x v="605"/>
    <d v="2018-01-12T06:00:00"/>
    <n v="16"/>
    <n v="1"/>
    <x v="89"/>
    <n v="824"/>
    <n v="58.857142857142854"/>
    <x v="1"/>
  </r>
  <r>
    <x v="658"/>
    <x v="647"/>
    <s v="Self-enabling mission-critical success"/>
    <n v="52600"/>
    <n v="31594"/>
    <x v="650"/>
    <x v="3"/>
    <n v="390"/>
    <n v="81.010256410256417"/>
    <x v="1"/>
    <s v="USD"/>
    <n v="1440910800"/>
    <n v="1442898000"/>
    <x v="0"/>
    <x v="0"/>
    <x v="0"/>
    <s v="music/rock"/>
    <x v="1"/>
    <x v="1"/>
    <x v="606"/>
    <d v="2015-09-22T05:00:00"/>
    <n v="23"/>
    <n v="1"/>
    <x v="423"/>
    <n v="31594"/>
    <n v="81.010256410256417"/>
    <x v="1"/>
  </r>
  <r>
    <x v="659"/>
    <x v="648"/>
    <s v="Grass-roots dynamic emulation"/>
    <n v="120700"/>
    <n v="57010"/>
    <x v="651"/>
    <x v="0"/>
    <n v="750"/>
    <n v="76.013333333333335"/>
    <x v="4"/>
    <s v="GBP"/>
    <n v="1296108000"/>
    <n v="1296194400"/>
    <x v="0"/>
    <x v="0"/>
    <x v="0"/>
    <s v="film &amp; video/documentary"/>
    <x v="4"/>
    <x v="4"/>
    <x v="65"/>
    <d v="2011-01-28T06:00:00"/>
    <n v="1"/>
    <n v="0.87"/>
    <x v="424"/>
    <n v="65528.735632183911"/>
    <n v="87.371647509578551"/>
    <x v="4"/>
  </r>
  <r>
    <x v="660"/>
    <x v="649"/>
    <s v="Fundamental disintermediate matrix"/>
    <n v="9100"/>
    <n v="7438"/>
    <x v="652"/>
    <x v="0"/>
    <n v="77"/>
    <n v="96.597402597402592"/>
    <x v="1"/>
    <s v="USD"/>
    <n v="1440133200"/>
    <n v="1440910800"/>
    <x v="1"/>
    <x v="0"/>
    <x v="0"/>
    <s v="theater/plays"/>
    <x v="3"/>
    <x v="3"/>
    <x v="607"/>
    <d v="2015-08-30T05:00:00"/>
    <n v="9"/>
    <n v="1"/>
    <x v="16"/>
    <n v="7438"/>
    <n v="96.597402597402592"/>
    <x v="1"/>
  </r>
  <r>
    <x v="661"/>
    <x v="650"/>
    <s v="Right-sized secondary challenge"/>
    <n v="106800"/>
    <n v="57872"/>
    <x v="653"/>
    <x v="0"/>
    <n v="752"/>
    <n v="76.957446808510639"/>
    <x v="3"/>
    <s v="DKK"/>
    <n v="1332910800"/>
    <n v="1335502800"/>
    <x v="0"/>
    <x v="0"/>
    <x v="0"/>
    <s v="music/jazz"/>
    <x v="1"/>
    <x v="17"/>
    <x v="608"/>
    <d v="2012-04-27T05:00:00"/>
    <n v="30"/>
    <n v="7.46"/>
    <x v="425"/>
    <n v="7757.6407506702417"/>
    <n v="10.316011636529577"/>
    <x v="3"/>
  </r>
  <r>
    <x v="662"/>
    <x v="651"/>
    <s v="Implemented exuding software"/>
    <n v="9100"/>
    <n v="8906"/>
    <x v="654"/>
    <x v="0"/>
    <n v="131"/>
    <n v="67.984732824427482"/>
    <x v="1"/>
    <s v="USD"/>
    <n v="1544335200"/>
    <n v="1544680800"/>
    <x v="0"/>
    <x v="0"/>
    <x v="0"/>
    <s v="theater/plays"/>
    <x v="3"/>
    <x v="3"/>
    <x v="609"/>
    <d v="2018-12-13T06:00:00"/>
    <n v="4"/>
    <n v="1"/>
    <x v="16"/>
    <n v="8906"/>
    <n v="67.984732824427482"/>
    <x v="1"/>
  </r>
  <r>
    <x v="663"/>
    <x v="652"/>
    <s v="Total optimizing software"/>
    <n v="10000"/>
    <n v="7724"/>
    <x v="655"/>
    <x v="0"/>
    <n v="87"/>
    <n v="88.781609195402297"/>
    <x v="1"/>
    <s v="USD"/>
    <n v="1286427600"/>
    <n v="1288414800"/>
    <x v="0"/>
    <x v="0"/>
    <x v="0"/>
    <s v="theater/plays"/>
    <x v="3"/>
    <x v="3"/>
    <x v="610"/>
    <d v="2010-10-30T05:00:00"/>
    <n v="23"/>
    <n v="1"/>
    <x v="89"/>
    <n v="7724"/>
    <n v="88.781609195402297"/>
    <x v="1"/>
  </r>
  <r>
    <x v="664"/>
    <x v="327"/>
    <s v="Optional maximized attitude"/>
    <n v="79400"/>
    <n v="26571"/>
    <x v="656"/>
    <x v="0"/>
    <n v="1063"/>
    <n v="24.99623706491063"/>
    <x v="1"/>
    <s v="USD"/>
    <n v="1329717600"/>
    <n v="1330581600"/>
    <x v="0"/>
    <x v="0"/>
    <x v="0"/>
    <s v="music/jazz"/>
    <x v="1"/>
    <x v="17"/>
    <x v="541"/>
    <d v="2012-03-01T06:00:00"/>
    <n v="10"/>
    <n v="1"/>
    <x v="426"/>
    <n v="26571"/>
    <n v="24.99623706491063"/>
    <x v="1"/>
  </r>
  <r>
    <x v="665"/>
    <x v="653"/>
    <s v="Customer-focused impactful extranet"/>
    <n v="5100"/>
    <n v="12219"/>
    <x v="657"/>
    <x v="1"/>
    <n v="272"/>
    <n v="44.922794117647058"/>
    <x v="1"/>
    <s v="USD"/>
    <n v="1310187600"/>
    <n v="1311397200"/>
    <x v="0"/>
    <x v="1"/>
    <x v="0"/>
    <s v="film &amp; video/documentary"/>
    <x v="4"/>
    <x v="4"/>
    <x v="611"/>
    <d v="2011-07-23T05:00:00"/>
    <n v="14"/>
    <n v="1"/>
    <x v="289"/>
    <n v="12219"/>
    <n v="44.922794117647058"/>
    <x v="1"/>
  </r>
  <r>
    <x v="666"/>
    <x v="654"/>
    <s v="Cloned bottom-line success"/>
    <n v="3100"/>
    <n v="1985"/>
    <x v="658"/>
    <x v="3"/>
    <n v="25"/>
    <n v="79.400000000000006"/>
    <x v="1"/>
    <s v="USD"/>
    <n v="1377838800"/>
    <n v="1378357200"/>
    <x v="0"/>
    <x v="1"/>
    <x v="0"/>
    <s v="theater/plays"/>
    <x v="3"/>
    <x v="3"/>
    <x v="612"/>
    <d v="2013-09-05T05:00:00"/>
    <n v="6"/>
    <n v="1"/>
    <x v="36"/>
    <n v="1985"/>
    <n v="79.400000000000006"/>
    <x v="1"/>
  </r>
  <r>
    <x v="667"/>
    <x v="655"/>
    <s v="Decentralized bandwidth-monitored ability"/>
    <n v="6900"/>
    <n v="12155"/>
    <x v="659"/>
    <x v="1"/>
    <n v="419"/>
    <n v="29.009546539379475"/>
    <x v="1"/>
    <s v="USD"/>
    <n v="1410325200"/>
    <n v="1411102800"/>
    <x v="0"/>
    <x v="0"/>
    <x v="0"/>
    <s v="journalism/audio"/>
    <x v="8"/>
    <x v="23"/>
    <x v="613"/>
    <d v="2014-09-19T05:00:00"/>
    <n v="9"/>
    <n v="1"/>
    <x v="421"/>
    <n v="12155"/>
    <n v="29.009546539379475"/>
    <x v="1"/>
  </r>
  <r>
    <x v="668"/>
    <x v="656"/>
    <s v="Programmable leadingedge budgetary management"/>
    <n v="27500"/>
    <n v="5593"/>
    <x v="660"/>
    <x v="0"/>
    <n v="76"/>
    <n v="73.59210526315789"/>
    <x v="1"/>
    <s v="USD"/>
    <n v="1343797200"/>
    <n v="1344834000"/>
    <x v="0"/>
    <x v="0"/>
    <x v="0"/>
    <s v="theater/plays"/>
    <x v="3"/>
    <x v="3"/>
    <x v="614"/>
    <d v="2012-08-13T05:00:00"/>
    <n v="12"/>
    <n v="1"/>
    <x v="427"/>
    <n v="5593"/>
    <n v="73.59210526315789"/>
    <x v="1"/>
  </r>
  <r>
    <x v="669"/>
    <x v="657"/>
    <s v="Upgradable bi-directional concept"/>
    <n v="48800"/>
    <n v="175020"/>
    <x v="661"/>
    <x v="1"/>
    <n v="1621"/>
    <n v="107.97038864898211"/>
    <x v="6"/>
    <s v="EUR"/>
    <n v="1498453200"/>
    <n v="1499230800"/>
    <x v="0"/>
    <x v="0"/>
    <x v="0"/>
    <s v="theater/plays"/>
    <x v="3"/>
    <x v="3"/>
    <x v="615"/>
    <d v="2017-07-05T05:00:00"/>
    <n v="9"/>
    <n v="1"/>
    <x v="428"/>
    <n v="175020"/>
    <n v="107.97038864898211"/>
    <x v="6"/>
  </r>
  <r>
    <x v="670"/>
    <x v="635"/>
    <s v="Re-contextualized homogeneous flexibility"/>
    <n v="16200"/>
    <n v="75955"/>
    <x v="662"/>
    <x v="1"/>
    <n v="1101"/>
    <n v="68.987284287011803"/>
    <x v="1"/>
    <s v="USD"/>
    <n v="1456380000"/>
    <n v="1457416800"/>
    <x v="0"/>
    <x v="0"/>
    <x v="0"/>
    <s v="music/indie rock"/>
    <x v="1"/>
    <x v="7"/>
    <x v="90"/>
    <d v="2016-03-08T06:00:00"/>
    <n v="12"/>
    <n v="1"/>
    <x v="429"/>
    <n v="75955"/>
    <n v="68.987284287011803"/>
    <x v="1"/>
  </r>
  <r>
    <x v="671"/>
    <x v="658"/>
    <s v="Monitored bi-directional standardization"/>
    <n v="97600"/>
    <n v="119127"/>
    <x v="663"/>
    <x v="1"/>
    <n v="1073"/>
    <n v="111.02236719478098"/>
    <x v="1"/>
    <s v="USD"/>
    <n v="1280552400"/>
    <n v="1280898000"/>
    <x v="0"/>
    <x v="1"/>
    <x v="0"/>
    <s v="theater/plays"/>
    <x v="3"/>
    <x v="3"/>
    <x v="616"/>
    <d v="2010-08-04T05:00:00"/>
    <n v="4"/>
    <n v="1"/>
    <x v="430"/>
    <n v="119127"/>
    <n v="111.02236719478098"/>
    <x v="1"/>
  </r>
  <r>
    <x v="672"/>
    <x v="659"/>
    <s v="Stand-alone grid-enabled leverage"/>
    <n v="197900"/>
    <n v="110689"/>
    <x v="664"/>
    <x v="0"/>
    <n v="4428"/>
    <n v="24.997515808491418"/>
    <x v="2"/>
    <s v="AUD"/>
    <n v="1521608400"/>
    <n v="1522472400"/>
    <x v="0"/>
    <x v="0"/>
    <x v="0"/>
    <s v="theater/plays"/>
    <x v="3"/>
    <x v="3"/>
    <x v="617"/>
    <d v="2018-03-31T05:00:00"/>
    <n v="10"/>
    <n v="1.49"/>
    <x v="431"/>
    <n v="74287.919463087252"/>
    <n v="16.776856247309677"/>
    <x v="2"/>
  </r>
  <r>
    <x v="673"/>
    <x v="660"/>
    <s v="Assimilated regional groupware"/>
    <n v="5600"/>
    <n v="2445"/>
    <x v="665"/>
    <x v="0"/>
    <n v="58"/>
    <n v="42.155172413793103"/>
    <x v="6"/>
    <s v="EUR"/>
    <n v="1460696400"/>
    <n v="1462510800"/>
    <x v="0"/>
    <x v="0"/>
    <x v="0"/>
    <s v="music/indie rock"/>
    <x v="1"/>
    <x v="7"/>
    <x v="618"/>
    <d v="2016-05-06T05:00:00"/>
    <n v="21"/>
    <n v="1"/>
    <x v="39"/>
    <n v="2445"/>
    <n v="42.155172413793103"/>
    <x v="6"/>
  </r>
  <r>
    <x v="674"/>
    <x v="661"/>
    <s v="Up-sized 24hour instruction set"/>
    <n v="170700"/>
    <n v="57250"/>
    <x v="666"/>
    <x v="3"/>
    <n v="1218"/>
    <n v="47.003284072249592"/>
    <x v="1"/>
    <s v="USD"/>
    <n v="1313730000"/>
    <n v="1317790800"/>
    <x v="0"/>
    <x v="0"/>
    <x v="0"/>
    <s v="photography/photography books"/>
    <x v="7"/>
    <x v="14"/>
    <x v="619"/>
    <d v="2011-10-05T05:00:00"/>
    <n v="47"/>
    <n v="1"/>
    <x v="432"/>
    <n v="57250"/>
    <n v="47.003284072249592"/>
    <x v="1"/>
  </r>
  <r>
    <x v="675"/>
    <x v="662"/>
    <s v="Right-sized web-enabled intranet"/>
    <n v="9700"/>
    <n v="11929"/>
    <x v="667"/>
    <x v="1"/>
    <n v="331"/>
    <n v="36.0392749244713"/>
    <x v="1"/>
    <s v="USD"/>
    <n v="1568178000"/>
    <n v="1568782800"/>
    <x v="0"/>
    <x v="0"/>
    <x v="0"/>
    <s v="journalism/audio"/>
    <x v="8"/>
    <x v="23"/>
    <x v="620"/>
    <d v="2019-09-18T05:00:00"/>
    <n v="7"/>
    <n v="1"/>
    <x v="66"/>
    <n v="11929"/>
    <n v="36.0392749244713"/>
    <x v="1"/>
  </r>
  <r>
    <x v="676"/>
    <x v="663"/>
    <s v="Expanded needs-based orchestration"/>
    <n v="62300"/>
    <n v="118214"/>
    <x v="668"/>
    <x v="1"/>
    <n v="1170"/>
    <n v="101.03760683760684"/>
    <x v="1"/>
    <s v="USD"/>
    <n v="1348635600"/>
    <n v="1349413200"/>
    <x v="0"/>
    <x v="0"/>
    <x v="0"/>
    <s v="photography/photography books"/>
    <x v="7"/>
    <x v="14"/>
    <x v="621"/>
    <d v="2012-10-05T05:00:00"/>
    <n v="9"/>
    <n v="1"/>
    <x v="433"/>
    <n v="118214"/>
    <n v="101.03760683760684"/>
    <x v="1"/>
  </r>
  <r>
    <x v="677"/>
    <x v="664"/>
    <s v="Organic system-worthy orchestration"/>
    <n v="5300"/>
    <n v="4432"/>
    <x v="669"/>
    <x v="0"/>
    <n v="111"/>
    <n v="39.927927927927925"/>
    <x v="1"/>
    <s v="USD"/>
    <n v="1468126800"/>
    <n v="1472446800"/>
    <x v="0"/>
    <x v="0"/>
    <x v="0"/>
    <s v="publishing/fiction"/>
    <x v="5"/>
    <x v="13"/>
    <x v="622"/>
    <d v="2016-08-29T05:00:00"/>
    <n v="50"/>
    <n v="1"/>
    <x v="108"/>
    <n v="4432"/>
    <n v="39.927927927927925"/>
    <x v="1"/>
  </r>
  <r>
    <x v="678"/>
    <x v="665"/>
    <s v="Inverse static standardization"/>
    <n v="99500"/>
    <n v="17879"/>
    <x v="670"/>
    <x v="3"/>
    <n v="215"/>
    <n v="83.158139534883716"/>
    <x v="1"/>
    <s v="USD"/>
    <n v="1547877600"/>
    <n v="1548050400"/>
    <x v="0"/>
    <x v="0"/>
    <x v="0"/>
    <s v="film &amp; video/drama"/>
    <x v="4"/>
    <x v="6"/>
    <x v="35"/>
    <d v="2019-01-21T06:00:00"/>
    <n v="2"/>
    <n v="1"/>
    <x v="434"/>
    <n v="17879"/>
    <n v="83.158139534883716"/>
    <x v="1"/>
  </r>
  <r>
    <x v="679"/>
    <x v="307"/>
    <s v="Synchronized motivating solution"/>
    <n v="1400"/>
    <n v="14511"/>
    <x v="671"/>
    <x v="1"/>
    <n v="363"/>
    <n v="39.97520661157025"/>
    <x v="1"/>
    <s v="USD"/>
    <n v="1571374800"/>
    <n v="1571806800"/>
    <x v="0"/>
    <x v="1"/>
    <x v="0"/>
    <s v="food/food trucks"/>
    <x v="0"/>
    <x v="0"/>
    <x v="623"/>
    <d v="2019-10-23T05:00:00"/>
    <n v="5"/>
    <n v="1"/>
    <x v="1"/>
    <n v="14511"/>
    <n v="39.97520661157025"/>
    <x v="1"/>
  </r>
  <r>
    <x v="680"/>
    <x v="666"/>
    <s v="Open-source 4thgeneration open system"/>
    <n v="145600"/>
    <n v="141822"/>
    <x v="672"/>
    <x v="0"/>
    <n v="2955"/>
    <n v="47.993908629441627"/>
    <x v="1"/>
    <s v="USD"/>
    <n v="1576303200"/>
    <n v="1576476000"/>
    <x v="0"/>
    <x v="1"/>
    <x v="0"/>
    <s v="games/mobile games"/>
    <x v="6"/>
    <x v="20"/>
    <x v="624"/>
    <d v="2019-12-16T06:00:00"/>
    <n v="2"/>
    <n v="1"/>
    <x v="435"/>
    <n v="141822"/>
    <n v="47.993908629441627"/>
    <x v="1"/>
  </r>
  <r>
    <x v="681"/>
    <x v="667"/>
    <s v="Decentralized context-sensitive superstructure"/>
    <n v="184100"/>
    <n v="159037"/>
    <x v="673"/>
    <x v="0"/>
    <n v="1657"/>
    <n v="95.978877489438744"/>
    <x v="1"/>
    <s v="USD"/>
    <n v="1324447200"/>
    <n v="1324965600"/>
    <x v="0"/>
    <x v="0"/>
    <x v="0"/>
    <s v="theater/plays"/>
    <x v="3"/>
    <x v="3"/>
    <x v="625"/>
    <d v="2011-12-27T06:00:00"/>
    <n v="6"/>
    <n v="1"/>
    <x v="436"/>
    <n v="159037"/>
    <n v="95.978877489438744"/>
    <x v="1"/>
  </r>
  <r>
    <x v="682"/>
    <x v="668"/>
    <s v="Compatible 5thgeneration concept"/>
    <n v="5400"/>
    <n v="8109"/>
    <x v="674"/>
    <x v="1"/>
    <n v="103"/>
    <n v="78.728155339805824"/>
    <x v="1"/>
    <s v="USD"/>
    <n v="1386741600"/>
    <n v="1387519200"/>
    <x v="0"/>
    <x v="0"/>
    <x v="0"/>
    <s v="theater/plays"/>
    <x v="3"/>
    <x v="3"/>
    <x v="626"/>
    <d v="2013-12-20T06:00:00"/>
    <n v="9"/>
    <n v="1"/>
    <x v="101"/>
    <n v="8109"/>
    <n v="78.728155339805824"/>
    <x v="1"/>
  </r>
  <r>
    <x v="683"/>
    <x v="669"/>
    <s v="Virtual systemic intranet"/>
    <n v="2300"/>
    <n v="8244"/>
    <x v="675"/>
    <x v="1"/>
    <n v="147"/>
    <n v="56.081632653061227"/>
    <x v="1"/>
    <s v="USD"/>
    <n v="1537074000"/>
    <n v="1537246800"/>
    <x v="0"/>
    <x v="0"/>
    <x v="0"/>
    <s v="theater/plays"/>
    <x v="3"/>
    <x v="3"/>
    <x v="627"/>
    <d v="2018-09-18T05:00:00"/>
    <n v="2"/>
    <n v="1"/>
    <x v="191"/>
    <n v="8244"/>
    <n v="56.081632653061227"/>
    <x v="1"/>
  </r>
  <r>
    <x v="684"/>
    <x v="670"/>
    <s v="Optimized systemic algorithm"/>
    <n v="1400"/>
    <n v="7600"/>
    <x v="676"/>
    <x v="1"/>
    <n v="110"/>
    <n v="69.090909090909093"/>
    <x v="0"/>
    <s v="CAD"/>
    <n v="1277787600"/>
    <n v="1279515600"/>
    <x v="0"/>
    <x v="0"/>
    <x v="0"/>
    <s v="publishing/nonfiction"/>
    <x v="5"/>
    <x v="9"/>
    <x v="628"/>
    <d v="2010-07-19T05:00:00"/>
    <n v="20"/>
    <n v="1.32"/>
    <x v="312"/>
    <n v="5757.5757575757571"/>
    <n v="52.341597796143247"/>
    <x v="0"/>
  </r>
  <r>
    <x v="685"/>
    <x v="671"/>
    <s v="Customizable homogeneous firmware"/>
    <n v="140000"/>
    <n v="94501"/>
    <x v="677"/>
    <x v="0"/>
    <n v="926"/>
    <n v="102.05291576673866"/>
    <x v="0"/>
    <s v="CAD"/>
    <n v="1440306000"/>
    <n v="1442379600"/>
    <x v="0"/>
    <x v="0"/>
    <x v="0"/>
    <s v="theater/plays"/>
    <x v="3"/>
    <x v="3"/>
    <x v="629"/>
    <d v="2015-09-16T05:00:00"/>
    <n v="24"/>
    <n v="1.32"/>
    <x v="437"/>
    <n v="71591.666666666657"/>
    <n v="77.312814974802009"/>
    <x v="0"/>
  </r>
  <r>
    <x v="686"/>
    <x v="672"/>
    <s v="Front-line cohesive extranet"/>
    <n v="7500"/>
    <n v="14381"/>
    <x v="678"/>
    <x v="1"/>
    <n v="134"/>
    <n v="107.32089552238806"/>
    <x v="1"/>
    <s v="USD"/>
    <n v="1522126800"/>
    <n v="1523077200"/>
    <x v="0"/>
    <x v="0"/>
    <x v="0"/>
    <s v="technology/wearables"/>
    <x v="2"/>
    <x v="8"/>
    <x v="630"/>
    <d v="2018-04-07T05:00:00"/>
    <n v="11"/>
    <n v="1"/>
    <x v="185"/>
    <n v="14381"/>
    <n v="107.32089552238806"/>
    <x v="1"/>
  </r>
  <r>
    <x v="687"/>
    <x v="673"/>
    <s v="Distributed holistic neural-net"/>
    <n v="1500"/>
    <n v="13980"/>
    <x v="679"/>
    <x v="1"/>
    <n v="269"/>
    <n v="51.970260223048328"/>
    <x v="1"/>
    <s v="USD"/>
    <n v="1489298400"/>
    <n v="1489554000"/>
    <x v="0"/>
    <x v="0"/>
    <x v="0"/>
    <s v="theater/plays"/>
    <x v="3"/>
    <x v="3"/>
    <x v="631"/>
    <d v="2017-03-15T05:00:00"/>
    <n v="3"/>
    <n v="1"/>
    <x v="45"/>
    <n v="13980"/>
    <n v="51.970260223048328"/>
    <x v="1"/>
  </r>
  <r>
    <x v="688"/>
    <x v="674"/>
    <s v="Devolved client-server monitoring"/>
    <n v="2900"/>
    <n v="12449"/>
    <x v="680"/>
    <x v="1"/>
    <n v="175"/>
    <n v="71.137142857142862"/>
    <x v="1"/>
    <s v="USD"/>
    <n v="1547100000"/>
    <n v="1548482400"/>
    <x v="0"/>
    <x v="1"/>
    <x v="0"/>
    <s v="film &amp; video/television"/>
    <x v="4"/>
    <x v="19"/>
    <x v="632"/>
    <d v="2019-01-26T06:00:00"/>
    <n v="16"/>
    <n v="1"/>
    <x v="53"/>
    <n v="12449"/>
    <n v="71.137142857142862"/>
    <x v="1"/>
  </r>
  <r>
    <x v="689"/>
    <x v="675"/>
    <s v="Seamless directional capacity"/>
    <n v="7300"/>
    <n v="7348"/>
    <x v="681"/>
    <x v="1"/>
    <n v="69"/>
    <n v="106.49275362318841"/>
    <x v="1"/>
    <s v="USD"/>
    <n v="1383022800"/>
    <n v="1384063200"/>
    <x v="0"/>
    <x v="0"/>
    <x v="0"/>
    <s v="technology/web"/>
    <x v="2"/>
    <x v="2"/>
    <x v="633"/>
    <d v="2013-11-10T06:00:00"/>
    <n v="12"/>
    <n v="1"/>
    <x v="214"/>
    <n v="7348"/>
    <n v="106.49275362318841"/>
    <x v="1"/>
  </r>
  <r>
    <x v="690"/>
    <x v="676"/>
    <s v="Polarized actuating implementation"/>
    <n v="3600"/>
    <n v="8158"/>
    <x v="682"/>
    <x v="1"/>
    <n v="190"/>
    <n v="42.93684210526316"/>
    <x v="1"/>
    <s v="USD"/>
    <n v="1322373600"/>
    <n v="1322892000"/>
    <x v="0"/>
    <x v="1"/>
    <x v="0"/>
    <s v="film &amp; video/documentary"/>
    <x v="4"/>
    <x v="4"/>
    <x v="634"/>
    <d v="2011-12-03T06:00:00"/>
    <n v="6"/>
    <n v="1"/>
    <x v="150"/>
    <n v="8158"/>
    <n v="42.93684210526316"/>
    <x v="1"/>
  </r>
  <r>
    <x v="691"/>
    <x v="677"/>
    <s v="Front-line disintermediate hub"/>
    <n v="5000"/>
    <n v="7119"/>
    <x v="683"/>
    <x v="1"/>
    <n v="237"/>
    <n v="30.037974683544302"/>
    <x v="1"/>
    <s v="USD"/>
    <n v="1349240400"/>
    <n v="1350709200"/>
    <x v="1"/>
    <x v="1"/>
    <x v="1"/>
    <s v="film &amp; video/documentary"/>
    <x v="4"/>
    <x v="4"/>
    <x v="635"/>
    <d v="2012-10-20T05:00:00"/>
    <n v="17"/>
    <n v="1"/>
    <x v="102"/>
    <n v="7119"/>
    <n v="30.037974683544302"/>
    <x v="1"/>
  </r>
  <r>
    <x v="692"/>
    <x v="678"/>
    <s v="Decentralized 4thgeneration challenge"/>
    <n v="6000"/>
    <n v="5438"/>
    <x v="684"/>
    <x v="0"/>
    <n v="77"/>
    <n v="70.623376623376629"/>
    <x v="4"/>
    <s v="GBP"/>
    <n v="1562648400"/>
    <n v="1564203600"/>
    <x v="0"/>
    <x v="0"/>
    <x v="0"/>
    <s v="music/rock"/>
    <x v="1"/>
    <x v="1"/>
    <x v="636"/>
    <d v="2019-07-27T05:00:00"/>
    <n v="18"/>
    <n v="0.87"/>
    <x v="438"/>
    <n v="6250.5747126436781"/>
    <n v="81.176294969398413"/>
    <x v="4"/>
  </r>
  <r>
    <x v="693"/>
    <x v="679"/>
    <s v="Reverse-engineered composite hierarchy"/>
    <n v="180400"/>
    <n v="115396"/>
    <x v="685"/>
    <x v="0"/>
    <n v="1748"/>
    <n v="66.016018306636155"/>
    <x v="1"/>
    <s v="USD"/>
    <n v="1508216400"/>
    <n v="1509685200"/>
    <x v="0"/>
    <x v="0"/>
    <x v="0"/>
    <s v="theater/plays"/>
    <x v="3"/>
    <x v="3"/>
    <x v="637"/>
    <d v="2017-11-03T05:00:00"/>
    <n v="17"/>
    <n v="1"/>
    <x v="439"/>
    <n v="115396"/>
    <n v="66.016018306636155"/>
    <x v="1"/>
  </r>
  <r>
    <x v="694"/>
    <x v="680"/>
    <s v="Programmable tangible ability"/>
    <n v="9100"/>
    <n v="7656"/>
    <x v="686"/>
    <x v="0"/>
    <n v="79"/>
    <n v="96.911392405063296"/>
    <x v="1"/>
    <s v="USD"/>
    <n v="1511762400"/>
    <n v="1514959200"/>
    <x v="0"/>
    <x v="0"/>
    <x v="0"/>
    <s v="theater/plays"/>
    <x v="3"/>
    <x v="3"/>
    <x v="638"/>
    <d v="2018-01-03T06:00:00"/>
    <n v="37"/>
    <n v="1"/>
    <x v="16"/>
    <n v="7656"/>
    <n v="96.911392405063296"/>
    <x v="1"/>
  </r>
  <r>
    <x v="695"/>
    <x v="681"/>
    <s v="Configurable full-range emulation"/>
    <n v="9200"/>
    <n v="12322"/>
    <x v="687"/>
    <x v="1"/>
    <n v="196"/>
    <n v="62.867346938775512"/>
    <x v="6"/>
    <s v="EUR"/>
    <n v="1447480800"/>
    <n v="1448863200"/>
    <x v="1"/>
    <x v="0"/>
    <x v="0"/>
    <s v="music/rock"/>
    <x v="1"/>
    <x v="1"/>
    <x v="639"/>
    <d v="2015-11-30T06:00:00"/>
    <n v="16"/>
    <n v="1"/>
    <x v="324"/>
    <n v="12322"/>
    <n v="62.867346938775512"/>
    <x v="6"/>
  </r>
  <r>
    <x v="696"/>
    <x v="682"/>
    <s v="Total real-time hardware"/>
    <n v="164100"/>
    <n v="96888"/>
    <x v="688"/>
    <x v="0"/>
    <n v="889"/>
    <n v="108.98537682789652"/>
    <x v="1"/>
    <s v="USD"/>
    <n v="1429506000"/>
    <n v="1429592400"/>
    <x v="0"/>
    <x v="1"/>
    <x v="0"/>
    <s v="theater/plays"/>
    <x v="3"/>
    <x v="3"/>
    <x v="640"/>
    <d v="2015-04-21T05:00:00"/>
    <n v="1"/>
    <n v="1"/>
    <x v="440"/>
    <n v="96888"/>
    <n v="108.98537682789652"/>
    <x v="1"/>
  </r>
  <r>
    <x v="697"/>
    <x v="683"/>
    <s v="Profound system-worthy functionalities"/>
    <n v="128900"/>
    <n v="196960"/>
    <x v="689"/>
    <x v="1"/>
    <n v="7295"/>
    <n v="26.999314599040439"/>
    <x v="1"/>
    <s v="USD"/>
    <n v="1522472400"/>
    <n v="1522645200"/>
    <x v="0"/>
    <x v="0"/>
    <x v="0"/>
    <s v="music/electric music"/>
    <x v="1"/>
    <x v="5"/>
    <x v="641"/>
    <d v="2018-04-02T05:00:00"/>
    <n v="2"/>
    <n v="1"/>
    <x v="441"/>
    <n v="196960"/>
    <n v="26.999314599040439"/>
    <x v="1"/>
  </r>
  <r>
    <x v="698"/>
    <x v="684"/>
    <s v="Cloned hybrid focus group"/>
    <n v="42100"/>
    <n v="188057"/>
    <x v="690"/>
    <x v="1"/>
    <n v="2893"/>
    <n v="65.004147943311438"/>
    <x v="0"/>
    <s v="CAD"/>
    <n v="1322114400"/>
    <n v="1323324000"/>
    <x v="0"/>
    <x v="0"/>
    <x v="0"/>
    <s v="technology/wearables"/>
    <x v="2"/>
    <x v="8"/>
    <x v="642"/>
    <d v="2011-12-08T06:00:00"/>
    <n v="14"/>
    <n v="1.32"/>
    <x v="442"/>
    <n v="142467.42424242423"/>
    <n v="49.245566623720784"/>
    <x v="0"/>
  </r>
  <r>
    <x v="699"/>
    <x v="196"/>
    <s v="Ergonomic dedicated focus group"/>
    <n v="7400"/>
    <n v="6245"/>
    <x v="691"/>
    <x v="0"/>
    <n v="56"/>
    <n v="111.51785714285714"/>
    <x v="1"/>
    <s v="USD"/>
    <n v="1561438800"/>
    <n v="1561525200"/>
    <x v="0"/>
    <x v="0"/>
    <x v="0"/>
    <s v="film &amp; video/drama"/>
    <x v="4"/>
    <x v="6"/>
    <x v="230"/>
    <d v="2019-06-26T05:00:00"/>
    <n v="1"/>
    <n v="1"/>
    <x v="76"/>
    <n v="6245"/>
    <n v="111.51785714285714"/>
    <x v="1"/>
  </r>
  <r>
    <x v="700"/>
    <x v="685"/>
    <s v="Realigned zero administration paradigm"/>
    <n v="100"/>
    <n v="3"/>
    <x v="248"/>
    <x v="0"/>
    <n v="1"/>
    <n v="3"/>
    <x v="1"/>
    <s v="USD"/>
    <n v="1264399200"/>
    <n v="1265695200"/>
    <x v="0"/>
    <x v="0"/>
    <x v="0"/>
    <s v="technology/wearables"/>
    <x v="2"/>
    <x v="8"/>
    <x v="67"/>
    <d v="2010-02-09T06:00:00"/>
    <n v="15"/>
    <n v="1"/>
    <x v="48"/>
    <n v="3"/>
    <n v="3"/>
    <x v="1"/>
  </r>
  <r>
    <x v="701"/>
    <x v="686"/>
    <s v="Open-source multi-tasking methodology"/>
    <n v="52000"/>
    <n v="91014"/>
    <x v="692"/>
    <x v="1"/>
    <n v="820"/>
    <n v="110.99268292682927"/>
    <x v="1"/>
    <s v="USD"/>
    <n v="1301202000"/>
    <n v="1301806800"/>
    <x v="1"/>
    <x v="0"/>
    <x v="0"/>
    <s v="theater/plays"/>
    <x v="3"/>
    <x v="3"/>
    <x v="643"/>
    <d v="2011-04-03T05:00:00"/>
    <n v="7"/>
    <n v="1"/>
    <x v="443"/>
    <n v="91014"/>
    <n v="110.99268292682927"/>
    <x v="1"/>
  </r>
  <r>
    <x v="702"/>
    <x v="687"/>
    <s v="Object-based attitude-oriented analyzer"/>
    <n v="8700"/>
    <n v="4710"/>
    <x v="693"/>
    <x v="0"/>
    <n v="83"/>
    <n v="56.746987951807228"/>
    <x v="1"/>
    <s v="USD"/>
    <n v="1374469200"/>
    <n v="1374901200"/>
    <x v="0"/>
    <x v="0"/>
    <x v="0"/>
    <s v="technology/wearables"/>
    <x v="2"/>
    <x v="8"/>
    <x v="644"/>
    <d v="2013-07-27T05:00:00"/>
    <n v="5"/>
    <n v="1"/>
    <x v="287"/>
    <n v="4710"/>
    <n v="56.746987951807228"/>
    <x v="1"/>
  </r>
  <r>
    <x v="703"/>
    <x v="688"/>
    <s v="Cross-platform tertiary hub"/>
    <n v="63400"/>
    <n v="197728"/>
    <x v="694"/>
    <x v="1"/>
    <n v="2038"/>
    <n v="97.020608439646708"/>
    <x v="1"/>
    <s v="USD"/>
    <n v="1334984400"/>
    <n v="1336453200"/>
    <x v="1"/>
    <x v="1"/>
    <x v="1"/>
    <s v="publishing/translations"/>
    <x v="5"/>
    <x v="18"/>
    <x v="645"/>
    <d v="2012-05-08T05:00:00"/>
    <n v="17"/>
    <n v="1"/>
    <x v="444"/>
    <n v="197728"/>
    <n v="97.020608439646708"/>
    <x v="1"/>
  </r>
  <r>
    <x v="704"/>
    <x v="689"/>
    <s v="Seamless clear-thinking artificial intelligence"/>
    <n v="8700"/>
    <n v="10682"/>
    <x v="695"/>
    <x v="1"/>
    <n v="116"/>
    <n v="92.08620689655173"/>
    <x v="1"/>
    <s v="USD"/>
    <n v="1467608400"/>
    <n v="1468904400"/>
    <x v="0"/>
    <x v="0"/>
    <x v="0"/>
    <s v="film &amp; video/animation"/>
    <x v="4"/>
    <x v="10"/>
    <x v="646"/>
    <d v="2016-07-19T05:00:00"/>
    <n v="15"/>
    <n v="1"/>
    <x v="287"/>
    <n v="10682"/>
    <n v="92.08620689655173"/>
    <x v="1"/>
  </r>
  <r>
    <x v="705"/>
    <x v="690"/>
    <s v="Centralized tangible success"/>
    <n v="169700"/>
    <n v="168048"/>
    <x v="696"/>
    <x v="0"/>
    <n v="2025"/>
    <n v="82.986666666666665"/>
    <x v="4"/>
    <s v="GBP"/>
    <n v="1386741600"/>
    <n v="1387087200"/>
    <x v="0"/>
    <x v="0"/>
    <x v="0"/>
    <s v="publishing/nonfiction"/>
    <x v="5"/>
    <x v="9"/>
    <x v="626"/>
    <d v="2013-12-15T06:00:00"/>
    <n v="4"/>
    <n v="0.87"/>
    <x v="445"/>
    <n v="193158.62068965516"/>
    <n v="95.386973180076623"/>
    <x v="4"/>
  </r>
  <r>
    <x v="706"/>
    <x v="691"/>
    <s v="Customer-focused multimedia methodology"/>
    <n v="108400"/>
    <n v="138586"/>
    <x v="697"/>
    <x v="1"/>
    <n v="1345"/>
    <n v="103.03791821561339"/>
    <x v="2"/>
    <s v="AUD"/>
    <n v="1546754400"/>
    <n v="1547445600"/>
    <x v="0"/>
    <x v="1"/>
    <x v="0"/>
    <s v="technology/web"/>
    <x v="2"/>
    <x v="2"/>
    <x v="647"/>
    <d v="2019-01-14T06:00:00"/>
    <n v="8"/>
    <n v="1.49"/>
    <x v="2"/>
    <n v="93010.738255033561"/>
    <n v="69.152965245378113"/>
    <x v="2"/>
  </r>
  <r>
    <x v="707"/>
    <x v="692"/>
    <s v="Visionary maximized Local Area Network"/>
    <n v="7300"/>
    <n v="11579"/>
    <x v="698"/>
    <x v="1"/>
    <n v="168"/>
    <n v="68.922619047619051"/>
    <x v="1"/>
    <s v="USD"/>
    <n v="1544248800"/>
    <n v="1547359200"/>
    <x v="0"/>
    <x v="0"/>
    <x v="0"/>
    <s v="film &amp; video/drama"/>
    <x v="4"/>
    <x v="6"/>
    <x v="159"/>
    <d v="2019-01-13T06:00:00"/>
    <n v="36"/>
    <n v="1"/>
    <x v="214"/>
    <n v="11579"/>
    <n v="68.922619047619051"/>
    <x v="1"/>
  </r>
  <r>
    <x v="708"/>
    <x v="693"/>
    <s v="Secured bifurcated intranet"/>
    <n v="1700"/>
    <n v="12020"/>
    <x v="699"/>
    <x v="1"/>
    <n v="137"/>
    <n v="87.737226277372258"/>
    <x v="5"/>
    <s v="CHF"/>
    <n v="1495429200"/>
    <n v="1496293200"/>
    <x v="0"/>
    <x v="0"/>
    <x v="0"/>
    <s v="theater/plays"/>
    <x v="3"/>
    <x v="3"/>
    <x v="648"/>
    <d v="2017-06-01T05:00:00"/>
    <n v="10"/>
    <n v="0.96"/>
    <x v="446"/>
    <n v="12520.833333333334"/>
    <n v="91.392944038929443"/>
    <x v="5"/>
  </r>
  <r>
    <x v="709"/>
    <x v="694"/>
    <s v="Grass-roots 4thgeneration product"/>
    <n v="9800"/>
    <n v="13954"/>
    <x v="700"/>
    <x v="1"/>
    <n v="186"/>
    <n v="75.021505376344081"/>
    <x v="6"/>
    <s v="EUR"/>
    <n v="1334811600"/>
    <n v="1335416400"/>
    <x v="0"/>
    <x v="0"/>
    <x v="0"/>
    <s v="theater/plays"/>
    <x v="3"/>
    <x v="3"/>
    <x v="267"/>
    <d v="2012-04-26T05:00:00"/>
    <n v="7"/>
    <n v="1"/>
    <x v="135"/>
    <n v="13954"/>
    <n v="75.021505376344081"/>
    <x v="6"/>
  </r>
  <r>
    <x v="710"/>
    <x v="695"/>
    <s v="Reduced next generation info-mediaries"/>
    <n v="4300"/>
    <n v="6358"/>
    <x v="701"/>
    <x v="1"/>
    <n v="125"/>
    <n v="50.863999999999997"/>
    <x v="1"/>
    <s v="USD"/>
    <n v="1531544400"/>
    <n v="1532149200"/>
    <x v="0"/>
    <x v="1"/>
    <x v="0"/>
    <s v="theater/plays"/>
    <x v="3"/>
    <x v="3"/>
    <x v="649"/>
    <d v="2018-07-21T05:00:00"/>
    <n v="7"/>
    <n v="1"/>
    <x v="447"/>
    <n v="6358"/>
    <n v="50.863999999999997"/>
    <x v="1"/>
  </r>
  <r>
    <x v="711"/>
    <x v="696"/>
    <s v="Customizable full-range artificial intelligence"/>
    <n v="6200"/>
    <n v="1260"/>
    <x v="702"/>
    <x v="0"/>
    <n v="14"/>
    <n v="90"/>
    <x v="6"/>
    <s v="EUR"/>
    <n v="1453615200"/>
    <n v="1453788000"/>
    <x v="1"/>
    <x v="1"/>
    <x v="1"/>
    <s v="theater/plays"/>
    <x v="3"/>
    <x v="3"/>
    <x v="248"/>
    <d v="2016-01-26T06:00:00"/>
    <n v="2"/>
    <n v="1"/>
    <x v="9"/>
    <n v="1260"/>
    <n v="90"/>
    <x v="6"/>
  </r>
  <r>
    <x v="712"/>
    <x v="697"/>
    <s v="Programmable leadingedge contingency"/>
    <n v="800"/>
    <n v="14725"/>
    <x v="703"/>
    <x v="1"/>
    <n v="202"/>
    <n v="72.896039603960389"/>
    <x v="1"/>
    <s v="USD"/>
    <n v="1467954000"/>
    <n v="1471496400"/>
    <x v="0"/>
    <x v="0"/>
    <x v="0"/>
    <s v="theater/plays"/>
    <x v="3"/>
    <x v="3"/>
    <x v="571"/>
    <d v="2016-08-18T05:00:00"/>
    <n v="41"/>
    <n v="1"/>
    <x v="140"/>
    <n v="14725"/>
    <n v="72.896039603960389"/>
    <x v="1"/>
  </r>
  <r>
    <x v="713"/>
    <x v="698"/>
    <s v="Multi-layered global groupware"/>
    <n v="6900"/>
    <n v="11174"/>
    <x v="704"/>
    <x v="1"/>
    <n v="103"/>
    <n v="108.48543689320388"/>
    <x v="1"/>
    <s v="USD"/>
    <n v="1471842000"/>
    <n v="1472878800"/>
    <x v="0"/>
    <x v="0"/>
    <x v="0"/>
    <s v="publishing/radio &amp; podcasts"/>
    <x v="5"/>
    <x v="15"/>
    <x v="650"/>
    <d v="2016-09-03T05:00:00"/>
    <n v="12"/>
    <n v="1"/>
    <x v="421"/>
    <n v="11174"/>
    <n v="108.48543689320388"/>
    <x v="1"/>
  </r>
  <r>
    <x v="714"/>
    <x v="699"/>
    <s v="Switchable methodical superstructure"/>
    <n v="38500"/>
    <n v="182036"/>
    <x v="705"/>
    <x v="1"/>
    <n v="1785"/>
    <n v="101.98095238095237"/>
    <x v="1"/>
    <s v="USD"/>
    <n v="1408424400"/>
    <n v="1408510800"/>
    <x v="0"/>
    <x v="0"/>
    <x v="0"/>
    <s v="music/rock"/>
    <x v="1"/>
    <x v="1"/>
    <x v="1"/>
    <d v="2014-08-20T05:00:00"/>
    <n v="1"/>
    <n v="1"/>
    <x v="448"/>
    <n v="182036"/>
    <n v="101.98095238095237"/>
    <x v="1"/>
  </r>
  <r>
    <x v="715"/>
    <x v="700"/>
    <s v="Expanded even-keeled portal"/>
    <n v="118000"/>
    <n v="28870"/>
    <x v="706"/>
    <x v="0"/>
    <n v="656"/>
    <n v="44.009146341463413"/>
    <x v="1"/>
    <s v="USD"/>
    <n v="1281157200"/>
    <n v="1281589200"/>
    <x v="0"/>
    <x v="0"/>
    <x v="0"/>
    <s v="games/mobile games"/>
    <x v="6"/>
    <x v="20"/>
    <x v="651"/>
    <d v="2010-08-12T05:00:00"/>
    <n v="5"/>
    <n v="1"/>
    <x v="449"/>
    <n v="28870"/>
    <n v="44.009146341463413"/>
    <x v="1"/>
  </r>
  <r>
    <x v="716"/>
    <x v="701"/>
    <s v="Advanced modular moderator"/>
    <n v="2000"/>
    <n v="10353"/>
    <x v="707"/>
    <x v="1"/>
    <n v="157"/>
    <n v="65.942675159235662"/>
    <x v="1"/>
    <s v="USD"/>
    <n v="1373432400"/>
    <n v="1375851600"/>
    <x v="0"/>
    <x v="1"/>
    <x v="0"/>
    <s v="theater/plays"/>
    <x v="3"/>
    <x v="3"/>
    <x v="652"/>
    <d v="2013-08-07T05:00:00"/>
    <n v="28"/>
    <n v="1"/>
    <x v="25"/>
    <n v="10353"/>
    <n v="65.942675159235662"/>
    <x v="1"/>
  </r>
  <r>
    <x v="717"/>
    <x v="702"/>
    <s v="Reverse-engineered well-modulated ability"/>
    <n v="5600"/>
    <n v="13868"/>
    <x v="708"/>
    <x v="1"/>
    <n v="555"/>
    <n v="24.987387387387386"/>
    <x v="1"/>
    <s v="USD"/>
    <n v="1313989200"/>
    <n v="1315803600"/>
    <x v="0"/>
    <x v="0"/>
    <x v="0"/>
    <s v="film &amp; video/documentary"/>
    <x v="4"/>
    <x v="4"/>
    <x v="653"/>
    <d v="2011-09-12T05:00:00"/>
    <n v="21"/>
    <n v="1"/>
    <x v="39"/>
    <n v="13868"/>
    <n v="24.987387387387386"/>
    <x v="1"/>
  </r>
  <r>
    <x v="718"/>
    <x v="703"/>
    <s v="Expanded optimal pricing structure"/>
    <n v="8300"/>
    <n v="8317"/>
    <x v="709"/>
    <x v="1"/>
    <n v="297"/>
    <n v="28.003367003367003"/>
    <x v="1"/>
    <s v="USD"/>
    <n v="1371445200"/>
    <n v="1373691600"/>
    <x v="0"/>
    <x v="0"/>
    <x v="0"/>
    <s v="technology/wearables"/>
    <x v="2"/>
    <x v="8"/>
    <x v="654"/>
    <d v="2013-07-13T05:00:00"/>
    <n v="26"/>
    <n v="1"/>
    <x v="122"/>
    <n v="8317"/>
    <n v="28.003367003367003"/>
    <x v="1"/>
  </r>
  <r>
    <x v="719"/>
    <x v="704"/>
    <s v="Down-sized uniform ability"/>
    <n v="6900"/>
    <n v="10557"/>
    <x v="710"/>
    <x v="1"/>
    <n v="123"/>
    <n v="85.829268292682926"/>
    <x v="1"/>
    <s v="USD"/>
    <n v="1338267600"/>
    <n v="1339218000"/>
    <x v="0"/>
    <x v="0"/>
    <x v="0"/>
    <s v="publishing/fiction"/>
    <x v="5"/>
    <x v="13"/>
    <x v="655"/>
    <d v="2012-06-09T05:00:00"/>
    <n v="11"/>
    <n v="1"/>
    <x v="421"/>
    <n v="10557"/>
    <n v="85.829268292682926"/>
    <x v="1"/>
  </r>
  <r>
    <x v="720"/>
    <x v="705"/>
    <s v="Multi-layered upward-trending conglomeration"/>
    <n v="8700"/>
    <n v="3227"/>
    <x v="711"/>
    <x v="3"/>
    <n v="38"/>
    <n v="84.921052631578945"/>
    <x v="3"/>
    <s v="DKK"/>
    <n v="1519192800"/>
    <n v="1520402400"/>
    <x v="0"/>
    <x v="1"/>
    <x v="0"/>
    <s v="theater/plays"/>
    <x v="3"/>
    <x v="3"/>
    <x v="656"/>
    <d v="2018-03-07T06:00:00"/>
    <n v="14"/>
    <n v="7.46"/>
    <x v="450"/>
    <n v="432.57372654155495"/>
    <n v="11.383519119514604"/>
    <x v="3"/>
  </r>
  <r>
    <x v="721"/>
    <x v="706"/>
    <s v="Open-architected systematic intranet"/>
    <n v="123600"/>
    <n v="5429"/>
    <x v="712"/>
    <x v="3"/>
    <n v="60"/>
    <n v="90.483333333333334"/>
    <x v="1"/>
    <s v="USD"/>
    <n v="1522818000"/>
    <n v="1523336400"/>
    <x v="0"/>
    <x v="0"/>
    <x v="0"/>
    <s v="music/rock"/>
    <x v="1"/>
    <x v="1"/>
    <x v="657"/>
    <d v="2018-04-10T05:00:00"/>
    <n v="6"/>
    <n v="1"/>
    <x v="451"/>
    <n v="5429"/>
    <n v="90.483333333333334"/>
    <x v="1"/>
  </r>
  <r>
    <x v="722"/>
    <x v="707"/>
    <s v="Proactive 24hour frame"/>
    <n v="48500"/>
    <n v="75906"/>
    <x v="713"/>
    <x v="1"/>
    <n v="3036"/>
    <n v="25.00197628458498"/>
    <x v="1"/>
    <s v="USD"/>
    <n v="1509948000"/>
    <n v="1512280800"/>
    <x v="0"/>
    <x v="0"/>
    <x v="0"/>
    <s v="film &amp; video/documentary"/>
    <x v="4"/>
    <x v="4"/>
    <x v="265"/>
    <d v="2017-12-03T06:00:00"/>
    <n v="27"/>
    <n v="1"/>
    <x v="452"/>
    <n v="75906"/>
    <n v="25.00197628458498"/>
    <x v="1"/>
  </r>
  <r>
    <x v="723"/>
    <x v="708"/>
    <s v="Exclusive fresh-thinking model"/>
    <n v="4900"/>
    <n v="13250"/>
    <x v="714"/>
    <x v="1"/>
    <n v="144"/>
    <n v="92.013888888888886"/>
    <x v="2"/>
    <s v="AUD"/>
    <n v="1456898400"/>
    <n v="1458709200"/>
    <x v="0"/>
    <x v="0"/>
    <x v="0"/>
    <s v="theater/plays"/>
    <x v="3"/>
    <x v="3"/>
    <x v="658"/>
    <d v="2016-03-23T05:00:00"/>
    <n v="21"/>
    <n v="1.49"/>
    <x v="75"/>
    <n v="8892.6174496644289"/>
    <n v="61.75428784489187"/>
    <x v="2"/>
  </r>
  <r>
    <x v="724"/>
    <x v="709"/>
    <s v="Business-focused encompassing intranet"/>
    <n v="8400"/>
    <n v="11261"/>
    <x v="715"/>
    <x v="1"/>
    <n v="121"/>
    <n v="93.066115702479337"/>
    <x v="4"/>
    <s v="GBP"/>
    <n v="1413954000"/>
    <n v="1414126800"/>
    <x v="0"/>
    <x v="1"/>
    <x v="0"/>
    <s v="theater/plays"/>
    <x v="3"/>
    <x v="3"/>
    <x v="659"/>
    <d v="2014-10-24T05:00:00"/>
    <n v="2"/>
    <n v="0.87"/>
    <x v="453"/>
    <n v="12943.67816091954"/>
    <n v="106.97254678445901"/>
    <x v="4"/>
  </r>
  <r>
    <x v="725"/>
    <x v="710"/>
    <s v="Optional 6thgeneration access"/>
    <n v="193200"/>
    <n v="97369"/>
    <x v="716"/>
    <x v="0"/>
    <n v="1596"/>
    <n v="61.008145363408524"/>
    <x v="1"/>
    <s v="USD"/>
    <n v="1416031200"/>
    <n v="1416204000"/>
    <x v="0"/>
    <x v="0"/>
    <x v="0"/>
    <s v="games/mobile games"/>
    <x v="6"/>
    <x v="20"/>
    <x v="660"/>
    <d v="2014-11-17T06:00:00"/>
    <n v="2"/>
    <n v="1"/>
    <x v="454"/>
    <n v="97369"/>
    <n v="61.008145363408524"/>
    <x v="1"/>
  </r>
  <r>
    <x v="726"/>
    <x v="711"/>
    <s v="Realigned web-enabled functionalities"/>
    <n v="54300"/>
    <n v="48227"/>
    <x v="717"/>
    <x v="3"/>
    <n v="524"/>
    <n v="92.036259541984734"/>
    <x v="1"/>
    <s v="USD"/>
    <n v="1287982800"/>
    <n v="1288501200"/>
    <x v="0"/>
    <x v="1"/>
    <x v="0"/>
    <s v="theater/plays"/>
    <x v="3"/>
    <x v="3"/>
    <x v="661"/>
    <d v="2010-10-31T05:00:00"/>
    <n v="6"/>
    <n v="1"/>
    <x v="455"/>
    <n v="48227"/>
    <n v="92.036259541984734"/>
    <x v="1"/>
  </r>
  <r>
    <x v="727"/>
    <x v="712"/>
    <s v="Enterprise-wide multimedia software"/>
    <n v="8900"/>
    <n v="14685"/>
    <x v="718"/>
    <x v="1"/>
    <n v="181"/>
    <n v="81.132596685082873"/>
    <x v="1"/>
    <s v="USD"/>
    <n v="1547964000"/>
    <n v="1552971600"/>
    <x v="0"/>
    <x v="0"/>
    <x v="0"/>
    <s v="technology/web"/>
    <x v="2"/>
    <x v="2"/>
    <x v="4"/>
    <d v="2019-03-19T05:00:00"/>
    <n v="58"/>
    <n v="1"/>
    <x v="380"/>
    <n v="14685"/>
    <n v="81.132596685082873"/>
    <x v="1"/>
  </r>
  <r>
    <x v="728"/>
    <x v="713"/>
    <s v="Versatile mission-critical knowledgebase"/>
    <n v="4200"/>
    <n v="735"/>
    <x v="719"/>
    <x v="0"/>
    <n v="10"/>
    <n v="73.5"/>
    <x v="1"/>
    <s v="USD"/>
    <n v="1464152400"/>
    <n v="1465102800"/>
    <x v="0"/>
    <x v="0"/>
    <x v="0"/>
    <s v="theater/plays"/>
    <x v="3"/>
    <x v="3"/>
    <x v="662"/>
    <d v="2016-06-05T05:00:00"/>
    <n v="11"/>
    <n v="1"/>
    <x v="3"/>
    <n v="735"/>
    <n v="73.5"/>
    <x v="1"/>
  </r>
  <r>
    <x v="729"/>
    <x v="714"/>
    <s v="Multi-lateral object-oriented open system"/>
    <n v="5600"/>
    <n v="10397"/>
    <x v="720"/>
    <x v="1"/>
    <n v="122"/>
    <n v="85.221311475409834"/>
    <x v="1"/>
    <s v="USD"/>
    <n v="1359957600"/>
    <n v="1360130400"/>
    <x v="0"/>
    <x v="0"/>
    <x v="0"/>
    <s v="film &amp; video/drama"/>
    <x v="4"/>
    <x v="6"/>
    <x v="663"/>
    <d v="2013-02-06T06:00:00"/>
    <n v="2"/>
    <n v="1"/>
    <x v="39"/>
    <n v="10397"/>
    <n v="85.221311475409834"/>
    <x v="1"/>
  </r>
  <r>
    <x v="730"/>
    <x v="715"/>
    <s v="Visionary system-worthy attitude"/>
    <n v="28800"/>
    <n v="118847"/>
    <x v="721"/>
    <x v="1"/>
    <n v="1071"/>
    <n v="110.96825396825396"/>
    <x v="0"/>
    <s v="CAD"/>
    <n v="1432357200"/>
    <n v="1432875600"/>
    <x v="0"/>
    <x v="0"/>
    <x v="0"/>
    <s v="technology/wearables"/>
    <x v="2"/>
    <x v="8"/>
    <x v="664"/>
    <d v="2015-05-29T05:00:00"/>
    <n v="6"/>
    <n v="1.32"/>
    <x v="456"/>
    <n v="90035.606060606049"/>
    <n v="84.066859066859053"/>
    <x v="0"/>
  </r>
  <r>
    <x v="731"/>
    <x v="716"/>
    <s v="Synergized content-based hierarchy"/>
    <n v="8000"/>
    <n v="7220"/>
    <x v="722"/>
    <x v="3"/>
    <n v="219"/>
    <n v="32.968036529680369"/>
    <x v="1"/>
    <s v="USD"/>
    <n v="1500786000"/>
    <n v="1500872400"/>
    <x v="0"/>
    <x v="0"/>
    <x v="0"/>
    <s v="technology/web"/>
    <x v="2"/>
    <x v="2"/>
    <x v="665"/>
    <d v="2017-07-24T05:00:00"/>
    <n v="1"/>
    <n v="1"/>
    <x v="52"/>
    <n v="7220"/>
    <n v="32.968036529680369"/>
    <x v="1"/>
  </r>
  <r>
    <x v="732"/>
    <x v="717"/>
    <s v="Business-focused 24hour access"/>
    <n v="117000"/>
    <n v="107622"/>
    <x v="723"/>
    <x v="0"/>
    <n v="1121"/>
    <n v="96.005352363960753"/>
    <x v="1"/>
    <s v="USD"/>
    <n v="1490158800"/>
    <n v="1492146000"/>
    <x v="0"/>
    <x v="1"/>
    <x v="0"/>
    <s v="music/rock"/>
    <x v="1"/>
    <x v="1"/>
    <x v="666"/>
    <d v="2017-04-14T05:00:00"/>
    <n v="23"/>
    <n v="1"/>
    <x v="457"/>
    <n v="107622"/>
    <n v="96.005352363960753"/>
    <x v="1"/>
  </r>
  <r>
    <x v="733"/>
    <x v="718"/>
    <s v="Automated hybrid orchestration"/>
    <n v="15800"/>
    <n v="83267"/>
    <x v="724"/>
    <x v="1"/>
    <n v="980"/>
    <n v="84.96632653061225"/>
    <x v="1"/>
    <s v="USD"/>
    <n v="1406178000"/>
    <n v="1407301200"/>
    <x v="0"/>
    <x v="0"/>
    <x v="0"/>
    <s v="music/metal"/>
    <x v="1"/>
    <x v="16"/>
    <x v="43"/>
    <d v="2014-08-06T05:00:00"/>
    <n v="13"/>
    <n v="1"/>
    <x v="159"/>
    <n v="83267"/>
    <n v="84.96632653061225"/>
    <x v="1"/>
  </r>
  <r>
    <x v="734"/>
    <x v="719"/>
    <s v="Exclusive 5thgeneration leverage"/>
    <n v="4200"/>
    <n v="13404"/>
    <x v="725"/>
    <x v="1"/>
    <n v="536"/>
    <n v="25.007462686567163"/>
    <x v="1"/>
    <s v="USD"/>
    <n v="1485583200"/>
    <n v="1486620000"/>
    <x v="0"/>
    <x v="1"/>
    <x v="0"/>
    <s v="theater/plays"/>
    <x v="3"/>
    <x v="3"/>
    <x v="667"/>
    <d v="2017-02-09T06:00:00"/>
    <n v="12"/>
    <n v="1"/>
    <x v="3"/>
    <n v="13404"/>
    <n v="25.007462686567163"/>
    <x v="1"/>
  </r>
  <r>
    <x v="735"/>
    <x v="720"/>
    <s v="Grass-roots zero administration alliance"/>
    <n v="37100"/>
    <n v="131404"/>
    <x v="726"/>
    <x v="1"/>
    <n v="1991"/>
    <n v="65.998995479658461"/>
    <x v="1"/>
    <s v="USD"/>
    <n v="1459314000"/>
    <n v="1459918800"/>
    <x v="0"/>
    <x v="0"/>
    <x v="0"/>
    <s v="photography/photography books"/>
    <x v="7"/>
    <x v="14"/>
    <x v="668"/>
    <d v="2016-04-06T05:00:00"/>
    <n v="7"/>
    <n v="1"/>
    <x v="239"/>
    <n v="131404"/>
    <n v="65.998995479658461"/>
    <x v="1"/>
  </r>
  <r>
    <x v="736"/>
    <x v="721"/>
    <s v="Proactive heuristic orchestration"/>
    <n v="7700"/>
    <n v="2533"/>
    <x v="727"/>
    <x v="3"/>
    <n v="29"/>
    <n v="87.34482758620689"/>
    <x v="1"/>
    <s v="USD"/>
    <n v="1424412000"/>
    <n v="1424757600"/>
    <x v="0"/>
    <x v="0"/>
    <x v="0"/>
    <s v="publishing/nonfiction"/>
    <x v="5"/>
    <x v="9"/>
    <x v="669"/>
    <d v="2015-02-24T06:00:00"/>
    <n v="4"/>
    <n v="1"/>
    <x v="116"/>
    <n v="2533"/>
    <n v="87.34482758620689"/>
    <x v="1"/>
  </r>
  <r>
    <x v="737"/>
    <x v="722"/>
    <s v="Function-based systematic Graphical User Interface"/>
    <n v="3700"/>
    <n v="5028"/>
    <x v="728"/>
    <x v="1"/>
    <n v="180"/>
    <n v="27.933333333333334"/>
    <x v="1"/>
    <s v="USD"/>
    <n v="1478844000"/>
    <n v="1479880800"/>
    <x v="0"/>
    <x v="0"/>
    <x v="0"/>
    <s v="music/indie rock"/>
    <x v="1"/>
    <x v="7"/>
    <x v="670"/>
    <d v="2016-11-23T06:00:00"/>
    <n v="12"/>
    <n v="1"/>
    <x v="44"/>
    <n v="5028"/>
    <n v="27.933333333333334"/>
    <x v="1"/>
  </r>
  <r>
    <x v="738"/>
    <x v="486"/>
    <s v="Extended zero administration software"/>
    <n v="74700"/>
    <n v="1557"/>
    <x v="729"/>
    <x v="0"/>
    <n v="15"/>
    <n v="103.8"/>
    <x v="1"/>
    <s v="USD"/>
    <n v="1416117600"/>
    <n v="1418018400"/>
    <x v="0"/>
    <x v="1"/>
    <x v="0"/>
    <s v="theater/plays"/>
    <x v="3"/>
    <x v="3"/>
    <x v="671"/>
    <d v="2014-12-08T06:00:00"/>
    <n v="22"/>
    <n v="1"/>
    <x v="458"/>
    <n v="1557"/>
    <n v="103.8"/>
    <x v="1"/>
  </r>
  <r>
    <x v="739"/>
    <x v="723"/>
    <s v="Multi-tiered discrete support"/>
    <n v="10000"/>
    <n v="6100"/>
    <x v="730"/>
    <x v="0"/>
    <n v="191"/>
    <n v="31.937172774869111"/>
    <x v="1"/>
    <s v="USD"/>
    <n v="1340946000"/>
    <n v="1341032400"/>
    <x v="0"/>
    <x v="0"/>
    <x v="0"/>
    <s v="music/indie rock"/>
    <x v="1"/>
    <x v="7"/>
    <x v="672"/>
    <d v="2012-06-30T05:00:00"/>
    <n v="1"/>
    <n v="1"/>
    <x v="89"/>
    <n v="6100"/>
    <n v="31.937172774869111"/>
    <x v="1"/>
  </r>
  <r>
    <x v="740"/>
    <x v="724"/>
    <s v="Phased system-worthy conglomeration"/>
    <n v="5300"/>
    <n v="1592"/>
    <x v="731"/>
    <x v="0"/>
    <n v="16"/>
    <n v="99.5"/>
    <x v="1"/>
    <s v="USD"/>
    <n v="1486101600"/>
    <n v="1486360800"/>
    <x v="0"/>
    <x v="0"/>
    <x v="0"/>
    <s v="theater/plays"/>
    <x v="3"/>
    <x v="3"/>
    <x v="673"/>
    <d v="2017-02-06T06:00:00"/>
    <n v="3"/>
    <n v="1"/>
    <x v="108"/>
    <n v="1592"/>
    <n v="99.5"/>
    <x v="1"/>
  </r>
  <r>
    <x v="741"/>
    <x v="287"/>
    <s v="Balanced mobile alliance"/>
    <n v="1200"/>
    <n v="14150"/>
    <x v="732"/>
    <x v="1"/>
    <n v="130"/>
    <n v="108.84615384615384"/>
    <x v="1"/>
    <s v="USD"/>
    <n v="1274590800"/>
    <n v="1274677200"/>
    <x v="0"/>
    <x v="0"/>
    <x v="0"/>
    <s v="theater/plays"/>
    <x v="3"/>
    <x v="3"/>
    <x v="674"/>
    <d v="2010-05-24T05:00:00"/>
    <n v="1"/>
    <n v="1"/>
    <x v="311"/>
    <n v="14150"/>
    <n v="108.84615384615384"/>
    <x v="1"/>
  </r>
  <r>
    <x v="742"/>
    <x v="725"/>
    <s v="Reactive solution-oriented groupware"/>
    <n v="1200"/>
    <n v="13513"/>
    <x v="733"/>
    <x v="1"/>
    <n v="122"/>
    <n v="110.76229508196721"/>
    <x v="1"/>
    <s v="USD"/>
    <n v="1263880800"/>
    <n v="1267509600"/>
    <x v="0"/>
    <x v="0"/>
    <x v="0"/>
    <s v="music/electric music"/>
    <x v="1"/>
    <x v="5"/>
    <x v="675"/>
    <d v="2010-03-02T06:00:00"/>
    <n v="42"/>
    <n v="1"/>
    <x v="311"/>
    <n v="13513"/>
    <n v="110.76229508196721"/>
    <x v="1"/>
  </r>
  <r>
    <x v="743"/>
    <x v="726"/>
    <s v="Exclusive bandwidth-monitored orchestration"/>
    <n v="3900"/>
    <n v="504"/>
    <x v="734"/>
    <x v="0"/>
    <n v="17"/>
    <n v="29.647058823529413"/>
    <x v="1"/>
    <s v="USD"/>
    <n v="1445403600"/>
    <n v="1445922000"/>
    <x v="0"/>
    <x v="1"/>
    <x v="0"/>
    <s v="theater/plays"/>
    <x v="3"/>
    <x v="3"/>
    <x v="676"/>
    <d v="2015-10-27T05:00:00"/>
    <n v="6"/>
    <n v="1"/>
    <x v="92"/>
    <n v="504"/>
    <n v="29.647058823529413"/>
    <x v="1"/>
  </r>
  <r>
    <x v="744"/>
    <x v="727"/>
    <s v="Intuitive exuding initiative"/>
    <n v="2000"/>
    <n v="14240"/>
    <x v="735"/>
    <x v="1"/>
    <n v="140"/>
    <n v="101.71428571428571"/>
    <x v="1"/>
    <s v="USD"/>
    <n v="1533877200"/>
    <n v="1534050000"/>
    <x v="0"/>
    <x v="1"/>
    <x v="0"/>
    <s v="theater/plays"/>
    <x v="3"/>
    <x v="3"/>
    <x v="342"/>
    <d v="2018-08-12T05:00:00"/>
    <n v="2"/>
    <n v="1"/>
    <x v="25"/>
    <n v="14240"/>
    <n v="101.71428571428571"/>
    <x v="1"/>
  </r>
  <r>
    <x v="745"/>
    <x v="728"/>
    <s v="Streamlined needs-based knowledge user"/>
    <n v="6900"/>
    <n v="2091"/>
    <x v="736"/>
    <x v="0"/>
    <n v="34"/>
    <n v="61.5"/>
    <x v="1"/>
    <s v="USD"/>
    <n v="1275195600"/>
    <n v="1277528400"/>
    <x v="0"/>
    <x v="0"/>
    <x v="0"/>
    <s v="technology/wearables"/>
    <x v="2"/>
    <x v="8"/>
    <x v="677"/>
    <d v="2010-06-26T05:00:00"/>
    <n v="27"/>
    <n v="1"/>
    <x v="421"/>
    <n v="2091"/>
    <n v="61.5"/>
    <x v="1"/>
  </r>
  <r>
    <x v="746"/>
    <x v="729"/>
    <s v="Automated system-worthy structure"/>
    <n v="55800"/>
    <n v="118580"/>
    <x v="737"/>
    <x v="1"/>
    <n v="3388"/>
    <n v="35"/>
    <x v="1"/>
    <s v="USD"/>
    <n v="1318136400"/>
    <n v="1318568400"/>
    <x v="0"/>
    <x v="0"/>
    <x v="0"/>
    <s v="technology/web"/>
    <x v="2"/>
    <x v="2"/>
    <x v="678"/>
    <d v="2011-10-14T05:00:00"/>
    <n v="5"/>
    <n v="1"/>
    <x v="459"/>
    <n v="118580"/>
    <n v="35"/>
    <x v="1"/>
  </r>
  <r>
    <x v="747"/>
    <x v="730"/>
    <s v="Secured clear-thinking intranet"/>
    <n v="4900"/>
    <n v="11214"/>
    <x v="738"/>
    <x v="1"/>
    <n v="280"/>
    <n v="40.049999999999997"/>
    <x v="1"/>
    <s v="USD"/>
    <n v="1283403600"/>
    <n v="1284354000"/>
    <x v="0"/>
    <x v="0"/>
    <x v="0"/>
    <s v="theater/plays"/>
    <x v="3"/>
    <x v="3"/>
    <x v="679"/>
    <d v="2010-09-13T05:00:00"/>
    <n v="11"/>
    <n v="1"/>
    <x v="100"/>
    <n v="11214"/>
    <n v="40.049999999999997"/>
    <x v="1"/>
  </r>
  <r>
    <x v="748"/>
    <x v="731"/>
    <s v="Cloned actuating architecture"/>
    <n v="194900"/>
    <n v="68137"/>
    <x v="739"/>
    <x v="3"/>
    <n v="614"/>
    <n v="110.97231270358306"/>
    <x v="1"/>
    <s v="USD"/>
    <n v="1267423200"/>
    <n v="1269579600"/>
    <x v="0"/>
    <x v="1"/>
    <x v="0"/>
    <s v="film &amp; video/animation"/>
    <x v="4"/>
    <x v="10"/>
    <x v="680"/>
    <d v="2010-03-26T05:00:00"/>
    <n v="25"/>
    <n v="1"/>
    <x v="460"/>
    <n v="68137"/>
    <n v="110.97231270358306"/>
    <x v="1"/>
  </r>
  <r>
    <x v="749"/>
    <x v="732"/>
    <s v="Down-sized needs-based task-force"/>
    <n v="8600"/>
    <n v="13527"/>
    <x v="740"/>
    <x v="1"/>
    <n v="366"/>
    <n v="36.959016393442624"/>
    <x v="6"/>
    <s v="EUR"/>
    <n v="1412744400"/>
    <n v="1413781200"/>
    <x v="0"/>
    <x v="1"/>
    <x v="0"/>
    <s v="technology/wearables"/>
    <x v="2"/>
    <x v="8"/>
    <x v="681"/>
    <d v="2014-10-20T05:00:00"/>
    <n v="12"/>
    <n v="1"/>
    <x v="147"/>
    <n v="13527"/>
    <n v="36.959016393442624"/>
    <x v="6"/>
  </r>
  <r>
    <x v="750"/>
    <x v="733"/>
    <s v="Extended responsive Internet solution"/>
    <n v="100"/>
    <n v="1"/>
    <x v="100"/>
    <x v="0"/>
    <n v="1"/>
    <n v="1"/>
    <x v="4"/>
    <s v="GBP"/>
    <n v="1277960400"/>
    <n v="1280120400"/>
    <x v="0"/>
    <x v="0"/>
    <x v="0"/>
    <s v="music/electric music"/>
    <x v="1"/>
    <x v="5"/>
    <x v="682"/>
    <d v="2010-07-26T05:00:00"/>
    <n v="25"/>
    <n v="0.87"/>
    <x v="389"/>
    <n v="1.1494252873563218"/>
    <n v="1.1494252873563218"/>
    <x v="4"/>
  </r>
  <r>
    <x v="751"/>
    <x v="734"/>
    <s v="Universal value-added moderator"/>
    <n v="3600"/>
    <n v="8363"/>
    <x v="741"/>
    <x v="1"/>
    <n v="270"/>
    <n v="30.974074074074075"/>
    <x v="1"/>
    <s v="USD"/>
    <n v="1458190800"/>
    <n v="1459486800"/>
    <x v="1"/>
    <x v="1"/>
    <x v="1"/>
    <s v="publishing/nonfiction"/>
    <x v="5"/>
    <x v="9"/>
    <x v="683"/>
    <d v="2016-04-01T05:00:00"/>
    <n v="15"/>
    <n v="1"/>
    <x v="150"/>
    <n v="8363"/>
    <n v="30.974074074074075"/>
    <x v="1"/>
  </r>
  <r>
    <x v="752"/>
    <x v="735"/>
    <s v="Sharable motivating emulation"/>
    <n v="5800"/>
    <n v="5362"/>
    <x v="742"/>
    <x v="3"/>
    <n v="114"/>
    <n v="47.035087719298247"/>
    <x v="1"/>
    <s v="USD"/>
    <n v="1280984400"/>
    <n v="1282539600"/>
    <x v="0"/>
    <x v="1"/>
    <x v="0"/>
    <s v="theater/plays"/>
    <x v="3"/>
    <x v="3"/>
    <x v="684"/>
    <d v="2010-08-23T05:00:00"/>
    <n v="18"/>
    <n v="1"/>
    <x v="363"/>
    <n v="5362"/>
    <n v="47.035087719298247"/>
    <x v="1"/>
  </r>
  <r>
    <x v="753"/>
    <x v="736"/>
    <s v="Networked web-enabled product"/>
    <n v="4700"/>
    <n v="12065"/>
    <x v="743"/>
    <x v="1"/>
    <n v="137"/>
    <n v="88.065693430656935"/>
    <x v="1"/>
    <s v="USD"/>
    <n v="1274590800"/>
    <n v="1275886800"/>
    <x v="0"/>
    <x v="0"/>
    <x v="0"/>
    <s v="photography/photography books"/>
    <x v="7"/>
    <x v="14"/>
    <x v="674"/>
    <d v="2010-06-07T05:00:00"/>
    <n v="15"/>
    <n v="1"/>
    <x v="57"/>
    <n v="12065"/>
    <n v="88.065693430656935"/>
    <x v="1"/>
  </r>
  <r>
    <x v="754"/>
    <x v="737"/>
    <s v="Advanced dedicated encoding"/>
    <n v="70400"/>
    <n v="118603"/>
    <x v="744"/>
    <x v="1"/>
    <n v="3205"/>
    <n v="37.005616224648989"/>
    <x v="1"/>
    <s v="USD"/>
    <n v="1351400400"/>
    <n v="1355983200"/>
    <x v="0"/>
    <x v="0"/>
    <x v="0"/>
    <s v="theater/plays"/>
    <x v="3"/>
    <x v="3"/>
    <x v="685"/>
    <d v="2012-12-20T06:00:00"/>
    <n v="53"/>
    <n v="1"/>
    <x v="461"/>
    <n v="118603"/>
    <n v="37.005616224648989"/>
    <x v="1"/>
  </r>
  <r>
    <x v="755"/>
    <x v="738"/>
    <s v="Stand-alone multi-state project"/>
    <n v="4500"/>
    <n v="7496"/>
    <x v="745"/>
    <x v="1"/>
    <n v="288"/>
    <n v="26.027777777777779"/>
    <x v="3"/>
    <s v="DKK"/>
    <n v="1514354400"/>
    <n v="1515391200"/>
    <x v="0"/>
    <x v="1"/>
    <x v="0"/>
    <s v="theater/plays"/>
    <x v="3"/>
    <x v="3"/>
    <x v="605"/>
    <d v="2018-01-08T06:00:00"/>
    <n v="12"/>
    <n v="7.46"/>
    <x v="7"/>
    <n v="1004.8257372654156"/>
    <n v="3.4889782543938042"/>
    <x v="3"/>
  </r>
  <r>
    <x v="756"/>
    <x v="739"/>
    <s v="Customizable bi-directional monitoring"/>
    <n v="1300"/>
    <n v="10037"/>
    <x v="746"/>
    <x v="1"/>
    <n v="148"/>
    <n v="67.817567567567565"/>
    <x v="1"/>
    <s v="USD"/>
    <n v="1421733600"/>
    <n v="1422252000"/>
    <x v="0"/>
    <x v="0"/>
    <x v="0"/>
    <s v="theater/plays"/>
    <x v="3"/>
    <x v="3"/>
    <x v="686"/>
    <d v="2015-01-26T06:00:00"/>
    <n v="6"/>
    <n v="1"/>
    <x v="87"/>
    <n v="10037"/>
    <n v="67.817567567567565"/>
    <x v="1"/>
  </r>
  <r>
    <x v="757"/>
    <x v="740"/>
    <s v="Profit-focused motivating function"/>
    <n v="1400"/>
    <n v="5696"/>
    <x v="747"/>
    <x v="1"/>
    <n v="114"/>
    <n v="49.964912280701753"/>
    <x v="1"/>
    <s v="USD"/>
    <n v="1305176400"/>
    <n v="1305522000"/>
    <x v="0"/>
    <x v="0"/>
    <x v="0"/>
    <s v="film &amp; video/drama"/>
    <x v="4"/>
    <x v="6"/>
    <x v="687"/>
    <d v="2011-05-16T05:00:00"/>
    <n v="4"/>
    <n v="1"/>
    <x v="1"/>
    <n v="5696"/>
    <n v="49.964912280701753"/>
    <x v="1"/>
  </r>
  <r>
    <x v="758"/>
    <x v="741"/>
    <s v="Proactive systemic firmware"/>
    <n v="29600"/>
    <n v="167005"/>
    <x v="748"/>
    <x v="1"/>
    <n v="1518"/>
    <n v="110.01646903820817"/>
    <x v="0"/>
    <s v="CAD"/>
    <n v="1414126800"/>
    <n v="1414904400"/>
    <x v="0"/>
    <x v="0"/>
    <x v="0"/>
    <s v="music/rock"/>
    <x v="1"/>
    <x v="1"/>
    <x v="688"/>
    <d v="2014-11-02T05:00:00"/>
    <n v="9"/>
    <n v="1.32"/>
    <x v="462"/>
    <n v="126518.93939393939"/>
    <n v="83.345809877430426"/>
    <x v="0"/>
  </r>
  <r>
    <x v="759"/>
    <x v="742"/>
    <s v="Grass-roots upward-trending installation"/>
    <n v="167500"/>
    <n v="114615"/>
    <x v="749"/>
    <x v="0"/>
    <n v="1274"/>
    <n v="89.964678178963894"/>
    <x v="1"/>
    <s v="USD"/>
    <n v="1517810400"/>
    <n v="1520402400"/>
    <x v="0"/>
    <x v="0"/>
    <x v="0"/>
    <s v="music/electric music"/>
    <x v="1"/>
    <x v="5"/>
    <x v="689"/>
    <d v="2018-03-07T06:00:00"/>
    <n v="30"/>
    <n v="1"/>
    <x v="463"/>
    <n v="114615"/>
    <n v="89.964678178963894"/>
    <x v="1"/>
  </r>
  <r>
    <x v="760"/>
    <x v="743"/>
    <s v="Virtual heuristic hub"/>
    <n v="48300"/>
    <n v="16592"/>
    <x v="750"/>
    <x v="0"/>
    <n v="210"/>
    <n v="79.009523809523813"/>
    <x v="6"/>
    <s v="EUR"/>
    <n v="1564635600"/>
    <n v="1567141200"/>
    <x v="0"/>
    <x v="1"/>
    <x v="0"/>
    <s v="games/video games"/>
    <x v="6"/>
    <x v="11"/>
    <x v="690"/>
    <d v="2019-08-30T05:00:00"/>
    <n v="29"/>
    <n v="1"/>
    <x v="464"/>
    <n v="16592"/>
    <n v="79.009523809523813"/>
    <x v="6"/>
  </r>
  <r>
    <x v="761"/>
    <x v="744"/>
    <s v="Customizable leadingedge model"/>
    <n v="2200"/>
    <n v="14420"/>
    <x v="751"/>
    <x v="1"/>
    <n v="166"/>
    <n v="86.867469879518069"/>
    <x v="1"/>
    <s v="USD"/>
    <n v="1500699600"/>
    <n v="1501131600"/>
    <x v="0"/>
    <x v="0"/>
    <x v="0"/>
    <s v="music/rock"/>
    <x v="1"/>
    <x v="1"/>
    <x v="691"/>
    <d v="2017-07-27T05:00:00"/>
    <n v="5"/>
    <n v="1"/>
    <x v="224"/>
    <n v="14420"/>
    <n v="86.867469879518069"/>
    <x v="1"/>
  </r>
  <r>
    <x v="762"/>
    <x v="307"/>
    <s v="Upgradable uniform service-desk"/>
    <n v="3500"/>
    <n v="6204"/>
    <x v="752"/>
    <x v="1"/>
    <n v="100"/>
    <n v="62.04"/>
    <x v="2"/>
    <s v="AUD"/>
    <n v="1354082400"/>
    <n v="1355032800"/>
    <x v="0"/>
    <x v="0"/>
    <x v="0"/>
    <s v="music/jazz"/>
    <x v="1"/>
    <x v="17"/>
    <x v="692"/>
    <d v="2012-12-09T06:00:00"/>
    <n v="11"/>
    <n v="1.49"/>
    <x v="465"/>
    <n v="4163.7583892617449"/>
    <n v="41.63758389261745"/>
    <x v="2"/>
  </r>
  <r>
    <x v="763"/>
    <x v="745"/>
    <s v="Inverse client-driven product"/>
    <n v="5600"/>
    <n v="6338"/>
    <x v="753"/>
    <x v="1"/>
    <n v="235"/>
    <n v="26.970212765957445"/>
    <x v="1"/>
    <s v="USD"/>
    <n v="1336453200"/>
    <n v="1339477200"/>
    <x v="0"/>
    <x v="1"/>
    <x v="0"/>
    <s v="theater/plays"/>
    <x v="3"/>
    <x v="3"/>
    <x v="693"/>
    <d v="2012-06-12T05:00:00"/>
    <n v="35"/>
    <n v="1"/>
    <x v="39"/>
    <n v="6338"/>
    <n v="26.970212765957445"/>
    <x v="1"/>
  </r>
  <r>
    <x v="764"/>
    <x v="746"/>
    <s v="Managed bandwidth-monitored system engine"/>
    <n v="1100"/>
    <n v="8010"/>
    <x v="754"/>
    <x v="1"/>
    <n v="148"/>
    <n v="54.121621621621621"/>
    <x v="1"/>
    <s v="USD"/>
    <n v="1305262800"/>
    <n v="1305954000"/>
    <x v="0"/>
    <x v="0"/>
    <x v="0"/>
    <s v="music/rock"/>
    <x v="1"/>
    <x v="1"/>
    <x v="694"/>
    <d v="2011-05-21T05:00:00"/>
    <n v="8"/>
    <n v="1"/>
    <x v="70"/>
    <n v="8010"/>
    <n v="54.121621621621621"/>
    <x v="1"/>
  </r>
  <r>
    <x v="765"/>
    <x v="747"/>
    <s v="Advanced transitional help-desk"/>
    <n v="3900"/>
    <n v="8125"/>
    <x v="755"/>
    <x v="1"/>
    <n v="198"/>
    <n v="41.035353535353536"/>
    <x v="1"/>
    <s v="USD"/>
    <n v="1492232400"/>
    <n v="1494392400"/>
    <x v="1"/>
    <x v="1"/>
    <x v="1"/>
    <s v="music/indie rock"/>
    <x v="1"/>
    <x v="7"/>
    <x v="695"/>
    <d v="2017-05-10T05:00:00"/>
    <n v="25"/>
    <n v="1"/>
    <x v="92"/>
    <n v="8125"/>
    <n v="41.035353535353536"/>
    <x v="1"/>
  </r>
  <r>
    <x v="766"/>
    <x v="748"/>
    <s v="De-engineered disintermediate encryption"/>
    <n v="43800"/>
    <n v="13653"/>
    <x v="756"/>
    <x v="0"/>
    <n v="248"/>
    <n v="55.052419354838712"/>
    <x v="2"/>
    <s v="AUD"/>
    <n v="1537333200"/>
    <n v="1537419600"/>
    <x v="0"/>
    <x v="0"/>
    <x v="0"/>
    <s v="film &amp; video/science fiction"/>
    <x v="4"/>
    <x v="22"/>
    <x v="123"/>
    <d v="2018-09-20T05:00:00"/>
    <n v="1"/>
    <n v="1.49"/>
    <x v="466"/>
    <n v="9163.0872483221483"/>
    <n v="36.947932452911886"/>
    <x v="2"/>
  </r>
  <r>
    <x v="767"/>
    <x v="749"/>
    <s v="Upgradable attitude-oriented project"/>
    <n v="97200"/>
    <n v="55372"/>
    <x v="757"/>
    <x v="0"/>
    <n v="513"/>
    <n v="107.93762183235867"/>
    <x v="1"/>
    <s v="USD"/>
    <n v="1444107600"/>
    <n v="1447999200"/>
    <x v="0"/>
    <x v="0"/>
    <x v="0"/>
    <s v="publishing/translations"/>
    <x v="5"/>
    <x v="18"/>
    <x v="696"/>
    <d v="2015-11-20T06:00:00"/>
    <n v="45"/>
    <n v="1"/>
    <x v="467"/>
    <n v="55372"/>
    <n v="107.93762183235867"/>
    <x v="1"/>
  </r>
  <r>
    <x v="768"/>
    <x v="750"/>
    <s v="Fundamental zero tolerance alliance"/>
    <n v="4800"/>
    <n v="11088"/>
    <x v="758"/>
    <x v="1"/>
    <n v="150"/>
    <n v="73.92"/>
    <x v="1"/>
    <s v="USD"/>
    <n v="1386741600"/>
    <n v="1388037600"/>
    <x v="0"/>
    <x v="0"/>
    <x v="0"/>
    <s v="theater/plays"/>
    <x v="3"/>
    <x v="3"/>
    <x v="626"/>
    <d v="2013-12-26T06:00:00"/>
    <n v="15"/>
    <n v="1"/>
    <x v="78"/>
    <n v="11088"/>
    <n v="73.92"/>
    <x v="1"/>
  </r>
  <r>
    <x v="769"/>
    <x v="751"/>
    <s v="Devolved 24hour forecast"/>
    <n v="125600"/>
    <n v="109106"/>
    <x v="759"/>
    <x v="0"/>
    <n v="3410"/>
    <n v="31.995894428152493"/>
    <x v="1"/>
    <s v="USD"/>
    <n v="1376542800"/>
    <n v="1378789200"/>
    <x v="0"/>
    <x v="0"/>
    <x v="0"/>
    <s v="games/video games"/>
    <x v="6"/>
    <x v="11"/>
    <x v="697"/>
    <d v="2013-09-10T05:00:00"/>
    <n v="26"/>
    <n v="1"/>
    <x v="468"/>
    <n v="109106"/>
    <n v="31.995894428152493"/>
    <x v="1"/>
  </r>
  <r>
    <x v="770"/>
    <x v="752"/>
    <s v="User-centric attitude-oriented intranet"/>
    <n v="4300"/>
    <n v="11642"/>
    <x v="760"/>
    <x v="1"/>
    <n v="216"/>
    <n v="53.898148148148145"/>
    <x v="6"/>
    <s v="EUR"/>
    <n v="1397451600"/>
    <n v="1398056400"/>
    <x v="0"/>
    <x v="1"/>
    <x v="0"/>
    <s v="theater/plays"/>
    <x v="3"/>
    <x v="3"/>
    <x v="698"/>
    <d v="2014-04-21T05:00:00"/>
    <n v="7"/>
    <n v="1"/>
    <x v="447"/>
    <n v="11642"/>
    <n v="53.898148148148145"/>
    <x v="6"/>
  </r>
  <r>
    <x v="771"/>
    <x v="753"/>
    <s v="Self-enabling 5thgeneration paradigm"/>
    <n v="5600"/>
    <n v="2769"/>
    <x v="761"/>
    <x v="3"/>
    <n v="26"/>
    <n v="106.5"/>
    <x v="1"/>
    <s v="USD"/>
    <n v="1548482400"/>
    <n v="1550815200"/>
    <x v="0"/>
    <x v="0"/>
    <x v="0"/>
    <s v="theater/plays"/>
    <x v="3"/>
    <x v="3"/>
    <x v="699"/>
    <d v="2019-02-22T06:00:00"/>
    <n v="27"/>
    <n v="1"/>
    <x v="39"/>
    <n v="2769"/>
    <n v="106.5"/>
    <x v="1"/>
  </r>
  <r>
    <x v="772"/>
    <x v="754"/>
    <s v="Persistent 3rdgeneration moratorium"/>
    <n v="149600"/>
    <n v="169586"/>
    <x v="762"/>
    <x v="1"/>
    <n v="5139"/>
    <n v="32.999805409612762"/>
    <x v="1"/>
    <s v="USD"/>
    <n v="1549692000"/>
    <n v="1550037600"/>
    <x v="0"/>
    <x v="0"/>
    <x v="0"/>
    <s v="music/indie rock"/>
    <x v="1"/>
    <x v="7"/>
    <x v="700"/>
    <d v="2019-02-13T06:00:00"/>
    <n v="4"/>
    <n v="1"/>
    <x v="469"/>
    <n v="169586"/>
    <n v="32.999805409612762"/>
    <x v="1"/>
  </r>
  <r>
    <x v="773"/>
    <x v="755"/>
    <s v="Cross-platform empowering project"/>
    <n v="53100"/>
    <n v="101185"/>
    <x v="763"/>
    <x v="1"/>
    <n v="2353"/>
    <n v="43.00254993625159"/>
    <x v="1"/>
    <s v="USD"/>
    <n v="1492059600"/>
    <n v="1492923600"/>
    <x v="0"/>
    <x v="0"/>
    <x v="0"/>
    <s v="theater/plays"/>
    <x v="3"/>
    <x v="3"/>
    <x v="701"/>
    <d v="2017-04-23T05:00:00"/>
    <n v="10"/>
    <n v="1"/>
    <x v="470"/>
    <n v="101185"/>
    <n v="43.00254993625159"/>
    <x v="1"/>
  </r>
  <r>
    <x v="774"/>
    <x v="756"/>
    <s v="Polarized user-facing interface"/>
    <n v="5000"/>
    <n v="6775"/>
    <x v="764"/>
    <x v="1"/>
    <n v="78"/>
    <n v="86.858974358974365"/>
    <x v="6"/>
    <s v="EUR"/>
    <n v="1463979600"/>
    <n v="1467522000"/>
    <x v="0"/>
    <x v="0"/>
    <x v="0"/>
    <s v="technology/web"/>
    <x v="2"/>
    <x v="2"/>
    <x v="702"/>
    <d v="2016-07-03T05:00:00"/>
    <n v="41"/>
    <n v="1"/>
    <x v="102"/>
    <n v="6775"/>
    <n v="86.858974358974365"/>
    <x v="6"/>
  </r>
  <r>
    <x v="775"/>
    <x v="757"/>
    <s v="Customer-focused non-volatile framework"/>
    <n v="9400"/>
    <n v="968"/>
    <x v="765"/>
    <x v="0"/>
    <n v="10"/>
    <n v="96.8"/>
    <x v="1"/>
    <s v="USD"/>
    <n v="1415253600"/>
    <n v="1416117600"/>
    <x v="0"/>
    <x v="0"/>
    <x v="0"/>
    <s v="music/rock"/>
    <x v="1"/>
    <x v="1"/>
    <x v="703"/>
    <d v="2014-11-16T06:00:00"/>
    <n v="10"/>
    <n v="1"/>
    <x v="286"/>
    <n v="968"/>
    <n v="96.8"/>
    <x v="1"/>
  </r>
  <r>
    <x v="776"/>
    <x v="758"/>
    <s v="Synchronized multimedia frame"/>
    <n v="110800"/>
    <n v="72623"/>
    <x v="766"/>
    <x v="0"/>
    <n v="2201"/>
    <n v="32.995456610631528"/>
    <x v="1"/>
    <s v="USD"/>
    <n v="1562216400"/>
    <n v="1563771600"/>
    <x v="0"/>
    <x v="0"/>
    <x v="0"/>
    <s v="theater/plays"/>
    <x v="3"/>
    <x v="3"/>
    <x v="704"/>
    <d v="2019-07-22T05:00:00"/>
    <n v="18"/>
    <n v="1"/>
    <x v="471"/>
    <n v="72623"/>
    <n v="32.995456610631528"/>
    <x v="1"/>
  </r>
  <r>
    <x v="777"/>
    <x v="759"/>
    <s v="Open-architected stable algorithm"/>
    <n v="93800"/>
    <n v="45987"/>
    <x v="767"/>
    <x v="0"/>
    <n v="676"/>
    <n v="68.028106508875737"/>
    <x v="1"/>
    <s v="USD"/>
    <n v="1316754000"/>
    <n v="1319259600"/>
    <x v="0"/>
    <x v="0"/>
    <x v="0"/>
    <s v="theater/plays"/>
    <x v="3"/>
    <x v="3"/>
    <x v="431"/>
    <d v="2011-10-22T05:00:00"/>
    <n v="29"/>
    <n v="1"/>
    <x v="230"/>
    <n v="45987"/>
    <n v="68.028106508875737"/>
    <x v="1"/>
  </r>
  <r>
    <x v="778"/>
    <x v="760"/>
    <s v="Cross-platform optimizing website"/>
    <n v="1300"/>
    <n v="10243"/>
    <x v="768"/>
    <x v="1"/>
    <n v="174"/>
    <n v="58.867816091954026"/>
    <x v="5"/>
    <s v="CHF"/>
    <n v="1313211600"/>
    <n v="1313643600"/>
    <x v="0"/>
    <x v="0"/>
    <x v="0"/>
    <s v="film &amp; video/animation"/>
    <x v="4"/>
    <x v="10"/>
    <x v="705"/>
    <d v="2011-08-18T05:00:00"/>
    <n v="5"/>
    <n v="0.96"/>
    <x v="472"/>
    <n v="10669.791666666668"/>
    <n v="61.320641762452112"/>
    <x v="5"/>
  </r>
  <r>
    <x v="779"/>
    <x v="761"/>
    <s v="Public-key actuating projection"/>
    <n v="108700"/>
    <n v="87293"/>
    <x v="769"/>
    <x v="0"/>
    <n v="831"/>
    <n v="105.04572803850782"/>
    <x v="1"/>
    <s v="USD"/>
    <n v="1439528400"/>
    <n v="1440306000"/>
    <x v="0"/>
    <x v="1"/>
    <x v="0"/>
    <s v="theater/plays"/>
    <x v="3"/>
    <x v="3"/>
    <x v="706"/>
    <d v="2015-08-23T05:00:00"/>
    <n v="9"/>
    <n v="1"/>
    <x v="473"/>
    <n v="87293"/>
    <n v="105.04572803850782"/>
    <x v="1"/>
  </r>
  <r>
    <x v="780"/>
    <x v="762"/>
    <s v="Implemented intangible instruction set"/>
    <n v="5100"/>
    <n v="5421"/>
    <x v="770"/>
    <x v="1"/>
    <n v="164"/>
    <n v="33.054878048780488"/>
    <x v="1"/>
    <s v="USD"/>
    <n v="1469163600"/>
    <n v="1470805200"/>
    <x v="0"/>
    <x v="1"/>
    <x v="0"/>
    <s v="film &amp; video/drama"/>
    <x v="4"/>
    <x v="6"/>
    <x v="707"/>
    <d v="2016-08-10T05:00:00"/>
    <n v="19"/>
    <n v="1"/>
    <x v="289"/>
    <n v="5421"/>
    <n v="33.054878048780488"/>
    <x v="1"/>
  </r>
  <r>
    <x v="781"/>
    <x v="763"/>
    <s v="Cross-group interactive architecture"/>
    <n v="8700"/>
    <n v="4414"/>
    <x v="771"/>
    <x v="3"/>
    <n v="56"/>
    <n v="78.821428571428569"/>
    <x v="5"/>
    <s v="CHF"/>
    <n v="1288501200"/>
    <n v="1292911200"/>
    <x v="0"/>
    <x v="0"/>
    <x v="0"/>
    <s v="theater/plays"/>
    <x v="3"/>
    <x v="3"/>
    <x v="708"/>
    <d v="2010-12-21T06:00:00"/>
    <n v="51"/>
    <n v="0.96"/>
    <x v="474"/>
    <n v="4597.916666666667"/>
    <n v="82.105654761904773"/>
    <x v="5"/>
  </r>
  <r>
    <x v="782"/>
    <x v="764"/>
    <s v="Centralized asymmetric framework"/>
    <n v="5100"/>
    <n v="10981"/>
    <x v="772"/>
    <x v="1"/>
    <n v="161"/>
    <n v="68.204968944099377"/>
    <x v="1"/>
    <s v="USD"/>
    <n v="1298959200"/>
    <n v="1301374800"/>
    <x v="0"/>
    <x v="1"/>
    <x v="0"/>
    <s v="film &amp; video/animation"/>
    <x v="4"/>
    <x v="10"/>
    <x v="709"/>
    <d v="2011-03-29T05:00:00"/>
    <n v="28"/>
    <n v="1"/>
    <x v="289"/>
    <n v="10981"/>
    <n v="68.204968944099377"/>
    <x v="1"/>
  </r>
  <r>
    <x v="783"/>
    <x v="765"/>
    <s v="Down-sized systematic utilization"/>
    <n v="7400"/>
    <n v="10451"/>
    <x v="773"/>
    <x v="1"/>
    <n v="138"/>
    <n v="75.731884057971016"/>
    <x v="1"/>
    <s v="USD"/>
    <n v="1387260000"/>
    <n v="1387864800"/>
    <x v="0"/>
    <x v="0"/>
    <x v="0"/>
    <s v="music/rock"/>
    <x v="1"/>
    <x v="1"/>
    <x v="710"/>
    <d v="2013-12-24T06:00:00"/>
    <n v="7"/>
    <n v="1"/>
    <x v="76"/>
    <n v="10451"/>
    <n v="75.731884057971016"/>
    <x v="1"/>
  </r>
  <r>
    <x v="784"/>
    <x v="766"/>
    <s v="Profound fault-tolerant model"/>
    <n v="88900"/>
    <n v="102535"/>
    <x v="774"/>
    <x v="1"/>
    <n v="3308"/>
    <n v="30.996070133010882"/>
    <x v="1"/>
    <s v="USD"/>
    <n v="1457244000"/>
    <n v="1458190800"/>
    <x v="0"/>
    <x v="0"/>
    <x v="0"/>
    <s v="technology/web"/>
    <x v="2"/>
    <x v="2"/>
    <x v="711"/>
    <d v="2016-03-17T05:00:00"/>
    <n v="11"/>
    <n v="1"/>
    <x v="475"/>
    <n v="102535"/>
    <n v="30.996070133010882"/>
    <x v="1"/>
  </r>
  <r>
    <x v="785"/>
    <x v="767"/>
    <s v="Multi-channeled bi-directional moratorium"/>
    <n v="6700"/>
    <n v="12939"/>
    <x v="775"/>
    <x v="1"/>
    <n v="127"/>
    <n v="101.88188976377953"/>
    <x v="2"/>
    <s v="AUD"/>
    <n v="1556341200"/>
    <n v="1559278800"/>
    <x v="0"/>
    <x v="1"/>
    <x v="0"/>
    <s v="film &amp; video/animation"/>
    <x v="4"/>
    <x v="10"/>
    <x v="157"/>
    <d v="2019-05-31T05:00:00"/>
    <n v="34"/>
    <n v="1.49"/>
    <x v="476"/>
    <n v="8683.8926174496646"/>
    <n v="68.377107224013102"/>
    <x v="2"/>
  </r>
  <r>
    <x v="786"/>
    <x v="768"/>
    <s v="Object-based content-based ability"/>
    <n v="1500"/>
    <n v="10946"/>
    <x v="776"/>
    <x v="1"/>
    <n v="207"/>
    <n v="52.879227053140099"/>
    <x v="6"/>
    <s v="EUR"/>
    <n v="1522126800"/>
    <n v="1522731600"/>
    <x v="0"/>
    <x v="1"/>
    <x v="0"/>
    <s v="music/jazz"/>
    <x v="1"/>
    <x v="17"/>
    <x v="630"/>
    <d v="2018-04-03T05:00:00"/>
    <n v="7"/>
    <n v="1"/>
    <x v="45"/>
    <n v="10946"/>
    <n v="52.879227053140099"/>
    <x v="6"/>
  </r>
  <r>
    <x v="787"/>
    <x v="769"/>
    <s v="Progressive coherent secured line"/>
    <n v="61200"/>
    <n v="60994"/>
    <x v="777"/>
    <x v="0"/>
    <n v="859"/>
    <n v="71.005820721769496"/>
    <x v="0"/>
    <s v="CAD"/>
    <n v="1305954000"/>
    <n v="1306731600"/>
    <x v="0"/>
    <x v="0"/>
    <x v="0"/>
    <s v="music/rock"/>
    <x v="1"/>
    <x v="1"/>
    <x v="712"/>
    <d v="2011-05-30T05:00:00"/>
    <n v="9"/>
    <n v="1.32"/>
    <x v="477"/>
    <n v="46207.575757575753"/>
    <n v="53.792288425582946"/>
    <x v="0"/>
  </r>
  <r>
    <x v="788"/>
    <x v="770"/>
    <s v="Synchronized directional capability"/>
    <n v="3600"/>
    <n v="3174"/>
    <x v="778"/>
    <x v="2"/>
    <n v="31"/>
    <n v="102.38709677419355"/>
    <x v="1"/>
    <s v="USD"/>
    <n v="1350709200"/>
    <n v="1352527200"/>
    <x v="0"/>
    <x v="0"/>
    <x v="0"/>
    <s v="film &amp; video/animation"/>
    <x v="4"/>
    <x v="10"/>
    <x v="93"/>
    <d v="2012-11-10T06:00:00"/>
    <n v="21"/>
    <n v="1"/>
    <x v="150"/>
    <n v="3174"/>
    <n v="102.38709677419355"/>
    <x v="1"/>
  </r>
  <r>
    <x v="789"/>
    <x v="771"/>
    <s v="Cross-platform composite migration"/>
    <n v="9000"/>
    <n v="3351"/>
    <x v="779"/>
    <x v="0"/>
    <n v="45"/>
    <n v="74.466666666666669"/>
    <x v="1"/>
    <s v="USD"/>
    <n v="1401166800"/>
    <n v="1404363600"/>
    <x v="0"/>
    <x v="0"/>
    <x v="0"/>
    <s v="theater/plays"/>
    <x v="3"/>
    <x v="3"/>
    <x v="713"/>
    <d v="2014-07-03T05:00:00"/>
    <n v="37"/>
    <n v="1"/>
    <x v="28"/>
    <n v="3351"/>
    <n v="74.466666666666669"/>
    <x v="1"/>
  </r>
  <r>
    <x v="790"/>
    <x v="772"/>
    <s v="Operative local pricing structure"/>
    <n v="185900"/>
    <n v="56774"/>
    <x v="780"/>
    <x v="3"/>
    <n v="1113"/>
    <n v="51.009883198562441"/>
    <x v="1"/>
    <s v="USD"/>
    <n v="1266127200"/>
    <n v="1266645600"/>
    <x v="0"/>
    <x v="0"/>
    <x v="0"/>
    <s v="theater/plays"/>
    <x v="3"/>
    <x v="3"/>
    <x v="714"/>
    <d v="2010-02-20T06:00:00"/>
    <n v="6"/>
    <n v="1"/>
    <x v="478"/>
    <n v="56774"/>
    <n v="51.009883198562441"/>
    <x v="1"/>
  </r>
  <r>
    <x v="791"/>
    <x v="773"/>
    <s v="Optional web-enabled extranet"/>
    <n v="2100"/>
    <n v="540"/>
    <x v="781"/>
    <x v="0"/>
    <n v="6"/>
    <n v="90"/>
    <x v="1"/>
    <s v="USD"/>
    <n v="1481436000"/>
    <n v="1482818400"/>
    <x v="0"/>
    <x v="0"/>
    <x v="0"/>
    <s v="food/food trucks"/>
    <x v="0"/>
    <x v="0"/>
    <x v="715"/>
    <d v="2016-12-27T06:00:00"/>
    <n v="16"/>
    <n v="1"/>
    <x v="130"/>
    <n v="540"/>
    <n v="90"/>
    <x v="1"/>
  </r>
  <r>
    <x v="792"/>
    <x v="774"/>
    <s v="Reduced 6thgeneration intranet"/>
    <n v="2000"/>
    <n v="680"/>
    <x v="782"/>
    <x v="0"/>
    <n v="7"/>
    <n v="97.142857142857139"/>
    <x v="1"/>
    <s v="USD"/>
    <n v="1372222800"/>
    <n v="1374642000"/>
    <x v="0"/>
    <x v="1"/>
    <x v="0"/>
    <s v="theater/plays"/>
    <x v="3"/>
    <x v="3"/>
    <x v="716"/>
    <d v="2013-07-24T05:00:00"/>
    <n v="28"/>
    <n v="1"/>
    <x v="25"/>
    <n v="680"/>
    <n v="97.142857142857139"/>
    <x v="1"/>
  </r>
  <r>
    <x v="793"/>
    <x v="775"/>
    <s v="Networked disintermediate leverage"/>
    <n v="1100"/>
    <n v="13045"/>
    <x v="783"/>
    <x v="1"/>
    <n v="181"/>
    <n v="72.071823204419886"/>
    <x v="5"/>
    <s v="CHF"/>
    <n v="1372136400"/>
    <n v="1372482000"/>
    <x v="0"/>
    <x v="0"/>
    <x v="0"/>
    <s v="publishing/nonfiction"/>
    <x v="5"/>
    <x v="9"/>
    <x v="448"/>
    <d v="2013-06-29T05:00:00"/>
    <n v="4"/>
    <n v="0.96"/>
    <x v="479"/>
    <n v="13588.541666666668"/>
    <n v="75.074815837937393"/>
    <x v="5"/>
  </r>
  <r>
    <x v="794"/>
    <x v="776"/>
    <s v="Optional optimal website"/>
    <n v="6600"/>
    <n v="8276"/>
    <x v="784"/>
    <x v="1"/>
    <n v="110"/>
    <n v="75.236363636363635"/>
    <x v="1"/>
    <s v="USD"/>
    <n v="1513922400"/>
    <n v="1514959200"/>
    <x v="0"/>
    <x v="0"/>
    <x v="0"/>
    <s v="music/rock"/>
    <x v="1"/>
    <x v="1"/>
    <x v="717"/>
    <d v="2018-01-03T06:00:00"/>
    <n v="12"/>
    <n v="1"/>
    <x v="51"/>
    <n v="8276"/>
    <n v="75.236363636363635"/>
    <x v="1"/>
  </r>
  <r>
    <x v="795"/>
    <x v="777"/>
    <s v="Stand-alone asynchronous functionalities"/>
    <n v="7100"/>
    <n v="1022"/>
    <x v="785"/>
    <x v="0"/>
    <n v="31"/>
    <n v="32.967741935483872"/>
    <x v="1"/>
    <s v="USD"/>
    <n v="1477976400"/>
    <n v="1478235600"/>
    <x v="0"/>
    <x v="0"/>
    <x v="0"/>
    <s v="film &amp; video/drama"/>
    <x v="4"/>
    <x v="6"/>
    <x v="718"/>
    <d v="2016-11-04T05:00:00"/>
    <n v="3"/>
    <n v="1"/>
    <x v="158"/>
    <n v="1022"/>
    <n v="32.967741935483872"/>
    <x v="1"/>
  </r>
  <r>
    <x v="796"/>
    <x v="778"/>
    <s v="Profound full-range open system"/>
    <n v="7800"/>
    <n v="4275"/>
    <x v="786"/>
    <x v="0"/>
    <n v="78"/>
    <n v="54.807692307692307"/>
    <x v="1"/>
    <s v="USD"/>
    <n v="1407474000"/>
    <n v="1408078800"/>
    <x v="0"/>
    <x v="1"/>
    <x v="0"/>
    <s v="games/mobile games"/>
    <x v="6"/>
    <x v="20"/>
    <x v="719"/>
    <d v="2014-08-15T05:00:00"/>
    <n v="7"/>
    <n v="1"/>
    <x v="80"/>
    <n v="4275"/>
    <n v="54.807692307692307"/>
    <x v="1"/>
  </r>
  <r>
    <x v="797"/>
    <x v="779"/>
    <s v="Optional tangible utilization"/>
    <n v="7600"/>
    <n v="8332"/>
    <x v="787"/>
    <x v="1"/>
    <n v="185"/>
    <n v="45.037837837837834"/>
    <x v="1"/>
    <s v="USD"/>
    <n v="1546149600"/>
    <n v="1548136800"/>
    <x v="0"/>
    <x v="0"/>
    <x v="0"/>
    <s v="technology/web"/>
    <x v="2"/>
    <x v="2"/>
    <x v="720"/>
    <d v="2019-01-22T06:00:00"/>
    <n v="23"/>
    <n v="1"/>
    <x v="4"/>
    <n v="8332"/>
    <n v="45.037837837837834"/>
    <x v="1"/>
  </r>
  <r>
    <x v="798"/>
    <x v="780"/>
    <s v="Seamless maximized product"/>
    <n v="3400"/>
    <n v="6408"/>
    <x v="788"/>
    <x v="1"/>
    <n v="121"/>
    <n v="52.958677685950413"/>
    <x v="1"/>
    <s v="USD"/>
    <n v="1338440400"/>
    <n v="1340859600"/>
    <x v="0"/>
    <x v="1"/>
    <x v="0"/>
    <s v="theater/plays"/>
    <x v="3"/>
    <x v="3"/>
    <x v="721"/>
    <d v="2012-06-28T05:00:00"/>
    <n v="28"/>
    <n v="1"/>
    <x v="79"/>
    <n v="6408"/>
    <n v="52.958677685950413"/>
    <x v="1"/>
  </r>
  <r>
    <x v="799"/>
    <x v="781"/>
    <s v="Devolved tertiary time-frame"/>
    <n v="84500"/>
    <n v="73522"/>
    <x v="789"/>
    <x v="0"/>
    <n v="1225"/>
    <n v="60.017959183673469"/>
    <x v="4"/>
    <s v="GBP"/>
    <n v="1454133600"/>
    <n v="1454479200"/>
    <x v="0"/>
    <x v="0"/>
    <x v="0"/>
    <s v="theater/plays"/>
    <x v="3"/>
    <x v="3"/>
    <x v="722"/>
    <d v="2016-02-03T06:00:00"/>
    <n v="4"/>
    <n v="0.87"/>
    <x v="480"/>
    <n v="84508.045977011498"/>
    <n v="68.986159981233882"/>
    <x v="4"/>
  </r>
  <r>
    <x v="800"/>
    <x v="782"/>
    <s v="Centralized regional function"/>
    <n v="100"/>
    <n v="1"/>
    <x v="100"/>
    <x v="0"/>
    <n v="1"/>
    <n v="1"/>
    <x v="5"/>
    <s v="CHF"/>
    <n v="1434085200"/>
    <n v="1434430800"/>
    <x v="0"/>
    <x v="0"/>
    <x v="0"/>
    <s v="music/rock"/>
    <x v="1"/>
    <x v="1"/>
    <x v="139"/>
    <d v="2015-06-16T05:00:00"/>
    <n v="4"/>
    <n v="0.96"/>
    <x v="358"/>
    <n v="1.0416666666666667"/>
    <n v="1.0416666666666667"/>
    <x v="5"/>
  </r>
  <r>
    <x v="801"/>
    <x v="783"/>
    <s v="User-friendly high-level initiative"/>
    <n v="2300"/>
    <n v="4667"/>
    <x v="790"/>
    <x v="1"/>
    <n v="106"/>
    <n v="44.028301886792455"/>
    <x v="1"/>
    <s v="USD"/>
    <n v="1577772000"/>
    <n v="1579672800"/>
    <x v="0"/>
    <x v="1"/>
    <x v="0"/>
    <s v="photography/photography books"/>
    <x v="7"/>
    <x v="14"/>
    <x v="723"/>
    <d v="2020-01-22T06:00:00"/>
    <n v="22"/>
    <n v="1"/>
    <x v="191"/>
    <n v="4667"/>
    <n v="44.028301886792455"/>
    <x v="1"/>
  </r>
  <r>
    <x v="802"/>
    <x v="784"/>
    <s v="Reverse-engineered zero-defect infrastructure"/>
    <n v="6200"/>
    <n v="12216"/>
    <x v="791"/>
    <x v="1"/>
    <n v="142"/>
    <n v="86.028169014084511"/>
    <x v="1"/>
    <s v="USD"/>
    <n v="1562216400"/>
    <n v="1562389200"/>
    <x v="0"/>
    <x v="0"/>
    <x v="0"/>
    <s v="photography/photography books"/>
    <x v="7"/>
    <x v="14"/>
    <x v="704"/>
    <d v="2019-07-06T05:00:00"/>
    <n v="2"/>
    <n v="1"/>
    <x v="9"/>
    <n v="12216"/>
    <n v="86.028169014084511"/>
    <x v="1"/>
  </r>
  <r>
    <x v="803"/>
    <x v="785"/>
    <s v="Stand-alone background customer loyalty"/>
    <n v="6100"/>
    <n v="6527"/>
    <x v="792"/>
    <x v="1"/>
    <n v="233"/>
    <n v="28.012875536480685"/>
    <x v="1"/>
    <s v="USD"/>
    <n v="1548568800"/>
    <n v="1551506400"/>
    <x v="0"/>
    <x v="0"/>
    <x v="0"/>
    <s v="theater/plays"/>
    <x v="3"/>
    <x v="3"/>
    <x v="724"/>
    <d v="2019-03-02T06:00:00"/>
    <n v="34"/>
    <n v="1"/>
    <x v="59"/>
    <n v="6527"/>
    <n v="28.012875536480685"/>
    <x v="1"/>
  </r>
  <r>
    <x v="804"/>
    <x v="786"/>
    <s v="Business-focused discrete software"/>
    <n v="2600"/>
    <n v="6987"/>
    <x v="793"/>
    <x v="1"/>
    <n v="218"/>
    <n v="32.050458715596328"/>
    <x v="1"/>
    <s v="USD"/>
    <n v="1514872800"/>
    <n v="1516600800"/>
    <x v="0"/>
    <x v="0"/>
    <x v="0"/>
    <s v="music/rock"/>
    <x v="1"/>
    <x v="1"/>
    <x v="725"/>
    <d v="2018-01-22T06:00:00"/>
    <n v="20"/>
    <n v="1"/>
    <x v="107"/>
    <n v="6987"/>
    <n v="32.050458715596328"/>
    <x v="1"/>
  </r>
  <r>
    <x v="805"/>
    <x v="787"/>
    <s v="Advanced intermediate Graphic Interface"/>
    <n v="9700"/>
    <n v="4932"/>
    <x v="794"/>
    <x v="0"/>
    <n v="67"/>
    <n v="73.611940298507463"/>
    <x v="2"/>
    <s v="AUD"/>
    <n v="1416031200"/>
    <n v="1420437600"/>
    <x v="0"/>
    <x v="0"/>
    <x v="0"/>
    <s v="film &amp; video/documentary"/>
    <x v="4"/>
    <x v="4"/>
    <x v="660"/>
    <d v="2015-01-05T06:00:00"/>
    <n v="51"/>
    <n v="1.49"/>
    <x v="481"/>
    <n v="3310.0671140939598"/>
    <n v="49.403986777521787"/>
    <x v="2"/>
  </r>
  <r>
    <x v="806"/>
    <x v="788"/>
    <s v="Adaptive holistic hub"/>
    <n v="700"/>
    <n v="8262"/>
    <x v="795"/>
    <x v="1"/>
    <n v="76"/>
    <n v="108.71052631578948"/>
    <x v="1"/>
    <s v="USD"/>
    <n v="1330927200"/>
    <n v="1332997200"/>
    <x v="0"/>
    <x v="1"/>
    <x v="0"/>
    <s v="film &amp; video/drama"/>
    <x v="4"/>
    <x v="6"/>
    <x v="726"/>
    <d v="2012-03-29T05:00:00"/>
    <n v="24"/>
    <n v="1"/>
    <x v="34"/>
    <n v="8262"/>
    <n v="108.71052631578948"/>
    <x v="1"/>
  </r>
  <r>
    <x v="807"/>
    <x v="789"/>
    <s v="Automated uniform concept"/>
    <n v="700"/>
    <n v="1848"/>
    <x v="796"/>
    <x v="1"/>
    <n v="43"/>
    <n v="42.97674418604651"/>
    <x v="1"/>
    <s v="USD"/>
    <n v="1571115600"/>
    <n v="1574920800"/>
    <x v="0"/>
    <x v="1"/>
    <x v="0"/>
    <s v="theater/plays"/>
    <x v="3"/>
    <x v="3"/>
    <x v="727"/>
    <d v="2019-11-28T06:00:00"/>
    <n v="44"/>
    <n v="1"/>
    <x v="34"/>
    <n v="1848"/>
    <n v="42.97674418604651"/>
    <x v="1"/>
  </r>
  <r>
    <x v="808"/>
    <x v="790"/>
    <s v="Enhanced regional flexibility"/>
    <n v="5200"/>
    <n v="1583"/>
    <x v="797"/>
    <x v="0"/>
    <n v="19"/>
    <n v="83.315789473684205"/>
    <x v="1"/>
    <s v="USD"/>
    <n v="1463461200"/>
    <n v="1464930000"/>
    <x v="0"/>
    <x v="0"/>
    <x v="0"/>
    <s v="food/food trucks"/>
    <x v="0"/>
    <x v="0"/>
    <x v="728"/>
    <d v="2016-06-03T05:00:00"/>
    <n v="17"/>
    <n v="1"/>
    <x v="10"/>
    <n v="1583"/>
    <n v="83.315789473684205"/>
    <x v="1"/>
  </r>
  <r>
    <x v="809"/>
    <x v="764"/>
    <s v="Public-key bottom-line algorithm"/>
    <n v="140800"/>
    <n v="88536"/>
    <x v="798"/>
    <x v="0"/>
    <n v="2108"/>
    <n v="42"/>
    <x v="5"/>
    <s v="CHF"/>
    <n v="1344920400"/>
    <n v="1345006800"/>
    <x v="0"/>
    <x v="0"/>
    <x v="0"/>
    <s v="film &amp; video/documentary"/>
    <x v="4"/>
    <x v="4"/>
    <x v="729"/>
    <d v="2012-08-15T05:00:00"/>
    <n v="1"/>
    <n v="0.96"/>
    <x v="482"/>
    <n v="92225"/>
    <n v="43.75"/>
    <x v="5"/>
  </r>
  <r>
    <x v="810"/>
    <x v="791"/>
    <s v="Multi-layered intangible instruction set"/>
    <n v="6400"/>
    <n v="12360"/>
    <x v="799"/>
    <x v="1"/>
    <n v="221"/>
    <n v="55.927601809954751"/>
    <x v="1"/>
    <s v="USD"/>
    <n v="1511848800"/>
    <n v="1512712800"/>
    <x v="0"/>
    <x v="1"/>
    <x v="0"/>
    <s v="theater/plays"/>
    <x v="3"/>
    <x v="3"/>
    <x v="730"/>
    <d v="2017-12-08T06:00:00"/>
    <n v="10"/>
    <n v="1"/>
    <x v="404"/>
    <n v="12360"/>
    <n v="55.927601809954751"/>
    <x v="1"/>
  </r>
  <r>
    <x v="811"/>
    <x v="792"/>
    <s v="Fundamental methodical emulation"/>
    <n v="92500"/>
    <n v="71320"/>
    <x v="800"/>
    <x v="0"/>
    <n v="679"/>
    <n v="105.03681885125184"/>
    <x v="1"/>
    <s v="USD"/>
    <n v="1452319200"/>
    <n v="1452492000"/>
    <x v="0"/>
    <x v="1"/>
    <x v="0"/>
    <s v="games/video games"/>
    <x v="6"/>
    <x v="11"/>
    <x v="731"/>
    <d v="2016-01-11T06:00:00"/>
    <n v="2"/>
    <n v="1"/>
    <x v="483"/>
    <n v="71320"/>
    <n v="105.03681885125184"/>
    <x v="1"/>
  </r>
  <r>
    <x v="812"/>
    <x v="793"/>
    <s v="Expanded value-added hardware"/>
    <n v="59700"/>
    <n v="134640"/>
    <x v="801"/>
    <x v="1"/>
    <n v="2805"/>
    <n v="48"/>
    <x v="0"/>
    <s v="CAD"/>
    <n v="1523854800"/>
    <n v="1524286800"/>
    <x v="0"/>
    <x v="0"/>
    <x v="0"/>
    <s v="publishing/nonfiction"/>
    <x v="5"/>
    <x v="9"/>
    <x v="78"/>
    <d v="2018-04-21T05:00:00"/>
    <n v="5"/>
    <n v="1.32"/>
    <x v="484"/>
    <n v="102000"/>
    <n v="36.363636363636367"/>
    <x v="0"/>
  </r>
  <r>
    <x v="813"/>
    <x v="794"/>
    <s v="Diverse high-level attitude"/>
    <n v="3200"/>
    <n v="7661"/>
    <x v="802"/>
    <x v="1"/>
    <n v="68"/>
    <n v="112.66176470588235"/>
    <x v="1"/>
    <s v="USD"/>
    <n v="1346043600"/>
    <n v="1346907600"/>
    <x v="0"/>
    <x v="0"/>
    <x v="0"/>
    <s v="games/video games"/>
    <x v="6"/>
    <x v="11"/>
    <x v="732"/>
    <d v="2012-09-06T05:00:00"/>
    <n v="10"/>
    <n v="1"/>
    <x v="188"/>
    <n v="7661"/>
    <n v="112.66176470588235"/>
    <x v="1"/>
  </r>
  <r>
    <x v="814"/>
    <x v="795"/>
    <s v="Visionary 24hour analyzer"/>
    <n v="3200"/>
    <n v="2950"/>
    <x v="803"/>
    <x v="0"/>
    <n v="36"/>
    <n v="81.944444444444443"/>
    <x v="3"/>
    <s v="DKK"/>
    <n v="1464325200"/>
    <n v="1464498000"/>
    <x v="0"/>
    <x v="1"/>
    <x v="0"/>
    <s v="music/rock"/>
    <x v="1"/>
    <x v="1"/>
    <x v="733"/>
    <d v="2016-05-29T05:00:00"/>
    <n v="2"/>
    <n v="7.46"/>
    <x v="326"/>
    <n v="395.44235924932974"/>
    <n v="10.984509979148049"/>
    <x v="3"/>
  </r>
  <r>
    <x v="815"/>
    <x v="796"/>
    <s v="Centralized bandwidth-monitored leverage"/>
    <n v="9000"/>
    <n v="11721"/>
    <x v="804"/>
    <x v="1"/>
    <n v="183"/>
    <n v="64.049180327868854"/>
    <x v="0"/>
    <s v="CAD"/>
    <n v="1511935200"/>
    <n v="1514181600"/>
    <x v="0"/>
    <x v="0"/>
    <x v="0"/>
    <s v="music/rock"/>
    <x v="1"/>
    <x v="1"/>
    <x v="734"/>
    <d v="2017-12-25T06:00:00"/>
    <n v="26"/>
    <n v="1.32"/>
    <x v="485"/>
    <n v="8879.545454545454"/>
    <n v="48.522106308991553"/>
    <x v="0"/>
  </r>
  <r>
    <x v="816"/>
    <x v="797"/>
    <s v="Ergonomic mission-critical moratorium"/>
    <n v="2300"/>
    <n v="14150"/>
    <x v="805"/>
    <x v="1"/>
    <n v="133"/>
    <n v="106.39097744360902"/>
    <x v="1"/>
    <s v="USD"/>
    <n v="1392012000"/>
    <n v="1392184800"/>
    <x v="1"/>
    <x v="1"/>
    <x v="1"/>
    <s v="theater/plays"/>
    <x v="3"/>
    <x v="3"/>
    <x v="406"/>
    <d v="2014-02-12T06:00:00"/>
    <n v="2"/>
    <n v="1"/>
    <x v="191"/>
    <n v="14150"/>
    <n v="106.39097744360902"/>
    <x v="1"/>
  </r>
  <r>
    <x v="817"/>
    <x v="798"/>
    <s v="Front-line intermediate moderator"/>
    <n v="51300"/>
    <n v="189192"/>
    <x v="806"/>
    <x v="1"/>
    <n v="2489"/>
    <n v="76.011249497790274"/>
    <x v="6"/>
    <s v="EUR"/>
    <n v="1556946000"/>
    <n v="1559365200"/>
    <x v="0"/>
    <x v="1"/>
    <x v="0"/>
    <s v="publishing/nonfiction"/>
    <x v="5"/>
    <x v="9"/>
    <x v="735"/>
    <d v="2019-06-01T05:00:00"/>
    <n v="28"/>
    <n v="1"/>
    <x v="486"/>
    <n v="189192"/>
    <n v="76.011249497790274"/>
    <x v="6"/>
  </r>
  <r>
    <x v="818"/>
    <x v="311"/>
    <s v="Automated local secured line"/>
    <n v="700"/>
    <n v="7664"/>
    <x v="807"/>
    <x v="1"/>
    <n v="69"/>
    <n v="111.07246376811594"/>
    <x v="1"/>
    <s v="USD"/>
    <n v="1548050400"/>
    <n v="1549173600"/>
    <x v="0"/>
    <x v="1"/>
    <x v="0"/>
    <s v="theater/plays"/>
    <x v="3"/>
    <x v="3"/>
    <x v="736"/>
    <d v="2019-02-03T06:00:00"/>
    <n v="13"/>
    <n v="1"/>
    <x v="34"/>
    <n v="7664"/>
    <n v="111.07246376811594"/>
    <x v="1"/>
  </r>
  <r>
    <x v="819"/>
    <x v="799"/>
    <s v="Integrated bandwidth-monitored alliance"/>
    <n v="8900"/>
    <n v="4509"/>
    <x v="808"/>
    <x v="0"/>
    <n v="47"/>
    <n v="95.936170212765958"/>
    <x v="1"/>
    <s v="USD"/>
    <n v="1353736800"/>
    <n v="1355032800"/>
    <x v="1"/>
    <x v="0"/>
    <x v="0"/>
    <s v="games/video games"/>
    <x v="6"/>
    <x v="11"/>
    <x v="737"/>
    <d v="2012-12-09T06:00:00"/>
    <n v="15"/>
    <n v="1"/>
    <x v="380"/>
    <n v="4509"/>
    <n v="95.936170212765958"/>
    <x v="1"/>
  </r>
  <r>
    <x v="820"/>
    <x v="800"/>
    <s v="Cross-group heuristic forecast"/>
    <n v="1500"/>
    <n v="12009"/>
    <x v="809"/>
    <x v="1"/>
    <n v="279"/>
    <n v="43.043010752688176"/>
    <x v="4"/>
    <s v="GBP"/>
    <n v="1532840400"/>
    <n v="1533963600"/>
    <x v="0"/>
    <x v="1"/>
    <x v="0"/>
    <s v="music/rock"/>
    <x v="1"/>
    <x v="1"/>
    <x v="192"/>
    <d v="2018-08-11T05:00:00"/>
    <n v="13"/>
    <n v="0.87"/>
    <x v="487"/>
    <n v="13803.448275862069"/>
    <n v="49.474725003089851"/>
    <x v="4"/>
  </r>
  <r>
    <x v="821"/>
    <x v="801"/>
    <s v="Extended impactful secured line"/>
    <n v="4900"/>
    <n v="14273"/>
    <x v="810"/>
    <x v="1"/>
    <n v="210"/>
    <n v="67.966666666666669"/>
    <x v="1"/>
    <s v="USD"/>
    <n v="1488261600"/>
    <n v="1489381200"/>
    <x v="0"/>
    <x v="0"/>
    <x v="0"/>
    <s v="film &amp; video/documentary"/>
    <x v="4"/>
    <x v="4"/>
    <x v="738"/>
    <d v="2017-03-13T05:00:00"/>
    <n v="13"/>
    <n v="1"/>
    <x v="100"/>
    <n v="14273"/>
    <n v="67.966666666666669"/>
    <x v="1"/>
  </r>
  <r>
    <x v="822"/>
    <x v="802"/>
    <s v="Distributed optimizing protocol"/>
    <n v="54000"/>
    <n v="188982"/>
    <x v="811"/>
    <x v="1"/>
    <n v="2100"/>
    <n v="89.991428571428571"/>
    <x v="1"/>
    <s v="USD"/>
    <n v="1393567200"/>
    <n v="1395032400"/>
    <x v="0"/>
    <x v="0"/>
    <x v="0"/>
    <s v="music/rock"/>
    <x v="1"/>
    <x v="1"/>
    <x v="739"/>
    <d v="2014-03-17T05:00:00"/>
    <n v="17"/>
    <n v="1"/>
    <x v="488"/>
    <n v="188982"/>
    <n v="89.991428571428571"/>
    <x v="1"/>
  </r>
  <r>
    <x v="823"/>
    <x v="803"/>
    <s v="Secured well-modulated system engine"/>
    <n v="4100"/>
    <n v="14640"/>
    <x v="812"/>
    <x v="1"/>
    <n v="252"/>
    <n v="58.095238095238095"/>
    <x v="1"/>
    <s v="USD"/>
    <n v="1410325200"/>
    <n v="1412485200"/>
    <x v="1"/>
    <x v="1"/>
    <x v="1"/>
    <s v="music/rock"/>
    <x v="1"/>
    <x v="1"/>
    <x v="613"/>
    <d v="2014-10-05T05:00:00"/>
    <n v="25"/>
    <n v="1"/>
    <x v="223"/>
    <n v="14640"/>
    <n v="58.095238095238095"/>
    <x v="1"/>
  </r>
  <r>
    <x v="824"/>
    <x v="804"/>
    <s v="Streamlined national benchmark"/>
    <n v="85000"/>
    <n v="107516"/>
    <x v="813"/>
    <x v="1"/>
    <n v="1280"/>
    <n v="83.996875000000003"/>
    <x v="1"/>
    <s v="USD"/>
    <n v="1276923600"/>
    <n v="1279688400"/>
    <x v="0"/>
    <x v="1"/>
    <x v="0"/>
    <s v="publishing/nonfiction"/>
    <x v="5"/>
    <x v="9"/>
    <x v="740"/>
    <d v="2010-07-21T05:00:00"/>
    <n v="32"/>
    <n v="1"/>
    <x v="489"/>
    <n v="107516"/>
    <n v="83.996875000000003"/>
    <x v="1"/>
  </r>
  <r>
    <x v="825"/>
    <x v="805"/>
    <s v="Open-architected 24/7 infrastructure"/>
    <n v="3600"/>
    <n v="13950"/>
    <x v="814"/>
    <x v="1"/>
    <n v="157"/>
    <n v="88.853503184713375"/>
    <x v="4"/>
    <s v="GBP"/>
    <n v="1500958800"/>
    <n v="1501995600"/>
    <x v="0"/>
    <x v="0"/>
    <x v="0"/>
    <s v="film &amp; video/shorts"/>
    <x v="4"/>
    <x v="12"/>
    <x v="145"/>
    <d v="2017-08-06T05:00:00"/>
    <n v="12"/>
    <n v="0.87"/>
    <x v="490"/>
    <n v="16034.48275862069"/>
    <n v="102.13046343070503"/>
    <x v="4"/>
  </r>
  <r>
    <x v="826"/>
    <x v="806"/>
    <s v="Digitized 6thgeneration Local Area Network"/>
    <n v="2800"/>
    <n v="12797"/>
    <x v="815"/>
    <x v="1"/>
    <n v="194"/>
    <n v="65.963917525773198"/>
    <x v="1"/>
    <s v="USD"/>
    <n v="1292220000"/>
    <n v="1294639200"/>
    <x v="0"/>
    <x v="1"/>
    <x v="0"/>
    <s v="theater/plays"/>
    <x v="3"/>
    <x v="3"/>
    <x v="741"/>
    <d v="2011-01-10T06:00:00"/>
    <n v="28"/>
    <n v="1"/>
    <x v="58"/>
    <n v="12797"/>
    <n v="65.963917525773198"/>
    <x v="1"/>
  </r>
  <r>
    <x v="827"/>
    <x v="807"/>
    <s v="Innovative actuating artificial intelligence"/>
    <n v="2300"/>
    <n v="6134"/>
    <x v="816"/>
    <x v="1"/>
    <n v="82"/>
    <n v="74.804878048780495"/>
    <x v="2"/>
    <s v="AUD"/>
    <n v="1304398800"/>
    <n v="1305435600"/>
    <x v="0"/>
    <x v="1"/>
    <x v="0"/>
    <s v="film &amp; video/drama"/>
    <x v="4"/>
    <x v="6"/>
    <x v="742"/>
    <d v="2011-05-15T05:00:00"/>
    <n v="12"/>
    <n v="1.49"/>
    <x v="491"/>
    <n v="4116.7785234899329"/>
    <n v="50.204616140121132"/>
    <x v="2"/>
  </r>
  <r>
    <x v="828"/>
    <x v="808"/>
    <s v="Cross-platform reciprocal budgetary management"/>
    <n v="7100"/>
    <n v="4899"/>
    <x v="817"/>
    <x v="0"/>
    <n v="70"/>
    <n v="69.98571428571428"/>
    <x v="1"/>
    <s v="USD"/>
    <n v="1535432400"/>
    <n v="1537592400"/>
    <x v="0"/>
    <x v="0"/>
    <x v="0"/>
    <s v="theater/plays"/>
    <x v="3"/>
    <x v="3"/>
    <x v="202"/>
    <d v="2018-09-22T05:00:00"/>
    <n v="25"/>
    <n v="1"/>
    <x v="158"/>
    <n v="4899"/>
    <n v="69.98571428571428"/>
    <x v="1"/>
  </r>
  <r>
    <x v="829"/>
    <x v="809"/>
    <s v="Vision-oriented scalable portal"/>
    <n v="9600"/>
    <n v="4929"/>
    <x v="818"/>
    <x v="0"/>
    <n v="154"/>
    <n v="32.006493506493506"/>
    <x v="1"/>
    <s v="USD"/>
    <n v="1433826000"/>
    <n v="1435122000"/>
    <x v="0"/>
    <x v="0"/>
    <x v="0"/>
    <s v="theater/plays"/>
    <x v="3"/>
    <x v="3"/>
    <x v="743"/>
    <d v="2015-06-24T05:00:00"/>
    <n v="15"/>
    <n v="1"/>
    <x v="118"/>
    <n v="4929"/>
    <n v="32.006493506493506"/>
    <x v="1"/>
  </r>
  <r>
    <x v="830"/>
    <x v="810"/>
    <s v="Persevering zero administration knowledge user"/>
    <n v="121600"/>
    <n v="1424"/>
    <x v="819"/>
    <x v="0"/>
    <n v="22"/>
    <n v="64.727272727272734"/>
    <x v="1"/>
    <s v="USD"/>
    <n v="1514959200"/>
    <n v="1520056800"/>
    <x v="0"/>
    <x v="0"/>
    <x v="0"/>
    <s v="theater/plays"/>
    <x v="3"/>
    <x v="3"/>
    <x v="744"/>
    <d v="2018-03-03T06:00:00"/>
    <n v="59"/>
    <n v="1"/>
    <x v="383"/>
    <n v="1424"/>
    <n v="64.727272727272734"/>
    <x v="1"/>
  </r>
  <r>
    <x v="831"/>
    <x v="811"/>
    <s v="Front-line bottom-line Graphic Interface"/>
    <n v="97100"/>
    <n v="105817"/>
    <x v="820"/>
    <x v="1"/>
    <n v="4233"/>
    <n v="24.998110087408456"/>
    <x v="1"/>
    <s v="USD"/>
    <n v="1332738000"/>
    <n v="1335675600"/>
    <x v="0"/>
    <x v="0"/>
    <x v="0"/>
    <s v="photography/photography books"/>
    <x v="7"/>
    <x v="14"/>
    <x v="745"/>
    <d v="2012-04-29T05:00:00"/>
    <n v="34"/>
    <n v="1"/>
    <x v="492"/>
    <n v="105817"/>
    <n v="24.998110087408456"/>
    <x v="1"/>
  </r>
  <r>
    <x v="832"/>
    <x v="812"/>
    <s v="Synergized fault-tolerant hierarchy"/>
    <n v="43200"/>
    <n v="136156"/>
    <x v="821"/>
    <x v="1"/>
    <n v="1297"/>
    <n v="104.97764070932922"/>
    <x v="3"/>
    <s v="DKK"/>
    <n v="1445490000"/>
    <n v="1448431200"/>
    <x v="1"/>
    <x v="0"/>
    <x v="0"/>
    <s v="publishing/translations"/>
    <x v="5"/>
    <x v="18"/>
    <x v="746"/>
    <d v="2015-11-25T06:00:00"/>
    <n v="34"/>
    <n v="7.46"/>
    <x v="493"/>
    <n v="18251.474530831099"/>
    <n v="14.072069800178181"/>
    <x v="3"/>
  </r>
  <r>
    <x v="833"/>
    <x v="813"/>
    <s v="Expanded asynchronous groupware"/>
    <n v="6800"/>
    <n v="10723"/>
    <x v="822"/>
    <x v="1"/>
    <n v="165"/>
    <n v="64.987878787878785"/>
    <x v="3"/>
    <s v="DKK"/>
    <n v="1297663200"/>
    <n v="1298613600"/>
    <x v="0"/>
    <x v="0"/>
    <x v="0"/>
    <s v="publishing/translations"/>
    <x v="5"/>
    <x v="18"/>
    <x v="747"/>
    <d v="2011-02-25T06:00:00"/>
    <n v="11"/>
    <n v="7.46"/>
    <x v="494"/>
    <n v="1437.3994638069705"/>
    <n v="8.7115119018604279"/>
    <x v="3"/>
  </r>
  <r>
    <x v="834"/>
    <x v="814"/>
    <s v="Expanded fault-tolerant emulation"/>
    <n v="7300"/>
    <n v="11228"/>
    <x v="823"/>
    <x v="1"/>
    <n v="119"/>
    <n v="94.352941176470594"/>
    <x v="1"/>
    <s v="USD"/>
    <n v="1371963600"/>
    <n v="1372482000"/>
    <x v="0"/>
    <x v="0"/>
    <x v="0"/>
    <s v="theater/plays"/>
    <x v="3"/>
    <x v="3"/>
    <x v="362"/>
    <d v="2013-06-29T05:00:00"/>
    <n v="6"/>
    <n v="1"/>
    <x v="214"/>
    <n v="11228"/>
    <n v="94.352941176470594"/>
    <x v="1"/>
  </r>
  <r>
    <x v="835"/>
    <x v="815"/>
    <s v="Future-proofed 24hour model"/>
    <n v="86200"/>
    <n v="77355"/>
    <x v="824"/>
    <x v="0"/>
    <n v="1758"/>
    <n v="44.001706484641637"/>
    <x v="1"/>
    <s v="USD"/>
    <n v="1425103200"/>
    <n v="1425621600"/>
    <x v="0"/>
    <x v="0"/>
    <x v="0"/>
    <s v="technology/web"/>
    <x v="2"/>
    <x v="2"/>
    <x v="748"/>
    <d v="2015-03-06T06:00:00"/>
    <n v="6"/>
    <n v="1"/>
    <x v="495"/>
    <n v="77355"/>
    <n v="44.001706484641637"/>
    <x v="1"/>
  </r>
  <r>
    <x v="836"/>
    <x v="816"/>
    <s v="Optimized didactic intranet"/>
    <n v="8100"/>
    <n v="6086"/>
    <x v="825"/>
    <x v="0"/>
    <n v="94"/>
    <n v="64.744680851063833"/>
    <x v="1"/>
    <s v="USD"/>
    <n v="1265349600"/>
    <n v="1266300000"/>
    <x v="0"/>
    <x v="0"/>
    <x v="0"/>
    <s v="music/indie rock"/>
    <x v="1"/>
    <x v="7"/>
    <x v="749"/>
    <d v="2010-02-16T06:00:00"/>
    <n v="11"/>
    <n v="1"/>
    <x v="35"/>
    <n v="6086"/>
    <n v="64.744680851063833"/>
    <x v="1"/>
  </r>
  <r>
    <x v="837"/>
    <x v="817"/>
    <s v="Right-sized dedicated standardization"/>
    <n v="17700"/>
    <n v="150960"/>
    <x v="826"/>
    <x v="1"/>
    <n v="1797"/>
    <n v="84.00667779632721"/>
    <x v="1"/>
    <s v="USD"/>
    <n v="1301202000"/>
    <n v="1305867600"/>
    <x v="0"/>
    <x v="0"/>
    <x v="0"/>
    <s v="music/jazz"/>
    <x v="1"/>
    <x v="17"/>
    <x v="643"/>
    <d v="2011-05-20T05:00:00"/>
    <n v="54"/>
    <n v="1"/>
    <x v="496"/>
    <n v="150960"/>
    <n v="84.00667779632721"/>
    <x v="1"/>
  </r>
  <r>
    <x v="838"/>
    <x v="818"/>
    <s v="Vision-oriented high-level extranet"/>
    <n v="6400"/>
    <n v="8890"/>
    <x v="827"/>
    <x v="1"/>
    <n v="261"/>
    <n v="34.061302681992338"/>
    <x v="1"/>
    <s v="USD"/>
    <n v="1538024400"/>
    <n v="1538802000"/>
    <x v="0"/>
    <x v="0"/>
    <x v="0"/>
    <s v="theater/plays"/>
    <x v="3"/>
    <x v="3"/>
    <x v="750"/>
    <d v="2018-10-06T05:00:00"/>
    <n v="9"/>
    <n v="1"/>
    <x v="404"/>
    <n v="8890"/>
    <n v="34.061302681992338"/>
    <x v="1"/>
  </r>
  <r>
    <x v="839"/>
    <x v="819"/>
    <s v="Organized scalable initiative"/>
    <n v="7700"/>
    <n v="14644"/>
    <x v="828"/>
    <x v="1"/>
    <n v="157"/>
    <n v="93.273885350318466"/>
    <x v="1"/>
    <s v="USD"/>
    <n v="1395032400"/>
    <n v="1398920400"/>
    <x v="0"/>
    <x v="1"/>
    <x v="0"/>
    <s v="film &amp; video/documentary"/>
    <x v="4"/>
    <x v="4"/>
    <x v="751"/>
    <d v="2014-05-01T05:00:00"/>
    <n v="45"/>
    <n v="1"/>
    <x v="116"/>
    <n v="14644"/>
    <n v="93.273885350318466"/>
    <x v="1"/>
  </r>
  <r>
    <x v="840"/>
    <x v="820"/>
    <s v="Enhanced regional moderator"/>
    <n v="116300"/>
    <n v="116583"/>
    <x v="829"/>
    <x v="1"/>
    <n v="3533"/>
    <n v="32.998301726577978"/>
    <x v="1"/>
    <s v="USD"/>
    <n v="1405486800"/>
    <n v="1405659600"/>
    <x v="0"/>
    <x v="1"/>
    <x v="0"/>
    <s v="theater/plays"/>
    <x v="3"/>
    <x v="3"/>
    <x v="752"/>
    <d v="2014-07-18T05:00:00"/>
    <n v="2"/>
    <n v="1"/>
    <x v="497"/>
    <n v="116583"/>
    <n v="32.998301726577978"/>
    <x v="1"/>
  </r>
  <r>
    <x v="841"/>
    <x v="821"/>
    <s v="Automated even-keeled emulation"/>
    <n v="9100"/>
    <n v="12991"/>
    <x v="830"/>
    <x v="1"/>
    <n v="155"/>
    <n v="83.812903225806451"/>
    <x v="1"/>
    <s v="USD"/>
    <n v="1455861600"/>
    <n v="1457244000"/>
    <x v="0"/>
    <x v="0"/>
    <x v="0"/>
    <s v="technology/web"/>
    <x v="2"/>
    <x v="2"/>
    <x v="753"/>
    <d v="2016-03-06T06:00:00"/>
    <n v="16"/>
    <n v="1"/>
    <x v="16"/>
    <n v="12991"/>
    <n v="83.812903225806451"/>
    <x v="1"/>
  </r>
  <r>
    <x v="842"/>
    <x v="822"/>
    <s v="Reverse-engineered multi-tasking product"/>
    <n v="1500"/>
    <n v="8447"/>
    <x v="831"/>
    <x v="1"/>
    <n v="132"/>
    <n v="63.992424242424242"/>
    <x v="6"/>
    <s v="EUR"/>
    <n v="1529038800"/>
    <n v="1529298000"/>
    <x v="0"/>
    <x v="0"/>
    <x v="0"/>
    <s v="technology/wearables"/>
    <x v="2"/>
    <x v="8"/>
    <x v="754"/>
    <d v="2018-06-18T05:00:00"/>
    <n v="3"/>
    <n v="1"/>
    <x v="45"/>
    <n v="8447"/>
    <n v="63.992424242424242"/>
    <x v="6"/>
  </r>
  <r>
    <x v="843"/>
    <x v="823"/>
    <s v="De-engineered next generation parallelism"/>
    <n v="8800"/>
    <n v="2703"/>
    <x v="832"/>
    <x v="0"/>
    <n v="33"/>
    <n v="81.909090909090907"/>
    <x v="1"/>
    <s v="USD"/>
    <n v="1535259600"/>
    <n v="1535778000"/>
    <x v="0"/>
    <x v="0"/>
    <x v="0"/>
    <s v="photography/photography books"/>
    <x v="7"/>
    <x v="14"/>
    <x v="755"/>
    <d v="2018-09-01T05:00:00"/>
    <n v="6"/>
    <n v="1"/>
    <x v="38"/>
    <n v="2703"/>
    <n v="81.909090909090907"/>
    <x v="1"/>
  </r>
  <r>
    <x v="844"/>
    <x v="824"/>
    <s v="Intuitive cohesive groupware"/>
    <n v="8800"/>
    <n v="8747"/>
    <x v="833"/>
    <x v="3"/>
    <n v="94"/>
    <n v="93.053191489361708"/>
    <x v="1"/>
    <s v="USD"/>
    <n v="1327212000"/>
    <n v="1327471200"/>
    <x v="0"/>
    <x v="0"/>
    <x v="0"/>
    <s v="film &amp; video/documentary"/>
    <x v="4"/>
    <x v="4"/>
    <x v="756"/>
    <d v="2012-01-25T06:00:00"/>
    <n v="3"/>
    <n v="1"/>
    <x v="38"/>
    <n v="8747"/>
    <n v="93.053191489361708"/>
    <x v="1"/>
  </r>
  <r>
    <x v="845"/>
    <x v="825"/>
    <s v="Up-sized high-level access"/>
    <n v="69900"/>
    <n v="138087"/>
    <x v="834"/>
    <x v="1"/>
    <n v="1354"/>
    <n v="101.98449039881831"/>
    <x v="4"/>
    <s v="GBP"/>
    <n v="1526360400"/>
    <n v="1529557200"/>
    <x v="0"/>
    <x v="0"/>
    <x v="0"/>
    <s v="technology/web"/>
    <x v="2"/>
    <x v="2"/>
    <x v="757"/>
    <d v="2018-06-21T05:00:00"/>
    <n v="37"/>
    <n v="0.87"/>
    <x v="498"/>
    <n v="158720.68965517241"/>
    <n v="117.22355218254978"/>
    <x v="4"/>
  </r>
  <r>
    <x v="846"/>
    <x v="826"/>
    <s v="Phased empowering success"/>
    <n v="1000"/>
    <n v="5085"/>
    <x v="835"/>
    <x v="1"/>
    <n v="48"/>
    <n v="105.9375"/>
    <x v="1"/>
    <s v="USD"/>
    <n v="1532149200"/>
    <n v="1535259600"/>
    <x v="1"/>
    <x v="1"/>
    <x v="1"/>
    <s v="technology/web"/>
    <x v="2"/>
    <x v="2"/>
    <x v="758"/>
    <d v="2018-08-26T05:00:00"/>
    <n v="36"/>
    <n v="1"/>
    <x v="151"/>
    <n v="5085"/>
    <n v="105.9375"/>
    <x v="1"/>
  </r>
  <r>
    <x v="847"/>
    <x v="827"/>
    <s v="Distributed actuating project"/>
    <n v="4700"/>
    <n v="11174"/>
    <x v="836"/>
    <x v="1"/>
    <n v="110"/>
    <n v="101.58181818181818"/>
    <x v="1"/>
    <s v="USD"/>
    <n v="1515304800"/>
    <n v="1515564000"/>
    <x v="0"/>
    <x v="0"/>
    <x v="0"/>
    <s v="food/food trucks"/>
    <x v="0"/>
    <x v="0"/>
    <x v="759"/>
    <d v="2018-01-10T06:00:00"/>
    <n v="3"/>
    <n v="1"/>
    <x v="57"/>
    <n v="11174"/>
    <n v="101.58181818181818"/>
    <x v="1"/>
  </r>
  <r>
    <x v="848"/>
    <x v="828"/>
    <s v="Robust motivating orchestration"/>
    <n v="3200"/>
    <n v="10831"/>
    <x v="837"/>
    <x v="1"/>
    <n v="172"/>
    <n v="62.970930232558139"/>
    <x v="1"/>
    <s v="USD"/>
    <n v="1276318800"/>
    <n v="1277096400"/>
    <x v="0"/>
    <x v="0"/>
    <x v="0"/>
    <s v="film &amp; video/drama"/>
    <x v="4"/>
    <x v="6"/>
    <x v="760"/>
    <d v="2010-06-21T05:00:00"/>
    <n v="9"/>
    <n v="1"/>
    <x v="188"/>
    <n v="10831"/>
    <n v="62.970930232558139"/>
    <x v="1"/>
  </r>
  <r>
    <x v="849"/>
    <x v="829"/>
    <s v="Vision-oriented uniform instruction set"/>
    <n v="6700"/>
    <n v="8917"/>
    <x v="838"/>
    <x v="1"/>
    <n v="307"/>
    <n v="29.045602605863191"/>
    <x v="1"/>
    <s v="USD"/>
    <n v="1328767200"/>
    <n v="1329026400"/>
    <x v="0"/>
    <x v="1"/>
    <x v="0"/>
    <s v="music/indie rock"/>
    <x v="1"/>
    <x v="7"/>
    <x v="761"/>
    <d v="2012-02-12T06:00:00"/>
    <n v="3"/>
    <n v="1"/>
    <x v="374"/>
    <n v="8917"/>
    <n v="29.045602605863191"/>
    <x v="1"/>
  </r>
  <r>
    <x v="850"/>
    <x v="830"/>
    <s v="Cross-group upward-trending hierarchy"/>
    <n v="100"/>
    <n v="1"/>
    <x v="100"/>
    <x v="0"/>
    <n v="1"/>
    <n v="1"/>
    <x v="1"/>
    <s v="USD"/>
    <n v="1321682400"/>
    <n v="1322978400"/>
    <x v="1"/>
    <x v="0"/>
    <x v="0"/>
    <s v="music/rock"/>
    <x v="1"/>
    <x v="1"/>
    <x v="762"/>
    <d v="2011-12-04T06:00:00"/>
    <n v="15"/>
    <n v="1"/>
    <x v="48"/>
    <n v="1"/>
    <n v="1"/>
    <x v="1"/>
  </r>
  <r>
    <x v="851"/>
    <x v="831"/>
    <s v="Object-based needs-based info-mediaries"/>
    <n v="6000"/>
    <n v="12468"/>
    <x v="839"/>
    <x v="1"/>
    <n v="160"/>
    <n v="77.924999999999997"/>
    <x v="1"/>
    <s v="USD"/>
    <n v="1335934800"/>
    <n v="1338786000"/>
    <x v="0"/>
    <x v="0"/>
    <x v="0"/>
    <s v="music/electric music"/>
    <x v="1"/>
    <x v="5"/>
    <x v="444"/>
    <d v="2012-06-04T05:00:00"/>
    <n v="33"/>
    <n v="1"/>
    <x v="50"/>
    <n v="12468"/>
    <n v="77.924999999999997"/>
    <x v="1"/>
  </r>
  <r>
    <x v="852"/>
    <x v="832"/>
    <s v="Open-source reciprocal standardization"/>
    <n v="4900"/>
    <n v="2505"/>
    <x v="840"/>
    <x v="0"/>
    <n v="31"/>
    <n v="80.806451612903231"/>
    <x v="1"/>
    <s v="USD"/>
    <n v="1310792400"/>
    <n v="1311656400"/>
    <x v="0"/>
    <x v="1"/>
    <x v="0"/>
    <s v="games/video games"/>
    <x v="6"/>
    <x v="11"/>
    <x v="763"/>
    <d v="2011-07-26T05:00:00"/>
    <n v="10"/>
    <n v="1"/>
    <x v="100"/>
    <n v="2505"/>
    <n v="80.806451612903231"/>
    <x v="1"/>
  </r>
  <r>
    <x v="853"/>
    <x v="833"/>
    <s v="Secured well-modulated projection"/>
    <n v="17100"/>
    <n v="111502"/>
    <x v="841"/>
    <x v="1"/>
    <n v="1467"/>
    <n v="76.006816632583508"/>
    <x v="0"/>
    <s v="CAD"/>
    <n v="1308546000"/>
    <n v="1308978000"/>
    <x v="0"/>
    <x v="1"/>
    <x v="0"/>
    <s v="music/indie rock"/>
    <x v="1"/>
    <x v="7"/>
    <x v="764"/>
    <d v="2011-06-25T05:00:00"/>
    <n v="5"/>
    <n v="1.32"/>
    <x v="499"/>
    <n v="84471.212121212113"/>
    <n v="57.580921691351136"/>
    <x v="0"/>
  </r>
  <r>
    <x v="854"/>
    <x v="834"/>
    <s v="Multi-channeled secondary middleware"/>
    <n v="171000"/>
    <n v="194309"/>
    <x v="842"/>
    <x v="1"/>
    <n v="2662"/>
    <n v="72.993613824192337"/>
    <x v="0"/>
    <s v="CAD"/>
    <n v="1574056800"/>
    <n v="1576389600"/>
    <x v="0"/>
    <x v="0"/>
    <x v="0"/>
    <s v="publishing/fiction"/>
    <x v="5"/>
    <x v="13"/>
    <x v="765"/>
    <d v="2019-12-15T06:00:00"/>
    <n v="27"/>
    <n v="1.32"/>
    <x v="500"/>
    <n v="147203.78787878787"/>
    <n v="55.298192291054796"/>
    <x v="0"/>
  </r>
  <r>
    <x v="855"/>
    <x v="835"/>
    <s v="Horizontal clear-thinking framework"/>
    <n v="23400"/>
    <n v="23956"/>
    <x v="843"/>
    <x v="1"/>
    <n v="452"/>
    <n v="53"/>
    <x v="2"/>
    <s v="AUD"/>
    <n v="1308373200"/>
    <n v="1311051600"/>
    <x v="0"/>
    <x v="0"/>
    <x v="0"/>
    <s v="theater/plays"/>
    <x v="3"/>
    <x v="3"/>
    <x v="766"/>
    <d v="2011-07-19T05:00:00"/>
    <n v="31"/>
    <n v="1.49"/>
    <x v="501"/>
    <n v="16077.852348993289"/>
    <n v="35.570469798657719"/>
    <x v="2"/>
  </r>
  <r>
    <x v="856"/>
    <x v="764"/>
    <s v="Profound composite core"/>
    <n v="2400"/>
    <n v="8558"/>
    <x v="844"/>
    <x v="1"/>
    <n v="158"/>
    <n v="54.164556962025316"/>
    <x v="1"/>
    <s v="USD"/>
    <n v="1335243600"/>
    <n v="1336712400"/>
    <x v="0"/>
    <x v="0"/>
    <x v="0"/>
    <s v="food/food trucks"/>
    <x v="0"/>
    <x v="0"/>
    <x v="767"/>
    <d v="2012-05-11T05:00:00"/>
    <n v="17"/>
    <n v="1"/>
    <x v="183"/>
    <n v="8558"/>
    <n v="54.164556962025316"/>
    <x v="1"/>
  </r>
  <r>
    <x v="857"/>
    <x v="836"/>
    <s v="Programmable disintermediate matrices"/>
    <n v="5300"/>
    <n v="7413"/>
    <x v="845"/>
    <x v="1"/>
    <n v="225"/>
    <n v="32.946666666666665"/>
    <x v="5"/>
    <s v="CHF"/>
    <n v="1328421600"/>
    <n v="1330408800"/>
    <x v="1"/>
    <x v="0"/>
    <x v="0"/>
    <s v="film &amp; video/shorts"/>
    <x v="4"/>
    <x v="12"/>
    <x v="768"/>
    <d v="2012-02-28T06:00:00"/>
    <n v="23"/>
    <n v="0.96"/>
    <x v="502"/>
    <n v="7721.875"/>
    <n v="34.319444444444443"/>
    <x v="5"/>
  </r>
  <r>
    <x v="858"/>
    <x v="837"/>
    <s v="Realigned 5thgeneration knowledge user"/>
    <n v="4000"/>
    <n v="2778"/>
    <x v="846"/>
    <x v="0"/>
    <n v="35"/>
    <n v="79.371428571428567"/>
    <x v="1"/>
    <s v="USD"/>
    <n v="1524286800"/>
    <n v="1524891600"/>
    <x v="1"/>
    <x v="0"/>
    <x v="0"/>
    <s v="food/food trucks"/>
    <x v="0"/>
    <x v="0"/>
    <x v="769"/>
    <d v="2018-04-28T05:00:00"/>
    <n v="7"/>
    <n v="1"/>
    <x v="251"/>
    <n v="2778"/>
    <n v="79.371428571428567"/>
    <x v="1"/>
  </r>
  <r>
    <x v="859"/>
    <x v="838"/>
    <s v="Multi-layered upward-trending groupware"/>
    <n v="7300"/>
    <n v="2594"/>
    <x v="847"/>
    <x v="0"/>
    <n v="63"/>
    <n v="41.174603174603178"/>
    <x v="1"/>
    <s v="USD"/>
    <n v="1362117600"/>
    <n v="1363669200"/>
    <x v="0"/>
    <x v="1"/>
    <x v="0"/>
    <s v="theater/plays"/>
    <x v="3"/>
    <x v="3"/>
    <x v="770"/>
    <d v="2013-03-19T05:00:00"/>
    <n v="18"/>
    <n v="1"/>
    <x v="214"/>
    <n v="2594"/>
    <n v="41.174603174603178"/>
    <x v="1"/>
  </r>
  <r>
    <x v="860"/>
    <x v="839"/>
    <s v="Re-contextualized leadingedge firmware"/>
    <n v="2000"/>
    <n v="5033"/>
    <x v="848"/>
    <x v="1"/>
    <n v="65"/>
    <n v="77.430769230769229"/>
    <x v="1"/>
    <s v="USD"/>
    <n v="1550556000"/>
    <n v="1551420000"/>
    <x v="0"/>
    <x v="1"/>
    <x v="0"/>
    <s v="technology/wearables"/>
    <x v="2"/>
    <x v="8"/>
    <x v="771"/>
    <d v="2019-03-01T06:00:00"/>
    <n v="10"/>
    <n v="1"/>
    <x v="25"/>
    <n v="5033"/>
    <n v="77.430769230769229"/>
    <x v="1"/>
  </r>
  <r>
    <x v="861"/>
    <x v="840"/>
    <s v="Devolved disintermediate analyzer"/>
    <n v="8800"/>
    <n v="9317"/>
    <x v="849"/>
    <x v="1"/>
    <n v="163"/>
    <n v="57.159509202453989"/>
    <x v="1"/>
    <s v="USD"/>
    <n v="1269147600"/>
    <n v="1269838800"/>
    <x v="0"/>
    <x v="0"/>
    <x v="0"/>
    <s v="theater/plays"/>
    <x v="3"/>
    <x v="3"/>
    <x v="772"/>
    <d v="2010-03-29T05:00:00"/>
    <n v="8"/>
    <n v="1"/>
    <x v="38"/>
    <n v="9317"/>
    <n v="57.159509202453989"/>
    <x v="1"/>
  </r>
  <r>
    <x v="862"/>
    <x v="841"/>
    <s v="Profound disintermediate open system"/>
    <n v="3500"/>
    <n v="6560"/>
    <x v="850"/>
    <x v="1"/>
    <n v="85"/>
    <n v="77.17647058823529"/>
    <x v="1"/>
    <s v="USD"/>
    <n v="1312174800"/>
    <n v="1312520400"/>
    <x v="0"/>
    <x v="0"/>
    <x v="0"/>
    <s v="theater/plays"/>
    <x v="3"/>
    <x v="3"/>
    <x v="773"/>
    <d v="2011-08-05T05:00:00"/>
    <n v="4"/>
    <n v="1"/>
    <x v="93"/>
    <n v="6560"/>
    <n v="77.17647058823529"/>
    <x v="1"/>
  </r>
  <r>
    <x v="863"/>
    <x v="842"/>
    <s v="Automated reciprocal protocol"/>
    <n v="1400"/>
    <n v="5415"/>
    <x v="851"/>
    <x v="1"/>
    <n v="217"/>
    <n v="24.953917050691246"/>
    <x v="1"/>
    <s v="USD"/>
    <n v="1434517200"/>
    <n v="1436504400"/>
    <x v="0"/>
    <x v="1"/>
    <x v="0"/>
    <s v="film &amp; video/television"/>
    <x v="4"/>
    <x v="19"/>
    <x v="774"/>
    <d v="2015-07-10T05:00:00"/>
    <n v="23"/>
    <n v="1"/>
    <x v="1"/>
    <n v="5415"/>
    <n v="24.953917050691246"/>
    <x v="1"/>
  </r>
  <r>
    <x v="864"/>
    <x v="843"/>
    <s v="Automated static workforce"/>
    <n v="4200"/>
    <n v="14577"/>
    <x v="852"/>
    <x v="1"/>
    <n v="150"/>
    <n v="97.18"/>
    <x v="1"/>
    <s v="USD"/>
    <n v="1471582800"/>
    <n v="1472014800"/>
    <x v="0"/>
    <x v="0"/>
    <x v="0"/>
    <s v="film &amp; video/shorts"/>
    <x v="4"/>
    <x v="12"/>
    <x v="775"/>
    <d v="2016-08-24T05:00:00"/>
    <n v="5"/>
    <n v="1"/>
    <x v="3"/>
    <n v="14577"/>
    <n v="97.18"/>
    <x v="1"/>
  </r>
  <r>
    <x v="865"/>
    <x v="844"/>
    <s v="Horizontal attitude-oriented help-desk"/>
    <n v="81000"/>
    <n v="150515"/>
    <x v="853"/>
    <x v="1"/>
    <n v="3272"/>
    <n v="46.000916870415651"/>
    <x v="1"/>
    <s v="USD"/>
    <n v="1410757200"/>
    <n v="1411534800"/>
    <x v="0"/>
    <x v="0"/>
    <x v="0"/>
    <s v="theater/plays"/>
    <x v="3"/>
    <x v="3"/>
    <x v="776"/>
    <d v="2014-09-24T05:00:00"/>
    <n v="9"/>
    <n v="1"/>
    <x v="503"/>
    <n v="150515"/>
    <n v="46.000916870415651"/>
    <x v="1"/>
  </r>
  <r>
    <x v="866"/>
    <x v="845"/>
    <s v="Versatile 5thgeneration matrices"/>
    <n v="182800"/>
    <n v="79045"/>
    <x v="854"/>
    <x v="3"/>
    <n v="898"/>
    <n v="88.023385300668153"/>
    <x v="1"/>
    <s v="USD"/>
    <n v="1304830800"/>
    <n v="1304917200"/>
    <x v="0"/>
    <x v="0"/>
    <x v="0"/>
    <s v="photography/photography books"/>
    <x v="7"/>
    <x v="14"/>
    <x v="777"/>
    <d v="2011-05-09T05:00:00"/>
    <n v="1"/>
    <n v="1"/>
    <x v="504"/>
    <n v="79045"/>
    <n v="88.023385300668153"/>
    <x v="1"/>
  </r>
  <r>
    <x v="867"/>
    <x v="846"/>
    <s v="Cross-platform next generation service-desk"/>
    <n v="4800"/>
    <n v="7797"/>
    <x v="855"/>
    <x v="1"/>
    <n v="300"/>
    <n v="25.99"/>
    <x v="1"/>
    <s v="USD"/>
    <n v="1539061200"/>
    <n v="1539579600"/>
    <x v="0"/>
    <x v="0"/>
    <x v="0"/>
    <s v="food/food trucks"/>
    <x v="0"/>
    <x v="0"/>
    <x v="778"/>
    <d v="2018-10-15T05:00:00"/>
    <n v="6"/>
    <n v="1"/>
    <x v="78"/>
    <n v="7797"/>
    <n v="25.99"/>
    <x v="1"/>
  </r>
  <r>
    <x v="868"/>
    <x v="847"/>
    <s v="Front-line web-enabled installation"/>
    <n v="7000"/>
    <n v="12939"/>
    <x v="856"/>
    <x v="1"/>
    <n v="126"/>
    <n v="102.69047619047619"/>
    <x v="1"/>
    <s v="USD"/>
    <n v="1381554000"/>
    <n v="1382504400"/>
    <x v="0"/>
    <x v="0"/>
    <x v="0"/>
    <s v="theater/plays"/>
    <x v="3"/>
    <x v="3"/>
    <x v="779"/>
    <d v="2013-10-23T05:00:00"/>
    <n v="11"/>
    <n v="1"/>
    <x v="298"/>
    <n v="12939"/>
    <n v="102.69047619047619"/>
    <x v="1"/>
  </r>
  <r>
    <x v="869"/>
    <x v="848"/>
    <s v="Multi-channeled responsive product"/>
    <n v="161900"/>
    <n v="38376"/>
    <x v="857"/>
    <x v="0"/>
    <n v="526"/>
    <n v="72.958174904942965"/>
    <x v="1"/>
    <s v="USD"/>
    <n v="1277096400"/>
    <n v="1278306000"/>
    <x v="0"/>
    <x v="0"/>
    <x v="0"/>
    <s v="film &amp; video/drama"/>
    <x v="4"/>
    <x v="6"/>
    <x v="780"/>
    <d v="2010-07-05T05:00:00"/>
    <n v="14"/>
    <n v="1"/>
    <x v="505"/>
    <n v="38376"/>
    <n v="72.958174904942965"/>
    <x v="1"/>
  </r>
  <r>
    <x v="870"/>
    <x v="849"/>
    <s v="Adaptive demand-driven encryption"/>
    <n v="7700"/>
    <n v="6920"/>
    <x v="858"/>
    <x v="0"/>
    <n v="121"/>
    <n v="57.190082644628099"/>
    <x v="1"/>
    <s v="USD"/>
    <n v="1440392400"/>
    <n v="1442552400"/>
    <x v="0"/>
    <x v="0"/>
    <x v="0"/>
    <s v="theater/plays"/>
    <x v="3"/>
    <x v="3"/>
    <x v="335"/>
    <d v="2015-09-18T05:00:00"/>
    <n v="25"/>
    <n v="1"/>
    <x v="116"/>
    <n v="6920"/>
    <n v="57.190082644628099"/>
    <x v="1"/>
  </r>
  <r>
    <x v="871"/>
    <x v="850"/>
    <s v="Re-engineered client-driven knowledge user"/>
    <n v="71500"/>
    <n v="194912"/>
    <x v="859"/>
    <x v="1"/>
    <n v="2320"/>
    <n v="84.013793103448279"/>
    <x v="1"/>
    <s v="USD"/>
    <n v="1509512400"/>
    <n v="1511071200"/>
    <x v="0"/>
    <x v="1"/>
    <x v="0"/>
    <s v="theater/plays"/>
    <x v="3"/>
    <x v="3"/>
    <x v="535"/>
    <d v="2017-11-19T06:00:00"/>
    <n v="18"/>
    <n v="1"/>
    <x v="506"/>
    <n v="194912"/>
    <n v="84.013793103448279"/>
    <x v="1"/>
  </r>
  <r>
    <x v="872"/>
    <x v="851"/>
    <s v="Compatible logistical paradigm"/>
    <n v="4700"/>
    <n v="7992"/>
    <x v="860"/>
    <x v="1"/>
    <n v="81"/>
    <n v="98.666666666666671"/>
    <x v="2"/>
    <s v="AUD"/>
    <n v="1535950800"/>
    <n v="1536382800"/>
    <x v="0"/>
    <x v="0"/>
    <x v="0"/>
    <s v="film &amp; video/science fiction"/>
    <x v="4"/>
    <x v="22"/>
    <x v="270"/>
    <d v="2018-09-08T05:00:00"/>
    <n v="5"/>
    <n v="1.49"/>
    <x v="96"/>
    <n v="5363.7583892617449"/>
    <n v="66.219239373601795"/>
    <x v="2"/>
  </r>
  <r>
    <x v="873"/>
    <x v="852"/>
    <s v="Intuitive value-added installation"/>
    <n v="42100"/>
    <n v="79268"/>
    <x v="861"/>
    <x v="1"/>
    <n v="1887"/>
    <n v="42.007419183889773"/>
    <x v="1"/>
    <s v="USD"/>
    <n v="1389160800"/>
    <n v="1389592800"/>
    <x v="0"/>
    <x v="0"/>
    <x v="0"/>
    <s v="photography/photography books"/>
    <x v="7"/>
    <x v="14"/>
    <x v="781"/>
    <d v="2014-01-13T06:00:00"/>
    <n v="5"/>
    <n v="1"/>
    <x v="507"/>
    <n v="79268"/>
    <n v="42.007419183889773"/>
    <x v="1"/>
  </r>
  <r>
    <x v="874"/>
    <x v="853"/>
    <s v="Managed discrete parallelism"/>
    <n v="40200"/>
    <n v="139468"/>
    <x v="862"/>
    <x v="1"/>
    <n v="4358"/>
    <n v="32.002753556677376"/>
    <x v="1"/>
    <s v="USD"/>
    <n v="1271998800"/>
    <n v="1275282000"/>
    <x v="0"/>
    <x v="1"/>
    <x v="0"/>
    <s v="photography/photography books"/>
    <x v="7"/>
    <x v="14"/>
    <x v="782"/>
    <d v="2010-05-31T05:00:00"/>
    <n v="38"/>
    <n v="1"/>
    <x v="508"/>
    <n v="139468"/>
    <n v="32.002753556677376"/>
    <x v="1"/>
  </r>
  <r>
    <x v="875"/>
    <x v="854"/>
    <s v="Implemented tangible approach"/>
    <n v="7900"/>
    <n v="5465"/>
    <x v="863"/>
    <x v="0"/>
    <n v="67"/>
    <n v="81.567164179104481"/>
    <x v="1"/>
    <s v="USD"/>
    <n v="1294898400"/>
    <n v="1294984800"/>
    <x v="0"/>
    <x v="0"/>
    <x v="0"/>
    <s v="music/rock"/>
    <x v="1"/>
    <x v="1"/>
    <x v="783"/>
    <d v="2011-01-14T06:00:00"/>
    <n v="1"/>
    <n v="1"/>
    <x v="62"/>
    <n v="5465"/>
    <n v="81.567164179104481"/>
    <x v="1"/>
  </r>
  <r>
    <x v="876"/>
    <x v="855"/>
    <s v="Re-engineered encompassing definition"/>
    <n v="8300"/>
    <n v="2111"/>
    <x v="864"/>
    <x v="0"/>
    <n v="57"/>
    <n v="37.035087719298247"/>
    <x v="0"/>
    <s v="CAD"/>
    <n v="1559970000"/>
    <n v="1562043600"/>
    <x v="0"/>
    <x v="0"/>
    <x v="0"/>
    <s v="photography/photography books"/>
    <x v="7"/>
    <x v="14"/>
    <x v="784"/>
    <d v="2019-07-02T05:00:00"/>
    <n v="24"/>
    <n v="1.32"/>
    <x v="509"/>
    <n v="1599.2424242424242"/>
    <n v="28.056884635832006"/>
    <x v="0"/>
  </r>
  <r>
    <x v="877"/>
    <x v="856"/>
    <s v="Multi-lateral uniform collaboration"/>
    <n v="163600"/>
    <n v="126628"/>
    <x v="865"/>
    <x v="0"/>
    <n v="1229"/>
    <n v="103.033360455655"/>
    <x v="1"/>
    <s v="USD"/>
    <n v="1469509200"/>
    <n v="1469595600"/>
    <x v="0"/>
    <x v="0"/>
    <x v="0"/>
    <s v="food/food trucks"/>
    <x v="0"/>
    <x v="0"/>
    <x v="785"/>
    <d v="2016-07-27T05:00:00"/>
    <n v="1"/>
    <n v="1"/>
    <x v="510"/>
    <n v="126628"/>
    <n v="103.033360455655"/>
    <x v="1"/>
  </r>
  <r>
    <x v="878"/>
    <x v="857"/>
    <s v="Enterprise-wide foreground paradigm"/>
    <n v="2700"/>
    <n v="1012"/>
    <x v="866"/>
    <x v="0"/>
    <n v="12"/>
    <n v="84.333333333333329"/>
    <x v="6"/>
    <s v="EUR"/>
    <n v="1579068000"/>
    <n v="1581141600"/>
    <x v="0"/>
    <x v="0"/>
    <x v="0"/>
    <s v="music/metal"/>
    <x v="1"/>
    <x v="16"/>
    <x v="786"/>
    <d v="2020-02-08T06:00:00"/>
    <n v="24"/>
    <n v="1"/>
    <x v="54"/>
    <n v="1012"/>
    <n v="84.333333333333329"/>
    <x v="6"/>
  </r>
  <r>
    <x v="879"/>
    <x v="858"/>
    <s v="Stand-alone incremental parallelism"/>
    <n v="1000"/>
    <n v="5438"/>
    <x v="867"/>
    <x v="1"/>
    <n v="53"/>
    <n v="102.60377358490567"/>
    <x v="1"/>
    <s v="USD"/>
    <n v="1487743200"/>
    <n v="1488520800"/>
    <x v="0"/>
    <x v="0"/>
    <x v="0"/>
    <s v="publishing/nonfiction"/>
    <x v="5"/>
    <x v="9"/>
    <x v="787"/>
    <d v="2017-03-03T06:00:00"/>
    <n v="9"/>
    <n v="1"/>
    <x v="151"/>
    <n v="5438"/>
    <n v="102.60377358490567"/>
    <x v="1"/>
  </r>
  <r>
    <x v="880"/>
    <x v="859"/>
    <s v="Persevering 5thgeneration throughput"/>
    <n v="84500"/>
    <n v="193101"/>
    <x v="868"/>
    <x v="1"/>
    <n v="2414"/>
    <n v="79.992129246064621"/>
    <x v="1"/>
    <s v="USD"/>
    <n v="1563685200"/>
    <n v="1563858000"/>
    <x v="0"/>
    <x v="0"/>
    <x v="0"/>
    <s v="music/electric music"/>
    <x v="1"/>
    <x v="5"/>
    <x v="788"/>
    <d v="2019-07-23T05:00:00"/>
    <n v="2"/>
    <n v="1"/>
    <x v="511"/>
    <n v="193101"/>
    <n v="79.992129246064621"/>
    <x v="1"/>
  </r>
  <r>
    <x v="881"/>
    <x v="860"/>
    <s v="Implemented object-oriented synergy"/>
    <n v="81300"/>
    <n v="31665"/>
    <x v="869"/>
    <x v="0"/>
    <n v="452"/>
    <n v="70.055309734513273"/>
    <x v="1"/>
    <s v="USD"/>
    <n v="1436418000"/>
    <n v="1438923600"/>
    <x v="0"/>
    <x v="1"/>
    <x v="0"/>
    <s v="theater/plays"/>
    <x v="3"/>
    <x v="3"/>
    <x v="330"/>
    <d v="2015-08-07T05:00:00"/>
    <n v="29"/>
    <n v="1"/>
    <x v="512"/>
    <n v="31665"/>
    <n v="70.055309734513273"/>
    <x v="1"/>
  </r>
  <r>
    <x v="882"/>
    <x v="861"/>
    <s v="Balanced demand-driven definition"/>
    <n v="800"/>
    <n v="2960"/>
    <x v="870"/>
    <x v="1"/>
    <n v="80"/>
    <n v="37"/>
    <x v="1"/>
    <s v="USD"/>
    <n v="1421820000"/>
    <n v="1422165600"/>
    <x v="0"/>
    <x v="0"/>
    <x v="0"/>
    <s v="theater/plays"/>
    <x v="3"/>
    <x v="3"/>
    <x v="789"/>
    <d v="2015-01-25T06:00:00"/>
    <n v="4"/>
    <n v="1"/>
    <x v="140"/>
    <n v="2960"/>
    <n v="37"/>
    <x v="1"/>
  </r>
  <r>
    <x v="883"/>
    <x v="862"/>
    <s v="Customer-focused mobile Graphic Interface"/>
    <n v="3400"/>
    <n v="8089"/>
    <x v="871"/>
    <x v="1"/>
    <n v="193"/>
    <n v="41.911917098445599"/>
    <x v="1"/>
    <s v="USD"/>
    <n v="1274763600"/>
    <n v="1277874000"/>
    <x v="0"/>
    <x v="0"/>
    <x v="0"/>
    <s v="film &amp; video/shorts"/>
    <x v="4"/>
    <x v="12"/>
    <x v="790"/>
    <d v="2010-06-30T05:00:00"/>
    <n v="36"/>
    <n v="1"/>
    <x v="79"/>
    <n v="8089"/>
    <n v="41.911917098445599"/>
    <x v="1"/>
  </r>
  <r>
    <x v="884"/>
    <x v="863"/>
    <s v="Horizontal secondary interface"/>
    <n v="170800"/>
    <n v="109374"/>
    <x v="872"/>
    <x v="0"/>
    <n v="1886"/>
    <n v="57.992576882290564"/>
    <x v="1"/>
    <s v="USD"/>
    <n v="1399179600"/>
    <n v="1399352400"/>
    <x v="0"/>
    <x v="1"/>
    <x v="0"/>
    <s v="theater/plays"/>
    <x v="3"/>
    <x v="3"/>
    <x v="791"/>
    <d v="2014-05-06T05:00:00"/>
    <n v="2"/>
    <n v="1"/>
    <x v="513"/>
    <n v="109374"/>
    <n v="57.992576882290564"/>
    <x v="1"/>
  </r>
  <r>
    <x v="885"/>
    <x v="864"/>
    <s v="Virtual analyzing collaboration"/>
    <n v="1800"/>
    <n v="2129"/>
    <x v="873"/>
    <x v="1"/>
    <n v="52"/>
    <n v="40.942307692307693"/>
    <x v="1"/>
    <s v="USD"/>
    <n v="1275800400"/>
    <n v="1279083600"/>
    <x v="0"/>
    <x v="0"/>
    <x v="0"/>
    <s v="theater/plays"/>
    <x v="3"/>
    <x v="3"/>
    <x v="792"/>
    <d v="2010-07-14T05:00:00"/>
    <n v="38"/>
    <n v="1"/>
    <x v="40"/>
    <n v="2129"/>
    <n v="40.942307692307693"/>
    <x v="1"/>
  </r>
  <r>
    <x v="886"/>
    <x v="865"/>
    <s v="Multi-tiered explicit focus group"/>
    <n v="150600"/>
    <n v="127745"/>
    <x v="874"/>
    <x v="0"/>
    <n v="1825"/>
    <n v="69.9972602739726"/>
    <x v="1"/>
    <s v="USD"/>
    <n v="1282798800"/>
    <n v="1284354000"/>
    <x v="0"/>
    <x v="0"/>
    <x v="0"/>
    <s v="music/indie rock"/>
    <x v="1"/>
    <x v="7"/>
    <x v="793"/>
    <d v="2010-09-13T05:00:00"/>
    <n v="18"/>
    <n v="1"/>
    <x v="514"/>
    <n v="127745"/>
    <n v="69.9972602739726"/>
    <x v="1"/>
  </r>
  <r>
    <x v="887"/>
    <x v="866"/>
    <s v="Multi-layered systematic knowledgebase"/>
    <n v="7800"/>
    <n v="2289"/>
    <x v="875"/>
    <x v="0"/>
    <n v="31"/>
    <n v="73.838709677419359"/>
    <x v="1"/>
    <s v="USD"/>
    <n v="1437109200"/>
    <n v="1441170000"/>
    <x v="0"/>
    <x v="1"/>
    <x v="0"/>
    <s v="theater/plays"/>
    <x v="3"/>
    <x v="3"/>
    <x v="794"/>
    <d v="2015-09-02T05:00:00"/>
    <n v="47"/>
    <n v="1"/>
    <x v="80"/>
    <n v="2289"/>
    <n v="73.838709677419359"/>
    <x v="1"/>
  </r>
  <r>
    <x v="888"/>
    <x v="867"/>
    <s v="Reverse-engineered uniform knowledge user"/>
    <n v="5800"/>
    <n v="12174"/>
    <x v="876"/>
    <x v="1"/>
    <n v="290"/>
    <n v="41.979310344827589"/>
    <x v="1"/>
    <s v="USD"/>
    <n v="1491886800"/>
    <n v="1493528400"/>
    <x v="0"/>
    <x v="0"/>
    <x v="0"/>
    <s v="theater/plays"/>
    <x v="3"/>
    <x v="3"/>
    <x v="795"/>
    <d v="2017-04-30T05:00:00"/>
    <n v="19"/>
    <n v="1"/>
    <x v="363"/>
    <n v="12174"/>
    <n v="41.979310344827589"/>
    <x v="1"/>
  </r>
  <r>
    <x v="889"/>
    <x v="868"/>
    <s v="Secured dynamic capacity"/>
    <n v="5600"/>
    <n v="9508"/>
    <x v="877"/>
    <x v="1"/>
    <n v="122"/>
    <n v="77.93442622950819"/>
    <x v="1"/>
    <s v="USD"/>
    <n v="1394600400"/>
    <n v="1395205200"/>
    <x v="0"/>
    <x v="1"/>
    <x v="0"/>
    <s v="music/electric music"/>
    <x v="1"/>
    <x v="5"/>
    <x v="796"/>
    <d v="2014-03-19T05:00:00"/>
    <n v="7"/>
    <n v="1"/>
    <x v="39"/>
    <n v="9508"/>
    <n v="77.93442622950819"/>
    <x v="1"/>
  </r>
  <r>
    <x v="890"/>
    <x v="869"/>
    <s v="Devolved foreground throughput"/>
    <n v="134400"/>
    <n v="155849"/>
    <x v="878"/>
    <x v="1"/>
    <n v="1470"/>
    <n v="106.01972789115646"/>
    <x v="1"/>
    <s v="USD"/>
    <n v="1561352400"/>
    <n v="1561438800"/>
    <x v="0"/>
    <x v="0"/>
    <x v="0"/>
    <s v="music/indie rock"/>
    <x v="1"/>
    <x v="7"/>
    <x v="797"/>
    <d v="2019-06-25T05:00:00"/>
    <n v="1"/>
    <n v="1"/>
    <x v="515"/>
    <n v="155849"/>
    <n v="106.01972789115646"/>
    <x v="1"/>
  </r>
  <r>
    <x v="891"/>
    <x v="870"/>
    <s v="Synchronized demand-driven infrastructure"/>
    <n v="3000"/>
    <n v="7758"/>
    <x v="879"/>
    <x v="1"/>
    <n v="165"/>
    <n v="47.018181818181816"/>
    <x v="0"/>
    <s v="CAD"/>
    <n v="1322892000"/>
    <n v="1326693600"/>
    <x v="0"/>
    <x v="0"/>
    <x v="0"/>
    <s v="film &amp; video/documentary"/>
    <x v="4"/>
    <x v="4"/>
    <x v="798"/>
    <d v="2012-01-16T06:00:00"/>
    <n v="44"/>
    <n v="1.32"/>
    <x v="516"/>
    <n v="5877.272727272727"/>
    <n v="35.619834710743802"/>
    <x v="0"/>
  </r>
  <r>
    <x v="892"/>
    <x v="871"/>
    <s v="Realigned discrete structure"/>
    <n v="6000"/>
    <n v="13835"/>
    <x v="880"/>
    <x v="1"/>
    <n v="182"/>
    <n v="76.016483516483518"/>
    <x v="1"/>
    <s v="USD"/>
    <n v="1274418000"/>
    <n v="1277960400"/>
    <x v="0"/>
    <x v="0"/>
    <x v="0"/>
    <s v="publishing/translations"/>
    <x v="5"/>
    <x v="18"/>
    <x v="799"/>
    <d v="2010-07-01T05:00:00"/>
    <n v="41"/>
    <n v="1"/>
    <x v="50"/>
    <n v="13835"/>
    <n v="76.016483516483518"/>
    <x v="1"/>
  </r>
  <r>
    <x v="893"/>
    <x v="872"/>
    <s v="Progressive grid-enabled website"/>
    <n v="8400"/>
    <n v="10770"/>
    <x v="881"/>
    <x v="1"/>
    <n v="199"/>
    <n v="54.120603015075375"/>
    <x v="6"/>
    <s v="EUR"/>
    <n v="1434344400"/>
    <n v="1434690000"/>
    <x v="0"/>
    <x v="1"/>
    <x v="0"/>
    <s v="film &amp; video/documentary"/>
    <x v="4"/>
    <x v="4"/>
    <x v="800"/>
    <d v="2015-06-19T05:00:00"/>
    <n v="4"/>
    <n v="1"/>
    <x v="156"/>
    <n v="10770"/>
    <n v="54.120603015075375"/>
    <x v="6"/>
  </r>
  <r>
    <x v="894"/>
    <x v="873"/>
    <s v="Organic cohesive neural-net"/>
    <n v="1700"/>
    <n v="3208"/>
    <x v="882"/>
    <x v="1"/>
    <n v="56"/>
    <n v="57.285714285714285"/>
    <x v="4"/>
    <s v="GBP"/>
    <n v="1373518800"/>
    <n v="1376110800"/>
    <x v="0"/>
    <x v="1"/>
    <x v="0"/>
    <s v="film &amp; video/television"/>
    <x v="4"/>
    <x v="19"/>
    <x v="801"/>
    <d v="2013-08-10T05:00:00"/>
    <n v="30"/>
    <n v="0.87"/>
    <x v="517"/>
    <n v="3687.3563218390805"/>
    <n v="65.8456486042693"/>
    <x v="4"/>
  </r>
  <r>
    <x v="895"/>
    <x v="874"/>
    <s v="Integrated demand-driven info-mediaries"/>
    <n v="159800"/>
    <n v="11108"/>
    <x v="883"/>
    <x v="0"/>
    <n v="107"/>
    <n v="103.81308411214954"/>
    <x v="1"/>
    <s v="USD"/>
    <n v="1517637600"/>
    <n v="1518415200"/>
    <x v="0"/>
    <x v="0"/>
    <x v="0"/>
    <s v="theater/plays"/>
    <x v="3"/>
    <x v="3"/>
    <x v="802"/>
    <d v="2018-02-12T06:00:00"/>
    <n v="9"/>
    <n v="1"/>
    <x v="518"/>
    <n v="11108"/>
    <n v="103.81308411214954"/>
    <x v="1"/>
  </r>
  <r>
    <x v="896"/>
    <x v="875"/>
    <s v="Reverse-engineered client-server extranet"/>
    <n v="19800"/>
    <n v="153338"/>
    <x v="884"/>
    <x v="1"/>
    <n v="1460"/>
    <n v="105.02602739726028"/>
    <x v="2"/>
    <s v="AUD"/>
    <n v="1310619600"/>
    <n v="1310878800"/>
    <x v="0"/>
    <x v="1"/>
    <x v="0"/>
    <s v="food/food trucks"/>
    <x v="0"/>
    <x v="0"/>
    <x v="803"/>
    <d v="2011-07-17T05:00:00"/>
    <n v="3"/>
    <n v="1.49"/>
    <x v="519"/>
    <n v="102911.40939597315"/>
    <n v="70.487266709570648"/>
    <x v="2"/>
  </r>
  <r>
    <x v="897"/>
    <x v="876"/>
    <s v="Organized discrete encoding"/>
    <n v="8800"/>
    <n v="2437"/>
    <x v="885"/>
    <x v="0"/>
    <n v="27"/>
    <n v="90.259259259259252"/>
    <x v="1"/>
    <s v="USD"/>
    <n v="1556427600"/>
    <n v="1556600400"/>
    <x v="0"/>
    <x v="0"/>
    <x v="0"/>
    <s v="theater/plays"/>
    <x v="3"/>
    <x v="3"/>
    <x v="212"/>
    <d v="2019-04-30T05:00:00"/>
    <n v="2"/>
    <n v="1"/>
    <x v="38"/>
    <n v="2437"/>
    <n v="90.259259259259252"/>
    <x v="1"/>
  </r>
  <r>
    <x v="898"/>
    <x v="877"/>
    <s v="Balanced regional flexibility"/>
    <n v="179100"/>
    <n v="93991"/>
    <x v="886"/>
    <x v="0"/>
    <n v="1221"/>
    <n v="76.978705978705975"/>
    <x v="1"/>
    <s v="USD"/>
    <n v="1576476000"/>
    <n v="1576994400"/>
    <x v="0"/>
    <x v="0"/>
    <x v="0"/>
    <s v="film &amp; video/documentary"/>
    <x v="4"/>
    <x v="4"/>
    <x v="804"/>
    <d v="2019-12-22T06:00:00"/>
    <n v="6"/>
    <n v="1"/>
    <x v="520"/>
    <n v="93991"/>
    <n v="76.978705978705975"/>
    <x v="1"/>
  </r>
  <r>
    <x v="899"/>
    <x v="878"/>
    <s v="Implemented multimedia time-frame"/>
    <n v="3100"/>
    <n v="12620"/>
    <x v="887"/>
    <x v="1"/>
    <n v="123"/>
    <n v="102.60162601626017"/>
    <x v="5"/>
    <s v="CHF"/>
    <n v="1381122000"/>
    <n v="1382677200"/>
    <x v="0"/>
    <x v="0"/>
    <x v="0"/>
    <s v="music/jazz"/>
    <x v="1"/>
    <x v="17"/>
    <x v="805"/>
    <d v="2013-10-25T05:00:00"/>
    <n v="18"/>
    <n v="0.96"/>
    <x v="521"/>
    <n v="13145.833333333334"/>
    <n v="106.87669376693768"/>
    <x v="5"/>
  </r>
  <r>
    <x v="900"/>
    <x v="879"/>
    <s v="Enhanced uniform service-desk"/>
    <n v="100"/>
    <n v="2"/>
    <x v="50"/>
    <x v="0"/>
    <n v="1"/>
    <n v="2"/>
    <x v="1"/>
    <s v="USD"/>
    <n v="1411102800"/>
    <n v="1411189200"/>
    <x v="0"/>
    <x v="1"/>
    <x v="0"/>
    <s v="technology/web"/>
    <x v="2"/>
    <x v="2"/>
    <x v="806"/>
    <d v="2014-09-20T05:00:00"/>
    <n v="1"/>
    <n v="1"/>
    <x v="48"/>
    <n v="2"/>
    <n v="2"/>
    <x v="1"/>
  </r>
  <r>
    <x v="901"/>
    <x v="880"/>
    <s v="Versatile bottom-line definition"/>
    <n v="5600"/>
    <n v="8746"/>
    <x v="888"/>
    <x v="1"/>
    <n v="159"/>
    <n v="55.0062893081761"/>
    <x v="1"/>
    <s v="USD"/>
    <n v="1531803600"/>
    <n v="1534654800"/>
    <x v="0"/>
    <x v="1"/>
    <x v="0"/>
    <s v="music/rock"/>
    <x v="1"/>
    <x v="1"/>
    <x v="807"/>
    <d v="2018-08-19T05:00:00"/>
    <n v="33"/>
    <n v="1"/>
    <x v="39"/>
    <n v="8746"/>
    <n v="55.0062893081761"/>
    <x v="1"/>
  </r>
  <r>
    <x v="902"/>
    <x v="881"/>
    <s v="Integrated bifurcated software"/>
    <n v="1400"/>
    <n v="3534"/>
    <x v="889"/>
    <x v="1"/>
    <n v="110"/>
    <n v="32.127272727272725"/>
    <x v="1"/>
    <s v="USD"/>
    <n v="1454133600"/>
    <n v="1457762400"/>
    <x v="0"/>
    <x v="0"/>
    <x v="0"/>
    <s v="technology/web"/>
    <x v="2"/>
    <x v="2"/>
    <x v="722"/>
    <d v="2016-03-12T06:00:00"/>
    <n v="42"/>
    <n v="1"/>
    <x v="1"/>
    <n v="3534"/>
    <n v="32.127272727272725"/>
    <x v="1"/>
  </r>
  <r>
    <x v="903"/>
    <x v="882"/>
    <s v="Assimilated next generation instruction set"/>
    <n v="41000"/>
    <n v="709"/>
    <x v="890"/>
    <x v="2"/>
    <n v="14"/>
    <n v="50.642857142857146"/>
    <x v="1"/>
    <s v="USD"/>
    <n v="1336194000"/>
    <n v="1337490000"/>
    <x v="0"/>
    <x v="1"/>
    <x v="0"/>
    <s v="publishing/nonfiction"/>
    <x v="5"/>
    <x v="9"/>
    <x v="477"/>
    <d v="2012-05-20T05:00:00"/>
    <n v="15"/>
    <n v="1"/>
    <x v="522"/>
    <n v="709"/>
    <n v="50.642857142857146"/>
    <x v="1"/>
  </r>
  <r>
    <x v="904"/>
    <x v="883"/>
    <s v="Digitized foreground array"/>
    <n v="6500"/>
    <n v="795"/>
    <x v="891"/>
    <x v="0"/>
    <n v="16"/>
    <n v="49.6875"/>
    <x v="1"/>
    <s v="USD"/>
    <n v="1349326800"/>
    <n v="1349672400"/>
    <x v="0"/>
    <x v="0"/>
    <x v="0"/>
    <s v="publishing/radio &amp; podcasts"/>
    <x v="5"/>
    <x v="15"/>
    <x v="259"/>
    <d v="2012-10-08T05:00:00"/>
    <n v="4"/>
    <n v="1"/>
    <x v="215"/>
    <n v="795"/>
    <n v="49.6875"/>
    <x v="1"/>
  </r>
  <r>
    <x v="905"/>
    <x v="884"/>
    <s v="Re-engineered clear-thinking project"/>
    <n v="7900"/>
    <n v="12955"/>
    <x v="892"/>
    <x v="1"/>
    <n v="236"/>
    <n v="54.894067796610166"/>
    <x v="1"/>
    <s v="USD"/>
    <n v="1379566800"/>
    <n v="1379826000"/>
    <x v="0"/>
    <x v="0"/>
    <x v="0"/>
    <s v="theater/plays"/>
    <x v="3"/>
    <x v="3"/>
    <x v="9"/>
    <d v="2013-09-22T05:00:00"/>
    <n v="3"/>
    <n v="1"/>
    <x v="62"/>
    <n v="12955"/>
    <n v="54.894067796610166"/>
    <x v="1"/>
  </r>
  <r>
    <x v="906"/>
    <x v="885"/>
    <s v="Implemented even-keeled standardization"/>
    <n v="5500"/>
    <n v="8964"/>
    <x v="893"/>
    <x v="1"/>
    <n v="191"/>
    <n v="46.931937172774866"/>
    <x v="1"/>
    <s v="USD"/>
    <n v="1494651600"/>
    <n v="1497762000"/>
    <x v="1"/>
    <x v="1"/>
    <x v="1"/>
    <s v="film &amp; video/documentary"/>
    <x v="4"/>
    <x v="4"/>
    <x v="808"/>
    <d v="2017-06-18T05:00:00"/>
    <n v="36"/>
    <n v="1"/>
    <x v="23"/>
    <n v="8964"/>
    <n v="46.931937172774866"/>
    <x v="1"/>
  </r>
  <r>
    <x v="907"/>
    <x v="886"/>
    <s v="Quality-focused asymmetric adapter"/>
    <n v="9100"/>
    <n v="1843"/>
    <x v="894"/>
    <x v="0"/>
    <n v="41"/>
    <n v="44.951219512195124"/>
    <x v="1"/>
    <s v="USD"/>
    <n v="1303880400"/>
    <n v="1304485200"/>
    <x v="0"/>
    <x v="0"/>
    <x v="0"/>
    <s v="theater/plays"/>
    <x v="3"/>
    <x v="3"/>
    <x v="809"/>
    <d v="2011-05-04T05:00:00"/>
    <n v="7"/>
    <n v="1"/>
    <x v="16"/>
    <n v="1843"/>
    <n v="44.951219512195124"/>
    <x v="1"/>
  </r>
  <r>
    <x v="908"/>
    <x v="887"/>
    <s v="Networked intangible help-desk"/>
    <n v="38200"/>
    <n v="121950"/>
    <x v="895"/>
    <x v="1"/>
    <n v="3934"/>
    <n v="30.99898322318251"/>
    <x v="1"/>
    <s v="USD"/>
    <n v="1335934800"/>
    <n v="1336885200"/>
    <x v="0"/>
    <x v="0"/>
    <x v="0"/>
    <s v="games/video games"/>
    <x v="6"/>
    <x v="11"/>
    <x v="444"/>
    <d v="2012-05-13T05:00:00"/>
    <n v="11"/>
    <n v="1"/>
    <x v="523"/>
    <n v="121950"/>
    <n v="30.99898322318251"/>
    <x v="1"/>
  </r>
  <r>
    <x v="909"/>
    <x v="888"/>
    <s v="Synchronized attitude-oriented frame"/>
    <n v="1800"/>
    <n v="8621"/>
    <x v="896"/>
    <x v="1"/>
    <n v="80"/>
    <n v="107.7625"/>
    <x v="0"/>
    <s v="CAD"/>
    <n v="1528088400"/>
    <n v="1530421200"/>
    <x v="0"/>
    <x v="1"/>
    <x v="0"/>
    <s v="theater/plays"/>
    <x v="3"/>
    <x v="3"/>
    <x v="384"/>
    <d v="2018-07-01T05:00:00"/>
    <n v="27"/>
    <n v="1.32"/>
    <x v="524"/>
    <n v="6531.060606060606"/>
    <n v="81.638257575757578"/>
    <x v="0"/>
  </r>
  <r>
    <x v="910"/>
    <x v="889"/>
    <s v="Proactive incremental architecture"/>
    <n v="154500"/>
    <n v="30215"/>
    <x v="897"/>
    <x v="3"/>
    <n v="296"/>
    <n v="102.07770270270271"/>
    <x v="1"/>
    <s v="USD"/>
    <n v="1421906400"/>
    <n v="1421992800"/>
    <x v="0"/>
    <x v="0"/>
    <x v="0"/>
    <s v="theater/plays"/>
    <x v="3"/>
    <x v="3"/>
    <x v="810"/>
    <d v="2015-01-23T06:00:00"/>
    <n v="1"/>
    <n v="1"/>
    <x v="525"/>
    <n v="30215"/>
    <n v="102.07770270270271"/>
    <x v="1"/>
  </r>
  <r>
    <x v="911"/>
    <x v="890"/>
    <s v="Cloned responsive standardization"/>
    <n v="5800"/>
    <n v="11539"/>
    <x v="898"/>
    <x v="1"/>
    <n v="462"/>
    <n v="24.976190476190474"/>
    <x v="1"/>
    <s v="USD"/>
    <n v="1568005200"/>
    <n v="1568178000"/>
    <x v="1"/>
    <x v="0"/>
    <x v="0"/>
    <s v="technology/web"/>
    <x v="2"/>
    <x v="2"/>
    <x v="811"/>
    <d v="2019-09-11T05:00:00"/>
    <n v="2"/>
    <n v="1"/>
    <x v="363"/>
    <n v="11539"/>
    <n v="24.976190476190474"/>
    <x v="1"/>
  </r>
  <r>
    <x v="912"/>
    <x v="891"/>
    <s v="Reduced bifurcated pricing structure"/>
    <n v="1800"/>
    <n v="14310"/>
    <x v="899"/>
    <x v="1"/>
    <n v="179"/>
    <n v="79.944134078212286"/>
    <x v="1"/>
    <s v="USD"/>
    <n v="1346821200"/>
    <n v="1347944400"/>
    <x v="1"/>
    <x v="0"/>
    <x v="0"/>
    <s v="film &amp; video/drama"/>
    <x v="4"/>
    <x v="6"/>
    <x v="812"/>
    <d v="2012-09-18T05:00:00"/>
    <n v="13"/>
    <n v="1"/>
    <x v="40"/>
    <n v="14310"/>
    <n v="79.944134078212286"/>
    <x v="1"/>
  </r>
  <r>
    <x v="913"/>
    <x v="892"/>
    <s v="Re-engineered asymmetric challenge"/>
    <n v="70200"/>
    <n v="35536"/>
    <x v="900"/>
    <x v="0"/>
    <n v="523"/>
    <n v="67.946462715105156"/>
    <x v="2"/>
    <s v="AUD"/>
    <n v="1557637200"/>
    <n v="1558760400"/>
    <x v="0"/>
    <x v="0"/>
    <x v="0"/>
    <s v="film &amp; video/drama"/>
    <x v="4"/>
    <x v="6"/>
    <x v="813"/>
    <d v="2019-05-25T05:00:00"/>
    <n v="13"/>
    <n v="1.49"/>
    <x v="526"/>
    <n v="23849.664429530203"/>
    <n v="45.601652828929645"/>
    <x v="2"/>
  </r>
  <r>
    <x v="914"/>
    <x v="893"/>
    <s v="Diverse client-driven conglomeration"/>
    <n v="6400"/>
    <n v="3676"/>
    <x v="901"/>
    <x v="0"/>
    <n v="141"/>
    <n v="26.070921985815602"/>
    <x v="4"/>
    <s v="GBP"/>
    <n v="1375592400"/>
    <n v="1376629200"/>
    <x v="0"/>
    <x v="0"/>
    <x v="0"/>
    <s v="theater/plays"/>
    <x v="3"/>
    <x v="3"/>
    <x v="814"/>
    <d v="2013-08-16T05:00:00"/>
    <n v="12"/>
    <n v="0.87"/>
    <x v="397"/>
    <n v="4225.2873563218391"/>
    <n v="29.966576995190348"/>
    <x v="4"/>
  </r>
  <r>
    <x v="915"/>
    <x v="894"/>
    <s v="Configurable upward-trending solution"/>
    <n v="125900"/>
    <n v="195936"/>
    <x v="902"/>
    <x v="1"/>
    <n v="1866"/>
    <n v="105.0032154340836"/>
    <x v="4"/>
    <s v="GBP"/>
    <n v="1503982800"/>
    <n v="1504760400"/>
    <x v="0"/>
    <x v="0"/>
    <x v="0"/>
    <s v="film &amp; video/television"/>
    <x v="4"/>
    <x v="19"/>
    <x v="80"/>
    <d v="2017-09-07T05:00:00"/>
    <n v="9"/>
    <n v="0.87"/>
    <x v="527"/>
    <n v="225213.79310344829"/>
    <n v="120.69335107365931"/>
    <x v="4"/>
  </r>
  <r>
    <x v="916"/>
    <x v="895"/>
    <s v="Persistent bandwidth-monitored framework"/>
    <n v="3700"/>
    <n v="1343"/>
    <x v="903"/>
    <x v="0"/>
    <n v="52"/>
    <n v="25.826923076923077"/>
    <x v="1"/>
    <s v="USD"/>
    <n v="1418882400"/>
    <n v="1419660000"/>
    <x v="0"/>
    <x v="0"/>
    <x v="0"/>
    <s v="photography/photography books"/>
    <x v="7"/>
    <x v="14"/>
    <x v="815"/>
    <d v="2014-12-27T06:00:00"/>
    <n v="9"/>
    <n v="1"/>
    <x v="44"/>
    <n v="1343"/>
    <n v="25.826923076923077"/>
    <x v="1"/>
  </r>
  <r>
    <x v="917"/>
    <x v="896"/>
    <s v="Polarized discrete product"/>
    <n v="3600"/>
    <n v="2097"/>
    <x v="904"/>
    <x v="2"/>
    <n v="27"/>
    <n v="77.666666666666671"/>
    <x v="4"/>
    <s v="GBP"/>
    <n v="1309237200"/>
    <n v="1311310800"/>
    <x v="0"/>
    <x v="1"/>
    <x v="0"/>
    <s v="film &amp; video/shorts"/>
    <x v="4"/>
    <x v="12"/>
    <x v="816"/>
    <d v="2011-07-22T05:00:00"/>
    <n v="24"/>
    <n v="0.87"/>
    <x v="490"/>
    <n v="2410.344827586207"/>
    <n v="89.272030651340998"/>
    <x v="4"/>
  </r>
  <r>
    <x v="918"/>
    <x v="897"/>
    <s v="Seamless dynamic website"/>
    <n v="3800"/>
    <n v="9021"/>
    <x v="905"/>
    <x v="1"/>
    <n v="156"/>
    <n v="57.82692307692308"/>
    <x v="5"/>
    <s v="CHF"/>
    <n v="1343365200"/>
    <n v="1344315600"/>
    <x v="0"/>
    <x v="0"/>
    <x v="0"/>
    <s v="publishing/radio &amp; podcasts"/>
    <x v="5"/>
    <x v="15"/>
    <x v="474"/>
    <d v="2012-08-07T05:00:00"/>
    <n v="11"/>
    <n v="0.96"/>
    <x v="528"/>
    <n v="9396.875"/>
    <n v="60.236378205128204"/>
    <x v="5"/>
  </r>
  <r>
    <x v="919"/>
    <x v="898"/>
    <s v="Extended multimedia firmware"/>
    <n v="35600"/>
    <n v="20915"/>
    <x v="906"/>
    <x v="0"/>
    <n v="225"/>
    <n v="92.955555555555549"/>
    <x v="2"/>
    <s v="AUD"/>
    <n v="1507957200"/>
    <n v="1510725600"/>
    <x v="0"/>
    <x v="1"/>
    <x v="0"/>
    <s v="theater/plays"/>
    <x v="3"/>
    <x v="3"/>
    <x v="817"/>
    <d v="2017-11-15T06:00:00"/>
    <n v="32"/>
    <n v="1.49"/>
    <x v="529"/>
    <n v="14036.912751677852"/>
    <n v="62.386278896346006"/>
    <x v="2"/>
  </r>
  <r>
    <x v="920"/>
    <x v="899"/>
    <s v="Versatile directional project"/>
    <n v="5300"/>
    <n v="9676"/>
    <x v="907"/>
    <x v="1"/>
    <n v="255"/>
    <n v="37.945098039215686"/>
    <x v="1"/>
    <s v="USD"/>
    <n v="1549519200"/>
    <n v="1551247200"/>
    <x v="1"/>
    <x v="0"/>
    <x v="0"/>
    <s v="film &amp; video/animation"/>
    <x v="4"/>
    <x v="10"/>
    <x v="818"/>
    <d v="2019-02-27T06:00:00"/>
    <n v="20"/>
    <n v="1"/>
    <x v="108"/>
    <n v="9676"/>
    <n v="37.945098039215686"/>
    <x v="1"/>
  </r>
  <r>
    <x v="921"/>
    <x v="900"/>
    <s v="Profound directional knowledge user"/>
    <n v="160400"/>
    <n v="1210"/>
    <x v="908"/>
    <x v="0"/>
    <n v="38"/>
    <n v="31.842105263157894"/>
    <x v="1"/>
    <s v="USD"/>
    <n v="1329026400"/>
    <n v="1330236000"/>
    <x v="0"/>
    <x v="0"/>
    <x v="0"/>
    <s v="technology/web"/>
    <x v="2"/>
    <x v="2"/>
    <x v="819"/>
    <d v="2012-02-26T06:00:00"/>
    <n v="14"/>
    <n v="1"/>
    <x v="530"/>
    <n v="1210"/>
    <n v="31.842105263157894"/>
    <x v="1"/>
  </r>
  <r>
    <x v="922"/>
    <x v="901"/>
    <s v="Ameliorated logistical capability"/>
    <n v="51400"/>
    <n v="90440"/>
    <x v="909"/>
    <x v="1"/>
    <n v="2261"/>
    <n v="40"/>
    <x v="1"/>
    <s v="USD"/>
    <n v="1544335200"/>
    <n v="1545112800"/>
    <x v="0"/>
    <x v="1"/>
    <x v="0"/>
    <s v="music/world music"/>
    <x v="1"/>
    <x v="21"/>
    <x v="609"/>
    <d v="2018-12-18T06:00:00"/>
    <n v="9"/>
    <n v="1"/>
    <x v="531"/>
    <n v="90440"/>
    <n v="40"/>
    <x v="1"/>
  </r>
  <r>
    <x v="923"/>
    <x v="902"/>
    <s v="Sharable discrete definition"/>
    <n v="1700"/>
    <n v="4044"/>
    <x v="910"/>
    <x v="1"/>
    <n v="40"/>
    <n v="101.1"/>
    <x v="1"/>
    <s v="USD"/>
    <n v="1279083600"/>
    <n v="1279170000"/>
    <x v="0"/>
    <x v="0"/>
    <x v="0"/>
    <s v="theater/plays"/>
    <x v="3"/>
    <x v="3"/>
    <x v="547"/>
    <d v="2010-07-15T05:00:00"/>
    <n v="1"/>
    <n v="1"/>
    <x v="14"/>
    <n v="4044"/>
    <n v="101.1"/>
    <x v="1"/>
  </r>
  <r>
    <x v="924"/>
    <x v="903"/>
    <s v="User-friendly next generation core"/>
    <n v="39400"/>
    <n v="192292"/>
    <x v="911"/>
    <x v="1"/>
    <n v="2289"/>
    <n v="84.006989951944078"/>
    <x v="6"/>
    <s v="EUR"/>
    <n v="1572498000"/>
    <n v="1573452000"/>
    <x v="0"/>
    <x v="0"/>
    <x v="0"/>
    <s v="theater/plays"/>
    <x v="3"/>
    <x v="3"/>
    <x v="820"/>
    <d v="2019-11-11T06:00:00"/>
    <n v="11"/>
    <n v="1"/>
    <x v="532"/>
    <n v="192292"/>
    <n v="84.006989951944078"/>
    <x v="6"/>
  </r>
  <r>
    <x v="925"/>
    <x v="904"/>
    <s v="Profit-focused empowering system engine"/>
    <n v="3000"/>
    <n v="6722"/>
    <x v="912"/>
    <x v="1"/>
    <n v="65"/>
    <n v="103.41538461538461"/>
    <x v="1"/>
    <s v="USD"/>
    <n v="1506056400"/>
    <n v="1507093200"/>
    <x v="0"/>
    <x v="0"/>
    <x v="0"/>
    <s v="theater/plays"/>
    <x v="3"/>
    <x v="3"/>
    <x v="821"/>
    <d v="2017-10-04T05:00:00"/>
    <n v="12"/>
    <n v="1"/>
    <x v="179"/>
    <n v="6722"/>
    <n v="103.41538461538461"/>
    <x v="1"/>
  </r>
  <r>
    <x v="926"/>
    <x v="905"/>
    <s v="Synchronized cohesive encoding"/>
    <n v="8700"/>
    <n v="1577"/>
    <x v="913"/>
    <x v="0"/>
    <n v="15"/>
    <n v="105.13333333333334"/>
    <x v="1"/>
    <s v="USD"/>
    <n v="1463029200"/>
    <n v="1463374800"/>
    <x v="0"/>
    <x v="0"/>
    <x v="0"/>
    <s v="food/food trucks"/>
    <x v="0"/>
    <x v="0"/>
    <x v="151"/>
    <d v="2016-05-16T05:00:00"/>
    <n v="4"/>
    <n v="1"/>
    <x v="287"/>
    <n v="1577"/>
    <n v="105.13333333333334"/>
    <x v="1"/>
  </r>
  <r>
    <x v="927"/>
    <x v="906"/>
    <s v="Synergistic dynamic utilization"/>
    <n v="7200"/>
    <n v="3301"/>
    <x v="914"/>
    <x v="0"/>
    <n v="37"/>
    <n v="89.21621621621621"/>
    <x v="1"/>
    <s v="USD"/>
    <n v="1342069200"/>
    <n v="1344574800"/>
    <x v="0"/>
    <x v="0"/>
    <x v="0"/>
    <s v="theater/plays"/>
    <x v="3"/>
    <x v="3"/>
    <x v="822"/>
    <d v="2012-08-10T05:00:00"/>
    <n v="29"/>
    <n v="1"/>
    <x v="47"/>
    <n v="3301"/>
    <n v="89.21621621621621"/>
    <x v="1"/>
  </r>
  <r>
    <x v="928"/>
    <x v="907"/>
    <s v="Triple-buffered bi-directional model"/>
    <n v="167400"/>
    <n v="196386"/>
    <x v="915"/>
    <x v="1"/>
    <n v="3777"/>
    <n v="51.995234312946785"/>
    <x v="6"/>
    <s v="EUR"/>
    <n v="1388296800"/>
    <n v="1389074400"/>
    <x v="0"/>
    <x v="0"/>
    <x v="0"/>
    <s v="technology/web"/>
    <x v="2"/>
    <x v="2"/>
    <x v="823"/>
    <d v="2014-01-07T06:00:00"/>
    <n v="9"/>
    <n v="1"/>
    <x v="258"/>
    <n v="196386"/>
    <n v="51.995234312946785"/>
    <x v="6"/>
  </r>
  <r>
    <x v="929"/>
    <x v="908"/>
    <s v="Polarized tertiary function"/>
    <n v="5500"/>
    <n v="11952"/>
    <x v="916"/>
    <x v="1"/>
    <n v="184"/>
    <n v="64.956521739130437"/>
    <x v="4"/>
    <s v="GBP"/>
    <n v="1493787600"/>
    <n v="1494997200"/>
    <x v="0"/>
    <x v="0"/>
    <x v="0"/>
    <s v="theater/plays"/>
    <x v="3"/>
    <x v="3"/>
    <x v="824"/>
    <d v="2017-05-17T05:00:00"/>
    <n v="14"/>
    <n v="0.87"/>
    <x v="533"/>
    <n v="13737.931034482759"/>
    <n v="74.662668665667169"/>
    <x v="4"/>
  </r>
  <r>
    <x v="930"/>
    <x v="909"/>
    <s v="Configurable fault-tolerant structure"/>
    <n v="3500"/>
    <n v="3930"/>
    <x v="917"/>
    <x v="1"/>
    <n v="85"/>
    <n v="46.235294117647058"/>
    <x v="1"/>
    <s v="USD"/>
    <n v="1424844000"/>
    <n v="1425448800"/>
    <x v="0"/>
    <x v="1"/>
    <x v="0"/>
    <s v="theater/plays"/>
    <x v="3"/>
    <x v="3"/>
    <x v="825"/>
    <d v="2015-03-04T06:00:00"/>
    <n v="7"/>
    <n v="1"/>
    <x v="93"/>
    <n v="3930"/>
    <n v="46.235294117647058"/>
    <x v="1"/>
  </r>
  <r>
    <x v="931"/>
    <x v="910"/>
    <s v="Digitized 24/7 budgetary management"/>
    <n v="7900"/>
    <n v="5729"/>
    <x v="918"/>
    <x v="0"/>
    <n v="112"/>
    <n v="51.151785714285715"/>
    <x v="1"/>
    <s v="USD"/>
    <n v="1403931600"/>
    <n v="1404104400"/>
    <x v="0"/>
    <x v="1"/>
    <x v="0"/>
    <s v="theater/plays"/>
    <x v="3"/>
    <x v="3"/>
    <x v="826"/>
    <d v="2014-06-30T05:00:00"/>
    <n v="2"/>
    <n v="1"/>
    <x v="62"/>
    <n v="5729"/>
    <n v="51.151785714285715"/>
    <x v="1"/>
  </r>
  <r>
    <x v="932"/>
    <x v="911"/>
    <s v="Stand-alone zero tolerance algorithm"/>
    <n v="2300"/>
    <n v="4883"/>
    <x v="919"/>
    <x v="1"/>
    <n v="144"/>
    <n v="33.909722222222221"/>
    <x v="1"/>
    <s v="USD"/>
    <n v="1394514000"/>
    <n v="1394773200"/>
    <x v="0"/>
    <x v="0"/>
    <x v="0"/>
    <s v="music/rock"/>
    <x v="1"/>
    <x v="1"/>
    <x v="827"/>
    <d v="2014-03-14T05:00:00"/>
    <n v="3"/>
    <n v="1"/>
    <x v="191"/>
    <n v="4883"/>
    <n v="33.909722222222221"/>
    <x v="1"/>
  </r>
  <r>
    <x v="933"/>
    <x v="912"/>
    <s v="Implemented tangible support"/>
    <n v="73000"/>
    <n v="175015"/>
    <x v="920"/>
    <x v="1"/>
    <n v="1902"/>
    <n v="92.016298633017882"/>
    <x v="1"/>
    <s v="USD"/>
    <n v="1365397200"/>
    <n v="1366520400"/>
    <x v="0"/>
    <x v="0"/>
    <x v="0"/>
    <s v="theater/plays"/>
    <x v="3"/>
    <x v="3"/>
    <x v="828"/>
    <d v="2013-04-21T05:00:00"/>
    <n v="13"/>
    <n v="1"/>
    <x v="534"/>
    <n v="175015"/>
    <n v="92.016298633017882"/>
    <x v="1"/>
  </r>
  <r>
    <x v="934"/>
    <x v="913"/>
    <s v="Reactive radical framework"/>
    <n v="6200"/>
    <n v="11280"/>
    <x v="921"/>
    <x v="1"/>
    <n v="105"/>
    <n v="107.42857142857143"/>
    <x v="1"/>
    <s v="USD"/>
    <n v="1456120800"/>
    <n v="1456639200"/>
    <x v="0"/>
    <x v="0"/>
    <x v="0"/>
    <s v="theater/plays"/>
    <x v="3"/>
    <x v="3"/>
    <x v="829"/>
    <d v="2016-02-28T06:00:00"/>
    <n v="6"/>
    <n v="1"/>
    <x v="9"/>
    <n v="11280"/>
    <n v="107.42857142857143"/>
    <x v="1"/>
  </r>
  <r>
    <x v="935"/>
    <x v="914"/>
    <s v="Object-based full-range knowledge user"/>
    <n v="6100"/>
    <n v="10012"/>
    <x v="922"/>
    <x v="1"/>
    <n v="132"/>
    <n v="75.848484848484844"/>
    <x v="1"/>
    <s v="USD"/>
    <n v="1437714000"/>
    <n v="1438318800"/>
    <x v="0"/>
    <x v="0"/>
    <x v="0"/>
    <s v="theater/plays"/>
    <x v="3"/>
    <x v="3"/>
    <x v="830"/>
    <d v="2015-07-31T05:00:00"/>
    <n v="7"/>
    <n v="1"/>
    <x v="59"/>
    <n v="10012"/>
    <n v="75.848484848484844"/>
    <x v="1"/>
  </r>
  <r>
    <x v="936"/>
    <x v="591"/>
    <s v="Enhanced composite contingency"/>
    <n v="103200"/>
    <n v="1690"/>
    <x v="923"/>
    <x v="0"/>
    <n v="21"/>
    <n v="80.476190476190482"/>
    <x v="1"/>
    <s v="USD"/>
    <n v="1563771600"/>
    <n v="1564030800"/>
    <x v="1"/>
    <x v="0"/>
    <x v="0"/>
    <s v="theater/plays"/>
    <x v="3"/>
    <x v="3"/>
    <x v="831"/>
    <d v="2019-07-25T05:00:00"/>
    <n v="3"/>
    <n v="1"/>
    <x v="535"/>
    <n v="1690"/>
    <n v="80.476190476190482"/>
    <x v="1"/>
  </r>
  <r>
    <x v="937"/>
    <x v="915"/>
    <s v="Cloned fresh-thinking model"/>
    <n v="171000"/>
    <n v="84891"/>
    <x v="924"/>
    <x v="3"/>
    <n v="976"/>
    <n v="86.978483606557376"/>
    <x v="1"/>
    <s v="USD"/>
    <n v="1448517600"/>
    <n v="1449295200"/>
    <x v="0"/>
    <x v="0"/>
    <x v="0"/>
    <s v="film &amp; video/documentary"/>
    <x v="4"/>
    <x v="4"/>
    <x v="832"/>
    <d v="2015-12-05T06:00:00"/>
    <n v="9"/>
    <n v="1"/>
    <x v="536"/>
    <n v="84891"/>
    <n v="86.978483606557376"/>
    <x v="1"/>
  </r>
  <r>
    <x v="938"/>
    <x v="916"/>
    <s v="Total dedicated benchmark"/>
    <n v="9200"/>
    <n v="10093"/>
    <x v="925"/>
    <x v="1"/>
    <n v="96"/>
    <n v="105.13541666666667"/>
    <x v="1"/>
    <s v="USD"/>
    <n v="1528779600"/>
    <n v="1531890000"/>
    <x v="0"/>
    <x v="1"/>
    <x v="0"/>
    <s v="publishing/fiction"/>
    <x v="5"/>
    <x v="13"/>
    <x v="833"/>
    <d v="2018-07-18T05:00:00"/>
    <n v="36"/>
    <n v="1"/>
    <x v="324"/>
    <n v="10093"/>
    <n v="105.13541666666667"/>
    <x v="1"/>
  </r>
  <r>
    <x v="939"/>
    <x v="917"/>
    <s v="Streamlined human-resource Graphic Interface"/>
    <n v="7800"/>
    <n v="3839"/>
    <x v="926"/>
    <x v="0"/>
    <n v="67"/>
    <n v="57.298507462686565"/>
    <x v="1"/>
    <s v="USD"/>
    <n v="1304744400"/>
    <n v="1306213200"/>
    <x v="0"/>
    <x v="1"/>
    <x v="0"/>
    <s v="games/video games"/>
    <x v="6"/>
    <x v="11"/>
    <x v="834"/>
    <d v="2011-05-24T05:00:00"/>
    <n v="17"/>
    <n v="1"/>
    <x v="80"/>
    <n v="3839"/>
    <n v="57.298507462686565"/>
    <x v="1"/>
  </r>
  <r>
    <x v="940"/>
    <x v="918"/>
    <s v="Upgradable analyzing core"/>
    <n v="9900"/>
    <n v="6161"/>
    <x v="927"/>
    <x v="2"/>
    <n v="66"/>
    <n v="93.348484848484844"/>
    <x v="0"/>
    <s v="CAD"/>
    <n v="1354341600"/>
    <n v="1356242400"/>
    <x v="0"/>
    <x v="0"/>
    <x v="0"/>
    <s v="technology/web"/>
    <x v="2"/>
    <x v="2"/>
    <x v="835"/>
    <d v="2012-12-23T06:00:00"/>
    <n v="22"/>
    <n v="1.32"/>
    <x v="185"/>
    <n v="4667.424242424242"/>
    <n v="70.718549127640031"/>
    <x v="0"/>
  </r>
  <r>
    <x v="941"/>
    <x v="919"/>
    <s v="Profound exuding pricing structure"/>
    <n v="43000"/>
    <n v="5615"/>
    <x v="928"/>
    <x v="0"/>
    <n v="78"/>
    <n v="71.987179487179489"/>
    <x v="1"/>
    <s v="USD"/>
    <n v="1294552800"/>
    <n v="1297576800"/>
    <x v="1"/>
    <x v="0"/>
    <x v="0"/>
    <s v="theater/plays"/>
    <x v="3"/>
    <x v="3"/>
    <x v="836"/>
    <d v="2011-02-13T06:00:00"/>
    <n v="35"/>
    <n v="1"/>
    <x v="537"/>
    <n v="5615"/>
    <n v="71.987179487179489"/>
    <x v="1"/>
  </r>
  <r>
    <x v="942"/>
    <x v="916"/>
    <s v="Horizontal optimizing model"/>
    <n v="9600"/>
    <n v="6205"/>
    <x v="929"/>
    <x v="0"/>
    <n v="67"/>
    <n v="92.611940298507463"/>
    <x v="2"/>
    <s v="AUD"/>
    <n v="1295935200"/>
    <n v="1296194400"/>
    <x v="0"/>
    <x v="0"/>
    <x v="0"/>
    <s v="theater/plays"/>
    <x v="3"/>
    <x v="3"/>
    <x v="837"/>
    <d v="2011-01-28T06:00:00"/>
    <n v="3"/>
    <n v="1.49"/>
    <x v="538"/>
    <n v="4164.4295302013425"/>
    <n v="62.155664629870785"/>
    <x v="2"/>
  </r>
  <r>
    <x v="943"/>
    <x v="920"/>
    <s v="Synchronized fault-tolerant algorithm"/>
    <n v="7500"/>
    <n v="11969"/>
    <x v="930"/>
    <x v="1"/>
    <n v="114"/>
    <n v="104.99122807017544"/>
    <x v="1"/>
    <s v="USD"/>
    <n v="1411534800"/>
    <n v="1414558800"/>
    <x v="0"/>
    <x v="0"/>
    <x v="0"/>
    <s v="food/food trucks"/>
    <x v="0"/>
    <x v="0"/>
    <x v="219"/>
    <d v="2014-10-29T05:00:00"/>
    <n v="35"/>
    <n v="1"/>
    <x v="185"/>
    <n v="11969"/>
    <n v="104.99122807017544"/>
    <x v="1"/>
  </r>
  <r>
    <x v="944"/>
    <x v="921"/>
    <s v="Streamlined 5thgeneration intranet"/>
    <n v="10000"/>
    <n v="8142"/>
    <x v="931"/>
    <x v="0"/>
    <n v="263"/>
    <n v="30.958174904942965"/>
    <x v="2"/>
    <s v="AUD"/>
    <n v="1486706400"/>
    <n v="1488348000"/>
    <x v="0"/>
    <x v="0"/>
    <x v="0"/>
    <s v="photography/photography books"/>
    <x v="7"/>
    <x v="14"/>
    <x v="365"/>
    <d v="2017-03-01T06:00:00"/>
    <n v="19"/>
    <n v="1.49"/>
    <x v="539"/>
    <n v="5464.4295302013425"/>
    <n v="20.777298593921454"/>
    <x v="2"/>
  </r>
  <r>
    <x v="945"/>
    <x v="922"/>
    <s v="Cross-group clear-thinking task-force"/>
    <n v="172000"/>
    <n v="55805"/>
    <x v="932"/>
    <x v="0"/>
    <n v="1691"/>
    <n v="33.001182732111175"/>
    <x v="1"/>
    <s v="USD"/>
    <n v="1333602000"/>
    <n v="1334898000"/>
    <x v="1"/>
    <x v="0"/>
    <x v="0"/>
    <s v="photography/photography books"/>
    <x v="7"/>
    <x v="14"/>
    <x v="838"/>
    <d v="2012-04-20T05:00:00"/>
    <n v="15"/>
    <n v="1"/>
    <x v="540"/>
    <n v="55805"/>
    <n v="33.001182732111175"/>
    <x v="1"/>
  </r>
  <r>
    <x v="946"/>
    <x v="923"/>
    <s v="Public-key bandwidth-monitored intranet"/>
    <n v="153700"/>
    <n v="15238"/>
    <x v="933"/>
    <x v="0"/>
    <n v="181"/>
    <n v="84.187845303867405"/>
    <x v="1"/>
    <s v="USD"/>
    <n v="1308200400"/>
    <n v="1308373200"/>
    <x v="0"/>
    <x v="0"/>
    <x v="0"/>
    <s v="theater/plays"/>
    <x v="3"/>
    <x v="3"/>
    <x v="839"/>
    <d v="2011-06-18T05:00:00"/>
    <n v="2"/>
    <n v="1"/>
    <x v="204"/>
    <n v="15238"/>
    <n v="84.187845303867405"/>
    <x v="1"/>
  </r>
  <r>
    <x v="947"/>
    <x v="924"/>
    <s v="Upgradable clear-thinking hardware"/>
    <n v="3600"/>
    <n v="961"/>
    <x v="934"/>
    <x v="0"/>
    <n v="13"/>
    <n v="73.92307692307692"/>
    <x v="1"/>
    <s v="USD"/>
    <n v="1411707600"/>
    <n v="1412312400"/>
    <x v="0"/>
    <x v="0"/>
    <x v="0"/>
    <s v="theater/plays"/>
    <x v="3"/>
    <x v="3"/>
    <x v="840"/>
    <d v="2014-10-03T05:00:00"/>
    <n v="7"/>
    <n v="1"/>
    <x v="150"/>
    <n v="961"/>
    <n v="73.92307692307692"/>
    <x v="1"/>
  </r>
  <r>
    <x v="948"/>
    <x v="925"/>
    <s v="Integrated holistic paradigm"/>
    <n v="9400"/>
    <n v="5918"/>
    <x v="935"/>
    <x v="3"/>
    <n v="160"/>
    <n v="36.987499999999997"/>
    <x v="1"/>
    <s v="USD"/>
    <n v="1418364000"/>
    <n v="1419228000"/>
    <x v="1"/>
    <x v="1"/>
    <x v="1"/>
    <s v="film &amp; video/documentary"/>
    <x v="4"/>
    <x v="4"/>
    <x v="841"/>
    <d v="2014-12-22T06:00:00"/>
    <n v="10"/>
    <n v="1"/>
    <x v="286"/>
    <n v="5918"/>
    <n v="36.987499999999997"/>
    <x v="1"/>
  </r>
  <r>
    <x v="949"/>
    <x v="926"/>
    <s v="Seamless clear-thinking conglomeration"/>
    <n v="5900"/>
    <n v="9520"/>
    <x v="936"/>
    <x v="1"/>
    <n v="203"/>
    <n v="46.896551724137929"/>
    <x v="1"/>
    <s v="USD"/>
    <n v="1429333200"/>
    <n v="1430974800"/>
    <x v="0"/>
    <x v="0"/>
    <x v="0"/>
    <s v="technology/web"/>
    <x v="2"/>
    <x v="2"/>
    <x v="842"/>
    <d v="2015-05-07T05:00:00"/>
    <n v="19"/>
    <n v="1"/>
    <x v="340"/>
    <n v="9520"/>
    <n v="46.896551724137929"/>
    <x v="1"/>
  </r>
  <r>
    <x v="950"/>
    <x v="927"/>
    <s v="Persistent content-based methodology"/>
    <n v="100"/>
    <n v="5"/>
    <x v="298"/>
    <x v="0"/>
    <n v="1"/>
    <n v="5"/>
    <x v="1"/>
    <s v="USD"/>
    <n v="1555390800"/>
    <n v="1555822800"/>
    <x v="0"/>
    <x v="1"/>
    <x v="0"/>
    <s v="theater/plays"/>
    <x v="3"/>
    <x v="3"/>
    <x v="843"/>
    <d v="2019-04-21T05:00:00"/>
    <n v="5"/>
    <n v="1"/>
    <x v="48"/>
    <n v="5"/>
    <n v="5"/>
    <x v="1"/>
  </r>
  <r>
    <x v="951"/>
    <x v="928"/>
    <s v="Re-engineered 24hour matrix"/>
    <n v="14500"/>
    <n v="159056"/>
    <x v="937"/>
    <x v="1"/>
    <n v="1559"/>
    <n v="102.02437459910199"/>
    <x v="1"/>
    <s v="USD"/>
    <n v="1482732000"/>
    <n v="1482818400"/>
    <x v="0"/>
    <x v="1"/>
    <x v="0"/>
    <s v="music/rock"/>
    <x v="1"/>
    <x v="1"/>
    <x v="844"/>
    <d v="2016-12-27T06:00:00"/>
    <n v="1"/>
    <n v="1"/>
    <x v="541"/>
    <n v="159056"/>
    <n v="102.02437459910199"/>
    <x v="1"/>
  </r>
  <r>
    <x v="952"/>
    <x v="929"/>
    <s v="Virtual multi-tasking core"/>
    <n v="145500"/>
    <n v="101987"/>
    <x v="938"/>
    <x v="3"/>
    <n v="2266"/>
    <n v="45.007502206531335"/>
    <x v="1"/>
    <s v="USD"/>
    <n v="1470718800"/>
    <n v="1471928400"/>
    <x v="0"/>
    <x v="0"/>
    <x v="0"/>
    <s v="film &amp; video/documentary"/>
    <x v="4"/>
    <x v="4"/>
    <x v="845"/>
    <d v="2016-08-23T05:00:00"/>
    <n v="14"/>
    <n v="1"/>
    <x v="542"/>
    <n v="101987"/>
    <n v="45.007502206531335"/>
    <x v="1"/>
  </r>
  <r>
    <x v="953"/>
    <x v="930"/>
    <s v="Streamlined fault-tolerant conglomeration"/>
    <n v="3300"/>
    <n v="1980"/>
    <x v="939"/>
    <x v="0"/>
    <n v="21"/>
    <n v="94.285714285714292"/>
    <x v="1"/>
    <s v="USD"/>
    <n v="1450591200"/>
    <n v="1453701600"/>
    <x v="0"/>
    <x v="1"/>
    <x v="0"/>
    <s v="film &amp; video/science fiction"/>
    <x v="4"/>
    <x v="22"/>
    <x v="846"/>
    <d v="2016-01-25T06:00:00"/>
    <n v="36"/>
    <n v="1"/>
    <x v="97"/>
    <n v="1980"/>
    <n v="94.285714285714292"/>
    <x v="1"/>
  </r>
  <r>
    <x v="954"/>
    <x v="931"/>
    <s v="Enterprise-wide client-driven policy"/>
    <n v="42600"/>
    <n v="156384"/>
    <x v="940"/>
    <x v="1"/>
    <n v="1548"/>
    <n v="101.02325581395348"/>
    <x v="2"/>
    <s v="AUD"/>
    <n v="1348290000"/>
    <n v="1350363600"/>
    <x v="0"/>
    <x v="0"/>
    <x v="0"/>
    <s v="technology/web"/>
    <x v="2"/>
    <x v="2"/>
    <x v="110"/>
    <d v="2012-10-16T05:00:00"/>
    <n v="24"/>
    <n v="1.49"/>
    <x v="543"/>
    <n v="104955.70469798658"/>
    <n v="67.800842828156703"/>
    <x v="2"/>
  </r>
  <r>
    <x v="955"/>
    <x v="932"/>
    <s v="Function-based next generation emulation"/>
    <n v="700"/>
    <n v="7763"/>
    <x v="941"/>
    <x v="1"/>
    <n v="80"/>
    <n v="97.037499999999994"/>
    <x v="1"/>
    <s v="USD"/>
    <n v="1353823200"/>
    <n v="1353996000"/>
    <x v="0"/>
    <x v="0"/>
    <x v="0"/>
    <s v="theater/plays"/>
    <x v="3"/>
    <x v="3"/>
    <x v="847"/>
    <d v="2012-11-27T06:00:00"/>
    <n v="2"/>
    <n v="1"/>
    <x v="34"/>
    <n v="7763"/>
    <n v="97.037499999999994"/>
    <x v="1"/>
  </r>
  <r>
    <x v="956"/>
    <x v="933"/>
    <s v="Re-engineered composite focus group"/>
    <n v="187600"/>
    <n v="35698"/>
    <x v="942"/>
    <x v="0"/>
    <n v="830"/>
    <n v="43.00963855421687"/>
    <x v="1"/>
    <s v="USD"/>
    <n v="1450764000"/>
    <n v="1451109600"/>
    <x v="0"/>
    <x v="0"/>
    <x v="0"/>
    <s v="film &amp; video/science fiction"/>
    <x v="4"/>
    <x v="22"/>
    <x v="848"/>
    <d v="2015-12-26T06:00:00"/>
    <n v="4"/>
    <n v="1"/>
    <x v="544"/>
    <n v="35698"/>
    <n v="43.00963855421687"/>
    <x v="1"/>
  </r>
  <r>
    <x v="957"/>
    <x v="934"/>
    <s v="Profound mission-critical function"/>
    <n v="9800"/>
    <n v="12434"/>
    <x v="943"/>
    <x v="1"/>
    <n v="131"/>
    <n v="94.916030534351151"/>
    <x v="1"/>
    <s v="USD"/>
    <n v="1329372000"/>
    <n v="1329631200"/>
    <x v="0"/>
    <x v="0"/>
    <x v="0"/>
    <s v="theater/plays"/>
    <x v="3"/>
    <x v="3"/>
    <x v="849"/>
    <d v="2012-02-19T06:00:00"/>
    <n v="3"/>
    <n v="1"/>
    <x v="135"/>
    <n v="12434"/>
    <n v="94.916030534351151"/>
    <x v="1"/>
  </r>
  <r>
    <x v="958"/>
    <x v="935"/>
    <s v="De-engineered zero-defect open system"/>
    <n v="1100"/>
    <n v="8081"/>
    <x v="944"/>
    <x v="1"/>
    <n v="112"/>
    <n v="72.151785714285708"/>
    <x v="1"/>
    <s v="USD"/>
    <n v="1277096400"/>
    <n v="1278997200"/>
    <x v="0"/>
    <x v="0"/>
    <x v="0"/>
    <s v="film &amp; video/animation"/>
    <x v="4"/>
    <x v="10"/>
    <x v="780"/>
    <d v="2010-07-13T05:00:00"/>
    <n v="22"/>
    <n v="1"/>
    <x v="70"/>
    <n v="8081"/>
    <n v="72.151785714285708"/>
    <x v="1"/>
  </r>
  <r>
    <x v="959"/>
    <x v="936"/>
    <s v="Operative hybrid utilization"/>
    <n v="145000"/>
    <n v="6631"/>
    <x v="945"/>
    <x v="0"/>
    <n v="130"/>
    <n v="51.007692307692309"/>
    <x v="1"/>
    <s v="USD"/>
    <n v="1277701200"/>
    <n v="1280120400"/>
    <x v="0"/>
    <x v="0"/>
    <x v="0"/>
    <s v="publishing/translations"/>
    <x v="5"/>
    <x v="18"/>
    <x v="140"/>
    <d v="2010-07-26T05:00:00"/>
    <n v="28"/>
    <n v="1"/>
    <x v="545"/>
    <n v="6631"/>
    <n v="51.007692307692309"/>
    <x v="1"/>
  </r>
  <r>
    <x v="960"/>
    <x v="937"/>
    <s v="Function-based interactive matrix"/>
    <n v="5500"/>
    <n v="4678"/>
    <x v="946"/>
    <x v="0"/>
    <n v="55"/>
    <n v="85.054545454545448"/>
    <x v="1"/>
    <s v="USD"/>
    <n v="1454911200"/>
    <n v="1458104400"/>
    <x v="0"/>
    <x v="0"/>
    <x v="0"/>
    <s v="technology/web"/>
    <x v="2"/>
    <x v="2"/>
    <x v="850"/>
    <d v="2016-03-16T05:00:00"/>
    <n v="37"/>
    <n v="1"/>
    <x v="23"/>
    <n v="4678"/>
    <n v="85.054545454545448"/>
    <x v="1"/>
  </r>
  <r>
    <x v="961"/>
    <x v="938"/>
    <s v="Optimized content-based collaboration"/>
    <n v="5700"/>
    <n v="6800"/>
    <x v="947"/>
    <x v="1"/>
    <n v="155"/>
    <n v="43.87096774193548"/>
    <x v="1"/>
    <s v="USD"/>
    <n v="1297922400"/>
    <n v="1298268000"/>
    <x v="0"/>
    <x v="0"/>
    <x v="0"/>
    <s v="publishing/translations"/>
    <x v="5"/>
    <x v="18"/>
    <x v="851"/>
    <d v="2011-02-21T06:00:00"/>
    <n v="4"/>
    <n v="1"/>
    <x v="61"/>
    <n v="6800"/>
    <n v="43.87096774193548"/>
    <x v="1"/>
  </r>
  <r>
    <x v="962"/>
    <x v="939"/>
    <s v="User-centric cohesive policy"/>
    <n v="3600"/>
    <n v="10657"/>
    <x v="948"/>
    <x v="1"/>
    <n v="266"/>
    <n v="40.063909774436091"/>
    <x v="1"/>
    <s v="USD"/>
    <n v="1384408800"/>
    <n v="1386223200"/>
    <x v="0"/>
    <x v="0"/>
    <x v="0"/>
    <s v="food/food trucks"/>
    <x v="0"/>
    <x v="0"/>
    <x v="852"/>
    <d v="2013-12-05T06:00:00"/>
    <n v="21"/>
    <n v="1"/>
    <x v="150"/>
    <n v="10657"/>
    <n v="40.063909774436091"/>
    <x v="1"/>
  </r>
  <r>
    <x v="963"/>
    <x v="940"/>
    <s v="Ergonomic methodical hub"/>
    <n v="5900"/>
    <n v="4997"/>
    <x v="949"/>
    <x v="0"/>
    <n v="114"/>
    <n v="43.833333333333336"/>
    <x v="6"/>
    <s v="EUR"/>
    <n v="1299304800"/>
    <n v="1299823200"/>
    <x v="0"/>
    <x v="1"/>
    <x v="0"/>
    <s v="photography/photography books"/>
    <x v="7"/>
    <x v="14"/>
    <x v="853"/>
    <d v="2011-03-11T06:00:00"/>
    <n v="6"/>
    <n v="1"/>
    <x v="340"/>
    <n v="4997"/>
    <n v="43.833333333333336"/>
    <x v="6"/>
  </r>
  <r>
    <x v="964"/>
    <x v="941"/>
    <s v="Devolved disintermediate encryption"/>
    <n v="3700"/>
    <n v="13164"/>
    <x v="950"/>
    <x v="1"/>
    <n v="155"/>
    <n v="84.92903225806451"/>
    <x v="1"/>
    <s v="USD"/>
    <n v="1431320400"/>
    <n v="1431752400"/>
    <x v="0"/>
    <x v="0"/>
    <x v="0"/>
    <s v="theater/plays"/>
    <x v="3"/>
    <x v="3"/>
    <x v="854"/>
    <d v="2015-05-16T05:00:00"/>
    <n v="5"/>
    <n v="1"/>
    <x v="44"/>
    <n v="13164"/>
    <n v="84.92903225806451"/>
    <x v="1"/>
  </r>
  <r>
    <x v="965"/>
    <x v="942"/>
    <s v="Phased clear-thinking policy"/>
    <n v="2200"/>
    <n v="8501"/>
    <x v="951"/>
    <x v="1"/>
    <n v="207"/>
    <n v="41.067632850241544"/>
    <x v="4"/>
    <s v="GBP"/>
    <n v="1264399200"/>
    <n v="1267855200"/>
    <x v="0"/>
    <x v="0"/>
    <x v="0"/>
    <s v="music/rock"/>
    <x v="1"/>
    <x v="1"/>
    <x v="67"/>
    <d v="2010-03-06T06:00:00"/>
    <n v="40"/>
    <n v="0.87"/>
    <x v="546"/>
    <n v="9771.2643678160912"/>
    <n v="47.204175689932811"/>
    <x v="4"/>
  </r>
  <r>
    <x v="966"/>
    <x v="411"/>
    <s v="Seamless solution-oriented capacity"/>
    <n v="1700"/>
    <n v="13468"/>
    <x v="952"/>
    <x v="1"/>
    <n v="245"/>
    <n v="54.971428571428568"/>
    <x v="1"/>
    <s v="USD"/>
    <n v="1497502800"/>
    <n v="1497675600"/>
    <x v="0"/>
    <x v="0"/>
    <x v="0"/>
    <s v="theater/plays"/>
    <x v="3"/>
    <x v="3"/>
    <x v="855"/>
    <d v="2017-06-17T05:00:00"/>
    <n v="2"/>
    <n v="1"/>
    <x v="14"/>
    <n v="13468"/>
    <n v="54.971428571428568"/>
    <x v="1"/>
  </r>
  <r>
    <x v="967"/>
    <x v="943"/>
    <s v="Organized human-resource attitude"/>
    <n v="88400"/>
    <n v="121138"/>
    <x v="953"/>
    <x v="1"/>
    <n v="1573"/>
    <n v="77.010807374443743"/>
    <x v="1"/>
    <s v="USD"/>
    <n v="1333688400"/>
    <n v="1336885200"/>
    <x v="0"/>
    <x v="0"/>
    <x v="0"/>
    <s v="music/world music"/>
    <x v="1"/>
    <x v="21"/>
    <x v="107"/>
    <d v="2012-05-13T05:00:00"/>
    <n v="37"/>
    <n v="1"/>
    <x v="547"/>
    <n v="121138"/>
    <n v="77.010807374443743"/>
    <x v="1"/>
  </r>
  <r>
    <x v="968"/>
    <x v="944"/>
    <s v="Open-architected disintermediate budgetary management"/>
    <n v="2400"/>
    <n v="8117"/>
    <x v="954"/>
    <x v="1"/>
    <n v="114"/>
    <n v="71.201754385964918"/>
    <x v="1"/>
    <s v="USD"/>
    <n v="1293861600"/>
    <n v="1295157600"/>
    <x v="0"/>
    <x v="0"/>
    <x v="0"/>
    <s v="food/food trucks"/>
    <x v="0"/>
    <x v="0"/>
    <x v="344"/>
    <d v="2011-01-16T06:00:00"/>
    <n v="15"/>
    <n v="1"/>
    <x v="183"/>
    <n v="8117"/>
    <n v="71.201754385964918"/>
    <x v="1"/>
  </r>
  <r>
    <x v="969"/>
    <x v="945"/>
    <s v="Multi-lateral radical solution"/>
    <n v="7900"/>
    <n v="8550"/>
    <x v="955"/>
    <x v="1"/>
    <n v="93"/>
    <n v="91.935483870967744"/>
    <x v="1"/>
    <s v="USD"/>
    <n v="1576994400"/>
    <n v="1577599200"/>
    <x v="0"/>
    <x v="0"/>
    <x v="0"/>
    <s v="theater/plays"/>
    <x v="3"/>
    <x v="3"/>
    <x v="856"/>
    <d v="2019-12-29T06:00:00"/>
    <n v="7"/>
    <n v="1"/>
    <x v="62"/>
    <n v="8550"/>
    <n v="91.935483870967744"/>
    <x v="1"/>
  </r>
  <r>
    <x v="970"/>
    <x v="946"/>
    <s v="Inverse context-sensitive info-mediaries"/>
    <n v="94900"/>
    <n v="57659"/>
    <x v="956"/>
    <x v="0"/>
    <n v="594"/>
    <n v="97.069023569023571"/>
    <x v="1"/>
    <s v="USD"/>
    <n v="1304917200"/>
    <n v="1305003600"/>
    <x v="0"/>
    <x v="0"/>
    <x v="0"/>
    <s v="theater/plays"/>
    <x v="3"/>
    <x v="3"/>
    <x v="857"/>
    <d v="2011-05-10T05:00:00"/>
    <n v="1"/>
    <n v="1"/>
    <x v="370"/>
    <n v="57659"/>
    <n v="97.069023569023571"/>
    <x v="1"/>
  </r>
  <r>
    <x v="971"/>
    <x v="947"/>
    <s v="Versatile neutral workforce"/>
    <n v="5100"/>
    <n v="1414"/>
    <x v="957"/>
    <x v="0"/>
    <n v="24"/>
    <n v="58.916666666666664"/>
    <x v="1"/>
    <s v="USD"/>
    <n v="1381208400"/>
    <n v="1381726800"/>
    <x v="0"/>
    <x v="0"/>
    <x v="0"/>
    <s v="film &amp; video/television"/>
    <x v="4"/>
    <x v="19"/>
    <x v="858"/>
    <d v="2013-10-14T05:00:00"/>
    <n v="6"/>
    <n v="1"/>
    <x v="289"/>
    <n v="1414"/>
    <n v="58.916666666666664"/>
    <x v="1"/>
  </r>
  <r>
    <x v="972"/>
    <x v="948"/>
    <s v="Multi-tiered systematic knowledge user"/>
    <n v="42700"/>
    <n v="97524"/>
    <x v="958"/>
    <x v="1"/>
    <n v="1681"/>
    <n v="58.015466983938133"/>
    <x v="1"/>
    <s v="USD"/>
    <n v="1401685200"/>
    <n v="1402462800"/>
    <x v="0"/>
    <x v="1"/>
    <x v="0"/>
    <s v="technology/web"/>
    <x v="2"/>
    <x v="2"/>
    <x v="859"/>
    <d v="2014-06-11T05:00:00"/>
    <n v="9"/>
    <n v="1"/>
    <x v="548"/>
    <n v="97524"/>
    <n v="58.015466983938133"/>
    <x v="1"/>
  </r>
  <r>
    <x v="973"/>
    <x v="949"/>
    <s v="Programmable multi-state algorithm"/>
    <n v="121100"/>
    <n v="26176"/>
    <x v="959"/>
    <x v="0"/>
    <n v="252"/>
    <n v="103.87301587301587"/>
    <x v="1"/>
    <s v="USD"/>
    <n v="1291960800"/>
    <n v="1292133600"/>
    <x v="0"/>
    <x v="1"/>
    <x v="0"/>
    <s v="theater/plays"/>
    <x v="3"/>
    <x v="3"/>
    <x v="860"/>
    <d v="2010-12-12T06:00:00"/>
    <n v="2"/>
    <n v="1"/>
    <x v="549"/>
    <n v="26176"/>
    <n v="103.87301587301587"/>
    <x v="1"/>
  </r>
  <r>
    <x v="974"/>
    <x v="950"/>
    <s v="Multi-channeled reciprocal interface"/>
    <n v="800"/>
    <n v="2991"/>
    <x v="960"/>
    <x v="1"/>
    <n v="32"/>
    <n v="93.46875"/>
    <x v="1"/>
    <s v="USD"/>
    <n v="1368853200"/>
    <n v="1368939600"/>
    <x v="0"/>
    <x v="0"/>
    <x v="0"/>
    <s v="music/indie rock"/>
    <x v="1"/>
    <x v="7"/>
    <x v="170"/>
    <d v="2013-05-19T05:00:00"/>
    <n v="1"/>
    <n v="1"/>
    <x v="140"/>
    <n v="2991"/>
    <n v="93.46875"/>
    <x v="1"/>
  </r>
  <r>
    <x v="975"/>
    <x v="951"/>
    <s v="Right-sized maximized migration"/>
    <n v="5400"/>
    <n v="8366"/>
    <x v="961"/>
    <x v="1"/>
    <n v="135"/>
    <n v="61.970370370370368"/>
    <x v="1"/>
    <s v="USD"/>
    <n v="1448776800"/>
    <n v="1452146400"/>
    <x v="0"/>
    <x v="1"/>
    <x v="0"/>
    <s v="theater/plays"/>
    <x v="3"/>
    <x v="3"/>
    <x v="861"/>
    <d v="2016-01-07T06:00:00"/>
    <n v="39"/>
    <n v="1"/>
    <x v="101"/>
    <n v="8366"/>
    <n v="61.970370370370368"/>
    <x v="1"/>
  </r>
  <r>
    <x v="976"/>
    <x v="952"/>
    <s v="Self-enabling value-added artificial intelligence"/>
    <n v="4000"/>
    <n v="12886"/>
    <x v="962"/>
    <x v="1"/>
    <n v="140"/>
    <n v="92.042857142857144"/>
    <x v="1"/>
    <s v="USD"/>
    <n v="1296194400"/>
    <n v="1296712800"/>
    <x v="0"/>
    <x v="1"/>
    <x v="0"/>
    <s v="theater/plays"/>
    <x v="3"/>
    <x v="3"/>
    <x v="862"/>
    <d v="2011-02-03T06:00:00"/>
    <n v="6"/>
    <n v="1"/>
    <x v="251"/>
    <n v="12886"/>
    <n v="92.042857142857144"/>
    <x v="1"/>
  </r>
  <r>
    <x v="977"/>
    <x v="597"/>
    <s v="Vision-oriented interactive solution"/>
    <n v="7000"/>
    <n v="5177"/>
    <x v="963"/>
    <x v="0"/>
    <n v="67"/>
    <n v="77.268656716417908"/>
    <x v="1"/>
    <s v="USD"/>
    <n v="1517983200"/>
    <n v="1520748000"/>
    <x v="0"/>
    <x v="0"/>
    <x v="0"/>
    <s v="food/food trucks"/>
    <x v="0"/>
    <x v="0"/>
    <x v="863"/>
    <d v="2018-03-11T06:00:00"/>
    <n v="32"/>
    <n v="1"/>
    <x v="298"/>
    <n v="5177"/>
    <n v="77.268656716417908"/>
    <x v="1"/>
  </r>
  <r>
    <x v="978"/>
    <x v="953"/>
    <s v="Fundamental user-facing productivity"/>
    <n v="1000"/>
    <n v="8641"/>
    <x v="964"/>
    <x v="1"/>
    <n v="92"/>
    <n v="93.923913043478265"/>
    <x v="1"/>
    <s v="USD"/>
    <n v="1478930400"/>
    <n v="1480831200"/>
    <x v="0"/>
    <x v="0"/>
    <x v="0"/>
    <s v="games/video games"/>
    <x v="6"/>
    <x v="11"/>
    <x v="864"/>
    <d v="2016-12-04T06:00:00"/>
    <n v="22"/>
    <n v="1"/>
    <x v="151"/>
    <n v="8641"/>
    <n v="93.923913043478265"/>
    <x v="1"/>
  </r>
  <r>
    <x v="979"/>
    <x v="954"/>
    <s v="Innovative well-modulated capability"/>
    <n v="60200"/>
    <n v="86244"/>
    <x v="965"/>
    <x v="1"/>
    <n v="1015"/>
    <n v="84.969458128078813"/>
    <x v="4"/>
    <s v="GBP"/>
    <n v="1426395600"/>
    <n v="1426914000"/>
    <x v="0"/>
    <x v="0"/>
    <x v="0"/>
    <s v="theater/plays"/>
    <x v="3"/>
    <x v="3"/>
    <x v="527"/>
    <d v="2015-03-21T05:00:00"/>
    <n v="6"/>
    <n v="0.87"/>
    <x v="550"/>
    <n v="99131.034482758623"/>
    <n v="97.666043825377955"/>
    <x v="4"/>
  </r>
  <r>
    <x v="980"/>
    <x v="955"/>
    <s v="Universal fault-tolerant orchestration"/>
    <n v="195200"/>
    <n v="78630"/>
    <x v="966"/>
    <x v="0"/>
    <n v="742"/>
    <n v="105.97035040431267"/>
    <x v="1"/>
    <s v="USD"/>
    <n v="1446181200"/>
    <n v="1446616800"/>
    <x v="1"/>
    <x v="0"/>
    <x v="0"/>
    <s v="publishing/nonfiction"/>
    <x v="5"/>
    <x v="9"/>
    <x v="865"/>
    <d v="2015-11-04T06:00:00"/>
    <n v="5"/>
    <n v="1"/>
    <x v="551"/>
    <n v="78630"/>
    <n v="105.97035040431267"/>
    <x v="1"/>
  </r>
  <r>
    <x v="981"/>
    <x v="956"/>
    <s v="Grass-roots executive synergy"/>
    <n v="6700"/>
    <n v="11941"/>
    <x v="967"/>
    <x v="1"/>
    <n v="323"/>
    <n v="36.969040247678016"/>
    <x v="1"/>
    <s v="USD"/>
    <n v="1514181600"/>
    <n v="1517032800"/>
    <x v="0"/>
    <x v="0"/>
    <x v="0"/>
    <s v="technology/web"/>
    <x v="2"/>
    <x v="2"/>
    <x v="866"/>
    <d v="2018-01-27T06:00:00"/>
    <n v="33"/>
    <n v="1"/>
    <x v="374"/>
    <n v="11941"/>
    <n v="36.969040247678016"/>
    <x v="1"/>
  </r>
  <r>
    <x v="982"/>
    <x v="957"/>
    <s v="Multi-layered optimal application"/>
    <n v="7200"/>
    <n v="6115"/>
    <x v="968"/>
    <x v="0"/>
    <n v="75"/>
    <n v="81.533333333333331"/>
    <x v="1"/>
    <s v="USD"/>
    <n v="1311051600"/>
    <n v="1311224400"/>
    <x v="0"/>
    <x v="1"/>
    <x v="0"/>
    <s v="film &amp; video/documentary"/>
    <x v="4"/>
    <x v="4"/>
    <x v="867"/>
    <d v="2011-07-21T05:00:00"/>
    <n v="2"/>
    <n v="1"/>
    <x v="47"/>
    <n v="6115"/>
    <n v="81.533333333333331"/>
    <x v="1"/>
  </r>
  <r>
    <x v="983"/>
    <x v="958"/>
    <s v="Business-focused full-range core"/>
    <n v="129100"/>
    <n v="188404"/>
    <x v="969"/>
    <x v="1"/>
    <n v="2326"/>
    <n v="80.999140154772135"/>
    <x v="1"/>
    <s v="USD"/>
    <n v="1564894800"/>
    <n v="1566190800"/>
    <x v="0"/>
    <x v="0"/>
    <x v="0"/>
    <s v="film &amp; video/documentary"/>
    <x v="4"/>
    <x v="4"/>
    <x v="868"/>
    <d v="2019-08-19T05:00:00"/>
    <n v="15"/>
    <n v="1"/>
    <x v="552"/>
    <n v="188404"/>
    <n v="80.999140154772135"/>
    <x v="1"/>
  </r>
  <r>
    <x v="984"/>
    <x v="959"/>
    <s v="Exclusive system-worthy Graphic Interface"/>
    <n v="6500"/>
    <n v="9910"/>
    <x v="970"/>
    <x v="1"/>
    <n v="381"/>
    <n v="26.010498687664043"/>
    <x v="1"/>
    <s v="USD"/>
    <n v="1567918800"/>
    <n v="1570165200"/>
    <x v="0"/>
    <x v="0"/>
    <x v="0"/>
    <s v="theater/plays"/>
    <x v="3"/>
    <x v="3"/>
    <x v="105"/>
    <d v="2019-10-04T05:00:00"/>
    <n v="26"/>
    <n v="1"/>
    <x v="215"/>
    <n v="9910"/>
    <n v="26.010498687664043"/>
    <x v="1"/>
  </r>
  <r>
    <x v="985"/>
    <x v="960"/>
    <s v="Enhanced optimal ability"/>
    <n v="170600"/>
    <n v="114523"/>
    <x v="971"/>
    <x v="0"/>
    <n v="4405"/>
    <n v="25.998410896708286"/>
    <x v="1"/>
    <s v="USD"/>
    <n v="1386309600"/>
    <n v="1388556000"/>
    <x v="0"/>
    <x v="1"/>
    <x v="0"/>
    <s v="music/rock"/>
    <x v="1"/>
    <x v="1"/>
    <x v="481"/>
    <d v="2014-01-01T06:00:00"/>
    <n v="26"/>
    <n v="1"/>
    <x v="360"/>
    <n v="114523"/>
    <n v="25.998410896708286"/>
    <x v="1"/>
  </r>
  <r>
    <x v="986"/>
    <x v="961"/>
    <s v="Optional zero administration neural-net"/>
    <n v="7800"/>
    <n v="3144"/>
    <x v="972"/>
    <x v="0"/>
    <n v="92"/>
    <n v="34.173913043478258"/>
    <x v="1"/>
    <s v="USD"/>
    <n v="1301979600"/>
    <n v="1303189200"/>
    <x v="0"/>
    <x v="0"/>
    <x v="0"/>
    <s v="music/rock"/>
    <x v="1"/>
    <x v="1"/>
    <x v="253"/>
    <d v="2011-04-19T05:00:00"/>
    <n v="14"/>
    <n v="1"/>
    <x v="80"/>
    <n v="3144"/>
    <n v="34.173913043478258"/>
    <x v="1"/>
  </r>
  <r>
    <x v="987"/>
    <x v="962"/>
    <s v="Ameliorated foreground focus group"/>
    <n v="6200"/>
    <n v="13441"/>
    <x v="973"/>
    <x v="1"/>
    <n v="480"/>
    <n v="28.002083333333335"/>
    <x v="1"/>
    <s v="USD"/>
    <n v="1493269200"/>
    <n v="1494478800"/>
    <x v="0"/>
    <x v="0"/>
    <x v="0"/>
    <s v="film &amp; video/documentary"/>
    <x v="4"/>
    <x v="4"/>
    <x v="869"/>
    <d v="2017-05-11T05:00:00"/>
    <n v="14"/>
    <n v="1"/>
    <x v="9"/>
    <n v="13441"/>
    <n v="28.002083333333335"/>
    <x v="1"/>
  </r>
  <r>
    <x v="988"/>
    <x v="963"/>
    <s v="Triple-buffered multi-tasking matrices"/>
    <n v="9400"/>
    <n v="4899"/>
    <x v="974"/>
    <x v="0"/>
    <n v="64"/>
    <n v="76.546875"/>
    <x v="1"/>
    <s v="USD"/>
    <n v="1478930400"/>
    <n v="1480744800"/>
    <x v="0"/>
    <x v="0"/>
    <x v="0"/>
    <s v="publishing/radio &amp; podcasts"/>
    <x v="5"/>
    <x v="15"/>
    <x v="864"/>
    <d v="2016-12-03T06:00:00"/>
    <n v="21"/>
    <n v="1"/>
    <x v="286"/>
    <n v="4899"/>
    <n v="76.546875"/>
    <x v="1"/>
  </r>
  <r>
    <x v="989"/>
    <x v="964"/>
    <s v="Versatile dedicated migration"/>
    <n v="2400"/>
    <n v="11990"/>
    <x v="975"/>
    <x v="1"/>
    <n v="226"/>
    <n v="53.053097345132741"/>
    <x v="1"/>
    <s v="USD"/>
    <n v="1555390800"/>
    <n v="1555822800"/>
    <x v="0"/>
    <x v="0"/>
    <x v="0"/>
    <s v="publishing/translations"/>
    <x v="5"/>
    <x v="18"/>
    <x v="843"/>
    <d v="2019-04-21T05:00:00"/>
    <n v="5"/>
    <n v="1"/>
    <x v="183"/>
    <n v="11990"/>
    <n v="53.053097345132741"/>
    <x v="1"/>
  </r>
  <r>
    <x v="990"/>
    <x v="965"/>
    <s v="Devolved foreground customer loyalty"/>
    <n v="7800"/>
    <n v="6839"/>
    <x v="976"/>
    <x v="0"/>
    <n v="64"/>
    <n v="106.859375"/>
    <x v="1"/>
    <s v="USD"/>
    <n v="1456984800"/>
    <n v="1458882000"/>
    <x v="0"/>
    <x v="1"/>
    <x v="0"/>
    <s v="film &amp; video/drama"/>
    <x v="4"/>
    <x v="6"/>
    <x v="289"/>
    <d v="2016-03-25T05:00:00"/>
    <n v="22"/>
    <n v="1"/>
    <x v="80"/>
    <n v="6839"/>
    <n v="106.859375"/>
    <x v="1"/>
  </r>
  <r>
    <x v="991"/>
    <x v="509"/>
    <s v="Reduced reciprocal focus group"/>
    <n v="9800"/>
    <n v="11091"/>
    <x v="977"/>
    <x v="1"/>
    <n v="241"/>
    <n v="46.020746887966808"/>
    <x v="1"/>
    <s v="USD"/>
    <n v="1411621200"/>
    <n v="1411966800"/>
    <x v="0"/>
    <x v="1"/>
    <x v="0"/>
    <s v="music/rock"/>
    <x v="1"/>
    <x v="1"/>
    <x v="870"/>
    <d v="2014-09-29T05:00:00"/>
    <n v="4"/>
    <n v="1"/>
    <x v="135"/>
    <n v="11091"/>
    <n v="46.020746887966808"/>
    <x v="1"/>
  </r>
  <r>
    <x v="992"/>
    <x v="966"/>
    <s v="Networked global migration"/>
    <n v="3100"/>
    <n v="13223"/>
    <x v="978"/>
    <x v="1"/>
    <n v="132"/>
    <n v="100.17424242424242"/>
    <x v="1"/>
    <s v="USD"/>
    <n v="1525669200"/>
    <n v="1526878800"/>
    <x v="0"/>
    <x v="1"/>
    <x v="0"/>
    <s v="film &amp; video/drama"/>
    <x v="4"/>
    <x v="6"/>
    <x v="871"/>
    <d v="2018-05-21T05:00:00"/>
    <n v="14"/>
    <n v="1"/>
    <x v="36"/>
    <n v="13223"/>
    <n v="100.17424242424242"/>
    <x v="1"/>
  </r>
  <r>
    <x v="993"/>
    <x v="967"/>
    <s v="De-engineered even-keeled definition"/>
    <n v="9800"/>
    <n v="7608"/>
    <x v="979"/>
    <x v="3"/>
    <n v="75"/>
    <n v="101.44"/>
    <x v="6"/>
    <s v="EUR"/>
    <n v="1450936800"/>
    <n v="1452405600"/>
    <x v="0"/>
    <x v="1"/>
    <x v="0"/>
    <s v="photography/photography books"/>
    <x v="7"/>
    <x v="14"/>
    <x v="872"/>
    <d v="2016-01-10T06:00:00"/>
    <n v="17"/>
    <n v="1"/>
    <x v="135"/>
    <n v="7608"/>
    <n v="101.44"/>
    <x v="6"/>
  </r>
  <r>
    <x v="994"/>
    <x v="968"/>
    <s v="Implemented bi-directional flexibility"/>
    <n v="141100"/>
    <n v="74073"/>
    <x v="980"/>
    <x v="0"/>
    <n v="842"/>
    <n v="87.972684085510693"/>
    <x v="1"/>
    <s v="USD"/>
    <n v="1413522000"/>
    <n v="1414040400"/>
    <x v="0"/>
    <x v="1"/>
    <x v="0"/>
    <s v="publishing/translations"/>
    <x v="5"/>
    <x v="18"/>
    <x v="873"/>
    <d v="2014-10-23T05:00:00"/>
    <n v="6"/>
    <n v="1"/>
    <x v="553"/>
    <n v="74073"/>
    <n v="87.972684085510693"/>
    <x v="1"/>
  </r>
  <r>
    <x v="995"/>
    <x v="969"/>
    <s v="Vision-oriented scalable definition"/>
    <n v="97300"/>
    <n v="153216"/>
    <x v="981"/>
    <x v="1"/>
    <n v="2043"/>
    <n v="74.995594713656388"/>
    <x v="1"/>
    <s v="USD"/>
    <n v="1541307600"/>
    <n v="1543816800"/>
    <x v="0"/>
    <x v="1"/>
    <x v="0"/>
    <s v="food/food trucks"/>
    <x v="0"/>
    <x v="0"/>
    <x v="874"/>
    <d v="2018-12-03T06:00:00"/>
    <n v="29"/>
    <n v="1"/>
    <x v="272"/>
    <n v="153216"/>
    <n v="74.995594713656388"/>
    <x v="1"/>
  </r>
  <r>
    <x v="996"/>
    <x v="970"/>
    <s v="Future-proofed upward-trending migration"/>
    <n v="6600"/>
    <n v="4814"/>
    <x v="982"/>
    <x v="0"/>
    <n v="112"/>
    <n v="42.982142857142854"/>
    <x v="1"/>
    <s v="USD"/>
    <n v="1357106400"/>
    <n v="1359698400"/>
    <x v="0"/>
    <x v="0"/>
    <x v="0"/>
    <s v="theater/plays"/>
    <x v="3"/>
    <x v="3"/>
    <x v="875"/>
    <d v="2013-02-01T06:00:00"/>
    <n v="30"/>
    <n v="1"/>
    <x v="51"/>
    <n v="4814"/>
    <n v="42.982142857142854"/>
    <x v="1"/>
  </r>
  <r>
    <x v="997"/>
    <x v="971"/>
    <s v="Right-sized full-range throughput"/>
    <n v="7600"/>
    <n v="4603"/>
    <x v="983"/>
    <x v="3"/>
    <n v="139"/>
    <n v="33.115107913669064"/>
    <x v="6"/>
    <s v="EUR"/>
    <n v="1390197600"/>
    <n v="1390629600"/>
    <x v="0"/>
    <x v="0"/>
    <x v="0"/>
    <s v="theater/plays"/>
    <x v="3"/>
    <x v="3"/>
    <x v="876"/>
    <d v="2014-01-25T06:00:00"/>
    <n v="5"/>
    <n v="1"/>
    <x v="4"/>
    <n v="4603"/>
    <n v="33.115107913669064"/>
    <x v="6"/>
  </r>
  <r>
    <x v="998"/>
    <x v="972"/>
    <s v="Polarized composite customer loyalty"/>
    <n v="66600"/>
    <n v="37823"/>
    <x v="984"/>
    <x v="0"/>
    <n v="374"/>
    <n v="101.13101604278074"/>
    <x v="1"/>
    <s v="USD"/>
    <n v="1265868000"/>
    <n v="1267077600"/>
    <x v="0"/>
    <x v="1"/>
    <x v="0"/>
    <s v="music/indie rock"/>
    <x v="1"/>
    <x v="7"/>
    <x v="877"/>
    <d v="2010-02-25T06:00:00"/>
    <n v="14"/>
    <n v="1"/>
    <x v="554"/>
    <n v="37823"/>
    <n v="101.13101604278074"/>
    <x v="1"/>
  </r>
  <r>
    <x v="999"/>
    <x v="973"/>
    <s v="Expanded eco-centric policy"/>
    <n v="111100"/>
    <n v="62819"/>
    <x v="985"/>
    <x v="3"/>
    <n v="1122"/>
    <n v="55.98841354723708"/>
    <x v="1"/>
    <s v="USD"/>
    <n v="1467176400"/>
    <n v="1467781200"/>
    <x v="0"/>
    <x v="0"/>
    <x v="0"/>
    <s v="food/food trucks"/>
    <x v="0"/>
    <x v="0"/>
    <x v="878"/>
    <d v="2016-07-06T05:00:00"/>
    <n v="7"/>
    <n v="1"/>
    <x v="555"/>
    <n v="62819"/>
    <n v="55.9884135472370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EE7EA-8A67-4BBE-8814-D1C34323CE6D}" name="PivotTable11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7">
  <location ref="B39:F50" firstHeaderRow="1" firstDataRow="2" firstDataCol="1" rowPageCount="1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 sortType="descending">
      <items count="5">
        <item x="1"/>
        <item h="1" x="2"/>
        <item x="0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16" baseItem="0" numFmtId="10"/>
  </dataFields>
  <formats count="7">
    <format dxfId="304">
      <pivotArea dataOnly="0" labelOnly="1" fieldPosition="0">
        <references count="1">
          <reference field="6" count="0"/>
        </references>
      </pivotArea>
    </format>
    <format dxfId="303">
      <pivotArea dataOnly="0" labelOnly="1" grandCol="1" outline="0" fieldPosition="0"/>
    </format>
    <format dxfId="302">
      <pivotArea dataOnly="0" labelOnly="1" fieldPosition="0">
        <references count="1">
          <reference field="6" count="0"/>
        </references>
      </pivotArea>
    </format>
    <format dxfId="301">
      <pivotArea dataOnly="0" labelOnly="1" grandCol="1" outline="0" fieldPosition="0"/>
    </format>
    <format dxfId="300">
      <pivotArea outline="0" fieldPosition="0">
        <references count="1">
          <reference field="4294967294" count="1">
            <x v="0"/>
          </reference>
        </references>
      </pivotArea>
    </format>
    <format dxfId="299">
      <pivotArea dataOnly="0" labelOnly="1" fieldPosition="0">
        <references count="1">
          <reference field="6" count="0"/>
        </references>
      </pivotArea>
    </format>
    <format dxfId="298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9E2E0-6B12-4F94-AD8E-1A129D6EFCF6}" name="PivotTable3" cacheId="4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 rowHeaderCaption="Campaign ID" colHeaderCaption="Outcome">
  <location ref="B5:D935" firstHeaderRow="1" firstDataRow="2" firstDataCol="1"/>
  <pivotFields count="2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3" showAll="0"/>
    <pivotField numFmtId="3" showAll="0"/>
    <pivotField numFmtId="164" showAll="0"/>
    <pivotField axis="axisCol" showAll="0" sortType="descending">
      <items count="5">
        <item x="1"/>
        <item h="1"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" showAll="0"/>
    <pivotField numFmtId="2" showAll="0"/>
    <pivotField numFmtId="166" showAll="0"/>
    <pivotField numFmtId="166" showAll="0"/>
    <pivotField dataField="1" numFmtId="166" showAll="0"/>
    <pivotField showAll="0"/>
    <pivotField showAll="0" defaultSubtotal="0"/>
    <pivotField showAll="0" defaultSubtotal="0"/>
  </pivotFields>
  <rowFields count="1">
    <field x="0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</rowItems>
  <colFields count="1">
    <field x="6"/>
  </colFields>
  <colItems count="2">
    <i>
      <x/>
    </i>
    <i>
      <x v="2"/>
    </i>
  </colItems>
  <dataFields count="1">
    <dataField name="Sum of Average Donation [USD]" fld="25" baseField="0" baseItem="0" numFmtId="166"/>
  </dataFields>
  <formats count="12">
    <format dxfId="236">
      <pivotArea outline="0" collapsedLevelsAreSubtotals="1" fieldPosition="0"/>
    </format>
    <format dxfId="235">
      <pivotArea field="6" type="button" dataOnly="0" labelOnly="1" outline="0" axis="axisCol" fieldPosition="0"/>
    </format>
    <format dxfId="234">
      <pivotArea type="topRight" dataOnly="0" labelOnly="1" outline="0" fieldPosition="0"/>
    </format>
    <format dxfId="233">
      <pivotArea dataOnly="0" labelOnly="1" fieldPosition="0">
        <references count="1">
          <reference field="6" count="0"/>
        </references>
      </pivotArea>
    </format>
    <format dxfId="232">
      <pivotArea dataOnly="0" labelOnly="1" fieldPosition="0">
        <references count="1">
          <reference field="6" count="0"/>
        </references>
      </pivotArea>
    </format>
    <format dxfId="231">
      <pivotArea outline="0" collapsedLevelsAreSubtotals="1" fieldPosition="0"/>
    </format>
    <format dxfId="230">
      <pivotArea field="6" type="button" dataOnly="0" labelOnly="1" outline="0" axis="axisCol" fieldPosition="0"/>
    </format>
    <format dxfId="229">
      <pivotArea type="topRight" dataOnly="0" labelOnly="1" outline="0" fieldPosition="0"/>
    </format>
    <format dxfId="228">
      <pivotArea dataOnly="0" labelOnly="1" fieldPosition="0">
        <references count="1">
          <reference field="6" count="0"/>
        </references>
      </pivotArea>
    </format>
    <format dxfId="227">
      <pivotArea type="origin" dataOnly="0" labelOnly="1" outline="0" fieldPosition="0"/>
    </format>
    <format dxfId="226">
      <pivotArea field="6" type="button" dataOnly="0" labelOnly="1" outline="0" axis="axisCol" fieldPosition="0"/>
    </format>
    <format dxfId="225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CF8CA-F34C-46F4-8406-C162015561AE}" name="PivotTable10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3">
  <location ref="B21:F30" firstHeaderRow="1" firstDataRow="2" firstDataCol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9" baseItem="0"/>
  </dataFields>
  <formats count="7">
    <format dxfId="217">
      <pivotArea dataOnly="0" labelOnly="1" fieldPosition="0">
        <references count="1">
          <reference field="6" count="0"/>
        </references>
      </pivotArea>
    </format>
    <format dxfId="216">
      <pivotArea dataOnly="0" labelOnly="1" grandCol="1" outline="0" fieldPosition="0"/>
    </format>
    <format dxfId="215">
      <pivotArea dataOnly="0" labelOnly="1" fieldPosition="0">
        <references count="1">
          <reference field="6" count="0"/>
        </references>
      </pivotArea>
    </format>
    <format dxfId="214">
      <pivotArea dataOnly="0" labelOnly="1" grandCol="1" outline="0" fieldPosition="0"/>
    </format>
    <format dxfId="213">
      <pivotArea dataOnly="0" labelOnly="1" fieldPosition="0">
        <references count="1">
          <reference field="6" count="0"/>
        </references>
      </pivotArea>
    </format>
    <format dxfId="212">
      <pivotArea dataOnly="0" labelOnly="1" grandCol="1" outline="0" fieldPosition="0"/>
    </format>
    <format dxfId="211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97578-2AD9-4069-B590-C759F4D11AA9}" name="PivotTable1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5">
  <location ref="B6:F15" firstHeaderRow="1" firstDataRow="2" firstDataCol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showDataAs="percentOfRow" baseField="9" baseItem="0" numFmtId="10"/>
  </dataFields>
  <formats count="7">
    <format dxfId="224">
      <pivotArea dataOnly="0" labelOnly="1" fieldPosition="0">
        <references count="1">
          <reference field="6" count="0"/>
        </references>
      </pivotArea>
    </format>
    <format dxfId="223">
      <pivotArea dataOnly="0" labelOnly="1" grandCol="1" outline="0" fieldPosition="0"/>
    </format>
    <format dxfId="222">
      <pivotArea dataOnly="0" labelOnly="1" fieldPosition="0">
        <references count="1">
          <reference field="6" count="0"/>
        </references>
      </pivotArea>
    </format>
    <format dxfId="221">
      <pivotArea dataOnly="0" labelOnly="1" grandCol="1" outline="0" fieldPosition="0"/>
    </format>
    <format dxfId="220">
      <pivotArea dataOnly="0" labelOnly="1" fieldPosition="0">
        <references count="1">
          <reference field="6" count="0"/>
        </references>
      </pivotArea>
    </format>
    <format dxfId="219">
      <pivotArea dataOnly="0" labelOnly="1" grandCol="1" outline="0" fieldPosition="0"/>
    </format>
    <format dxfId="218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AD262-149A-44CA-A76B-FDCD01D81645}" name="PivotTable8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8">
  <location ref="F26:J30" firstHeaderRow="1" firstDataRow="2" firstDataCol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showDataAs="percentOfRow" baseField="9" baseItem="0" numFmtId="10"/>
  </dataFields>
  <formats count="7">
    <format dxfId="191">
      <pivotArea dataOnly="0" labelOnly="1" fieldPosition="0">
        <references count="1">
          <reference field="6" count="0"/>
        </references>
      </pivotArea>
    </format>
    <format dxfId="190">
      <pivotArea dataOnly="0" labelOnly="1" grandCol="1" outline="0" fieldPosition="0"/>
    </format>
    <format dxfId="189">
      <pivotArea dataOnly="0" labelOnly="1" fieldPosition="0">
        <references count="1">
          <reference field="6" count="0"/>
        </references>
      </pivotArea>
    </format>
    <format dxfId="188">
      <pivotArea dataOnly="0" labelOnly="1" grandCol="1" outline="0" fieldPosition="0"/>
    </format>
    <format dxfId="187">
      <pivotArea dataOnly="0" labelOnly="1" fieldPosition="0">
        <references count="1">
          <reference field="6" count="0"/>
        </references>
      </pivotArea>
    </format>
    <format dxfId="186">
      <pivotArea dataOnly="0" labelOnly="1" grandCol="1" outline="0" fieldPosition="0"/>
    </format>
    <format dxfId="185">
      <pivotArea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C4110-8622-4E12-8A34-D82E80FDD580}" name="PivotTable3" cacheId="4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 rowHeaderCaption="Campaign ID" colHeaderCaption="Spotlight Campaign">
  <location ref="B6:D572" firstHeaderRow="1" firstDataRow="2" firstDataCol="1" rowPageCount="1" colPageCount="1"/>
  <pivotFields count="2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3" showAll="0"/>
    <pivotField numFmtId="3" showAll="0"/>
    <pivotField dataField="1" numFmtId="164" showAll="0"/>
    <pivotField axis="axisPage" multipleItemSelectionAllowed="1" showAll="0" sortType="descending">
      <items count="5">
        <item x="1"/>
        <item h="1" x="2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 defaultSubtotal="0"/>
    <pivotField showAll="0" defaultSubtotal="0"/>
  </pivotFields>
  <rowFields count="1">
    <field x="0"/>
  </rowFields>
  <rowItems count="565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</rowItems>
  <colFields count="1">
    <field x="14"/>
  </colFields>
  <colItems count="2">
    <i>
      <x/>
    </i>
    <i>
      <x v="1"/>
    </i>
  </colItems>
  <pageFields count="1">
    <pageField fld="6" hier="-1"/>
  </pageFields>
  <dataFields count="1">
    <dataField name="Sum of Percent Funded" fld="5" baseField="0" baseItem="0"/>
  </dataFields>
  <formats count="19">
    <format dxfId="210">
      <pivotArea outline="0" collapsedLevelsAreSubtotals="1" fieldPosition="0"/>
    </format>
    <format dxfId="209">
      <pivotArea field="6" type="button" dataOnly="0" labelOnly="1" outline="0" axis="axisPage" fieldPosition="0"/>
    </format>
    <format dxfId="208">
      <pivotArea type="topRight" dataOnly="0" labelOnly="1" outline="0" fieldPosition="0"/>
    </format>
    <format dxfId="207">
      <pivotArea outline="0" collapsedLevelsAreSubtotals="1" fieldPosition="0"/>
    </format>
    <format dxfId="206">
      <pivotArea field="6" type="button" dataOnly="0" labelOnly="1" outline="0" axis="axisPage" fieldPosition="0"/>
    </format>
    <format dxfId="205">
      <pivotArea type="topRight" dataOnly="0" labelOnly="1" outline="0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field="6" type="button" dataOnly="0" labelOnly="1" outline="0" axis="axisPage" fieldPosition="0"/>
    </format>
    <format dxfId="199">
      <pivotArea outline="0" collapsedLevelsAreSubtotals="1" fieldPosition="0"/>
    </format>
    <format dxfId="198">
      <pivotArea type="topRight" dataOnly="0" labelOnly="1" outline="0" fieldPosition="0"/>
    </format>
    <format dxfId="197">
      <pivotArea dataOnly="0" labelOnly="1" fieldPosition="0">
        <references count="1">
          <reference field="14" count="0"/>
        </references>
      </pivotArea>
    </format>
    <format dxfId="196">
      <pivotArea dataOnly="0" labelOnly="1" outline="0" fieldPosition="0">
        <references count="1">
          <reference field="6" count="0"/>
        </references>
      </pivotArea>
    </format>
    <format dxfId="195">
      <pivotArea type="origin" dataOnly="0" labelOnly="1" outline="0" fieldPosition="0"/>
    </format>
    <format dxfId="194">
      <pivotArea field="14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4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68FAE-E839-4962-A0DA-4B58A50AF014}" name="PivotTable9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8">
  <location ref="F21:J25" firstHeaderRow="1" firstDataRow="2" firstDataCol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showDataAs="percentOfRow" baseField="9" baseItem="0" numFmtId="10"/>
  </dataFields>
  <formats count="7">
    <format dxfId="155">
      <pivotArea dataOnly="0" labelOnly="1" fieldPosition="0">
        <references count="1">
          <reference field="6" count="0"/>
        </references>
      </pivotArea>
    </format>
    <format dxfId="154">
      <pivotArea dataOnly="0" labelOnly="1" grandCol="1" outline="0" fieldPosition="0"/>
    </format>
    <format dxfId="153">
      <pivotArea dataOnly="0" labelOnly="1" fieldPosition="0">
        <references count="1">
          <reference field="6" count="0"/>
        </references>
      </pivotArea>
    </format>
    <format dxfId="152">
      <pivotArea dataOnly="0" labelOnly="1" grandCol="1" outline="0" fieldPosition="0"/>
    </format>
    <format dxfId="151">
      <pivotArea outline="0" fieldPosition="0">
        <references count="1">
          <reference field="4294967294" count="1">
            <x v="0"/>
          </reference>
        </references>
      </pivotArea>
    </format>
    <format dxfId="150">
      <pivotArea dataOnly="0" labelOnly="1" fieldPosition="0">
        <references count="1">
          <reference field="6" count="0"/>
        </references>
      </pivotArea>
    </format>
    <format dxfId="149">
      <pivotArea dataOnly="0" labelOnly="1" grandCol="1" outline="0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27D2C-55A0-45D3-AA78-CA763D8AE719}" name="PivotTable3" cacheId="4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 colHeaderCaption="Staff Pick">
  <location ref="B6:D572" firstHeaderRow="1" firstDataRow="2" firstDataCol="1" rowPageCount="1" colPageCount="1"/>
  <pivotFields count="2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3" showAll="0"/>
    <pivotField numFmtId="3" showAll="0"/>
    <pivotField dataField="1" numFmtId="164" showAll="0"/>
    <pivotField axis="axisPage" multipleItemSelectionAllowed="1" showAll="0" sortType="descending">
      <items count="5">
        <item x="1"/>
        <item h="1" x="2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 defaultSubtotal="0"/>
    <pivotField showAll="0" defaultSubtotal="0"/>
  </pivotFields>
  <rowFields count="1">
    <field x="0"/>
  </rowFields>
  <rowItems count="565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</rowItems>
  <colFields count="1">
    <field x="13"/>
  </colFields>
  <colItems count="2">
    <i>
      <x/>
    </i>
    <i>
      <x v="1"/>
    </i>
  </colItems>
  <pageFields count="1">
    <pageField fld="6" hier="-1"/>
  </pageFields>
  <dataFields count="1">
    <dataField name="Sum of Percent Funded" fld="5" baseField="0" baseItem="0" numFmtId="9"/>
  </dataFields>
  <formats count="29">
    <format dxfId="184">
      <pivotArea outline="0" collapsedLevelsAreSubtotals="1" fieldPosition="0"/>
    </format>
    <format dxfId="183">
      <pivotArea field="6" type="button" dataOnly="0" labelOnly="1" outline="0" axis="axisPage" fieldPosition="0"/>
    </format>
    <format dxfId="182">
      <pivotArea type="topRight" dataOnly="0" labelOnly="1" outline="0" fieldPosition="0"/>
    </format>
    <format dxfId="181">
      <pivotArea outline="0" collapsedLevelsAreSubtotals="1" fieldPosition="0"/>
    </format>
    <format dxfId="180">
      <pivotArea field="6" type="button" dataOnly="0" labelOnly="1" outline="0" axis="axisPage" fieldPosition="0"/>
    </format>
    <format dxfId="179">
      <pivotArea type="topRight" dataOnly="0" labelOnly="1" outline="0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field="6" type="button" dataOnly="0" labelOnly="1" outline="0" axis="axisPage" fieldPosition="0"/>
    </format>
    <format dxfId="173">
      <pivotArea outline="0" collapsedLevelsAreSubtotals="1" fieldPosition="0"/>
    </format>
    <format dxfId="172">
      <pivotArea dataOnly="0" labelOnly="1" outline="0" fieldPosition="0">
        <references count="1">
          <reference field="6" count="0"/>
        </references>
      </pivotArea>
    </format>
    <format dxfId="171">
      <pivotArea field="13" type="button" dataOnly="0" labelOnly="1" outline="0" axis="axisCol" fieldPosition="0"/>
    </format>
    <format dxfId="170">
      <pivotArea type="topRight" dataOnly="0" labelOnly="1" outline="0" fieldPosition="0"/>
    </format>
    <format dxfId="169">
      <pivotArea dataOnly="0" labelOnly="1" fieldPosition="0">
        <references count="1">
          <reference field="13" count="0"/>
        </references>
      </pivotArea>
    </format>
    <format dxfId="168">
      <pivotArea type="origin" dataOnly="0" labelOnly="1" outline="0" fieldPosition="0"/>
    </format>
    <format dxfId="167">
      <pivotArea field="13" type="button" dataOnly="0" labelOnly="1" outline="0" axis="axisCol" fieldPosition="0"/>
    </format>
    <format dxfId="166">
      <pivotArea type="topRight" dataOnly="0" labelOnly="1" outline="0" fieldPosition="0"/>
    </format>
    <format dxfId="165">
      <pivotArea outline="0" collapsedLevelsAreSubtotals="1" fieldPosition="0"/>
    </format>
    <format dxfId="164">
      <pivotArea dataOnly="0" labelOnly="1" outline="0" fieldPosition="0">
        <references count="1">
          <reference field="6" count="0"/>
        </references>
      </pivotArea>
    </format>
    <format dxfId="163">
      <pivotArea field="13" type="button" dataOnly="0" labelOnly="1" outline="0" axis="axisCol" fieldPosition="0"/>
    </format>
    <format dxfId="162">
      <pivotArea type="topRight" dataOnly="0" labelOnly="1" outline="0" fieldPosition="0"/>
    </format>
    <format dxfId="161">
      <pivotArea dataOnly="0" labelOnly="1" fieldPosition="0">
        <references count="1">
          <reference field="13" count="0"/>
        </references>
      </pivotArea>
    </format>
    <format dxfId="160">
      <pivotArea outline="0" collapsedLevelsAreSubtotals="1" fieldPosition="0"/>
    </format>
    <format dxfId="159">
      <pivotArea dataOnly="0" labelOnly="1" outline="0" fieldPosition="0">
        <references count="1">
          <reference field="6" count="0"/>
        </references>
      </pivotArea>
    </format>
    <format dxfId="158">
      <pivotArea field="13" type="button" dataOnly="0" labelOnly="1" outline="0" axis="axisCol" fieldPosition="0"/>
    </format>
    <format dxfId="157">
      <pivotArea type="topRight" dataOnly="0" labelOnly="1" outline="0" fieldPosition="0"/>
    </format>
    <format dxfId="156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48EA5-9695-40B8-9F82-3EAE4385052C}" name="PivotTable9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15">
  <location ref="F21:J25" firstHeaderRow="1" firstDataRow="2" firstDataCol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showDataAs="percentOfRow" baseField="9" baseItem="0" numFmtId="10"/>
  </dataFields>
  <formats count="7">
    <format dxfId="128">
      <pivotArea dataOnly="0" labelOnly="1" fieldPosition="0">
        <references count="1">
          <reference field="6" count="0"/>
        </references>
      </pivotArea>
    </format>
    <format dxfId="127">
      <pivotArea dataOnly="0" labelOnly="1" grandCol="1" outline="0" fieldPosition="0"/>
    </format>
    <format dxfId="126">
      <pivotArea dataOnly="0" labelOnly="1" fieldPosition="0">
        <references count="1">
          <reference field="6" count="0"/>
        </references>
      </pivotArea>
    </format>
    <format dxfId="125">
      <pivotArea dataOnly="0" labelOnly="1" grandCol="1" outline="0" fieldPosition="0"/>
    </format>
    <format dxfId="124">
      <pivotArea outline="0" fieldPosition="0">
        <references count="1">
          <reference field="4294967294" count="1">
            <x v="0"/>
          </reference>
        </references>
      </pivotArea>
    </format>
    <format dxfId="123">
      <pivotArea dataOnly="0" labelOnly="1" fieldPosition="0">
        <references count="1">
          <reference field="6" count="0"/>
        </references>
      </pivotArea>
    </format>
    <format dxfId="122">
      <pivotArea dataOnly="0" labelOnly="1" grandCol="1" outline="0" fieldPosition="0"/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24D98-A17F-4AC9-8643-F1026B777280}" name="PivotTable3" cacheId="4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 colHeaderCaption="Staff &amp; Spot">
  <location ref="B6:D572" firstHeaderRow="1" firstDataRow="2" firstDataCol="1" rowPageCount="1" colPageCount="1"/>
  <pivotFields count="2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3" showAll="0"/>
    <pivotField numFmtId="3" showAll="0"/>
    <pivotField dataField="1" numFmtId="164" showAll="0"/>
    <pivotField axis="axisPage" multipleItemSelectionAllowed="1" showAll="0" sortType="descending">
      <items count="5">
        <item x="1"/>
        <item h="1" x="2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65" showAll="0"/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 defaultSubtotal="0"/>
    <pivotField showAll="0" defaultSubtotal="0"/>
  </pivotFields>
  <rowFields count="1">
    <field x="0"/>
  </rowFields>
  <rowItems count="565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</rowItems>
  <colFields count="1">
    <field x="15"/>
  </colFields>
  <colItems count="2">
    <i>
      <x/>
    </i>
    <i>
      <x v="1"/>
    </i>
  </colItems>
  <pageFields count="1">
    <pageField fld="6" hier="-1"/>
  </pageFields>
  <dataFields count="1">
    <dataField name="Sum of Percent Funded" fld="5" baseField="0" baseItem="0"/>
  </dataFields>
  <formats count="24">
    <format dxfId="148">
      <pivotArea outline="0" collapsedLevelsAreSubtotals="1" fieldPosition="0"/>
    </format>
    <format dxfId="147">
      <pivotArea field="6" type="button" dataOnly="0" labelOnly="1" outline="0" axis="axisPage" fieldPosition="0"/>
    </format>
    <format dxfId="146">
      <pivotArea type="topRight" dataOnly="0" labelOnly="1" outline="0" fieldPosition="0"/>
    </format>
    <format dxfId="145">
      <pivotArea outline="0" collapsedLevelsAreSubtotals="1" fieldPosition="0"/>
    </format>
    <format dxfId="144">
      <pivotArea field="6" type="button" dataOnly="0" labelOnly="1" outline="0" axis="axisPage" fieldPosition="0"/>
    </format>
    <format dxfId="143">
      <pivotArea type="topRight" dataOnly="0" labelOnly="1" outline="0" fieldPosition="0"/>
    </format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outline="0" collapsedLevelsAreSubtotals="1" fieldPosition="0"/>
    </format>
    <format dxfId="139">
      <pivotArea outline="0" collapsedLevelsAreSubtotals="1" fieldPosition="0"/>
    </format>
    <format dxfId="138">
      <pivotArea field="6" type="button" dataOnly="0" labelOnly="1" outline="0" axis="axisPage" fieldPosition="0"/>
    </format>
    <format dxfId="137">
      <pivotArea field="13" type="button" dataOnly="0" labelOnly="1" outline="0"/>
    </format>
    <format dxfId="136">
      <pivotArea type="origin" dataOnly="0" labelOnly="1" outline="0" fieldPosition="0"/>
    </format>
    <format dxfId="135">
      <pivotArea field="15" type="button" dataOnly="0" labelOnly="1" outline="0" axis="axisCol" fieldPosition="0"/>
    </format>
    <format dxfId="134">
      <pivotArea type="topRight" dataOnly="0" labelOnly="1" outline="0" fieldPosition="0"/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6" count="0"/>
        </references>
      </pivotArea>
    </format>
    <format dxfId="131">
      <pivotArea type="topRight" dataOnly="0" labelOnly="1" outline="0" fieldPosition="0"/>
    </format>
    <format dxfId="130">
      <pivotArea dataOnly="0" labelOnly="1" fieldPosition="0">
        <references count="1">
          <reference field="15" count="0"/>
        </references>
      </pivotArea>
    </format>
    <format dxfId="129">
      <pivotArea field="15" type="button" dataOnly="0" labelOnly="1" outline="0" axis="axisCol" fieldPosition="0"/>
    </format>
    <format dxfId="59">
      <pivotArea outline="0" collapsedLevelsAreSubtotals="1" fieldPosition="0">
        <references count="1">
          <reference field="15" count="1" selected="0">
            <x v="0"/>
          </reference>
        </references>
      </pivotArea>
    </format>
    <format dxfId="57">
      <pivotArea dataOnly="0" labelOnly="1" outline="0" fieldPosition="0">
        <references count="1">
          <reference field="6" count="0"/>
        </references>
      </pivotArea>
    </format>
    <format dxfId="55">
      <pivotArea field="15" type="button" dataOnly="0" labelOnly="1" outline="0" axis="axisCol" fieldPosition="0"/>
    </format>
    <format dxfId="53">
      <pivotArea dataOnly="0" labelOnly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B492-63CC-45B6-B508-A95E968A2859}" name="PivotTable1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16:E1003" firstHeaderRow="1" firstDataRow="1" firstDataCol="3" rowPageCount="4" colPageCount="1"/>
  <pivotFields count="29">
    <pivotField axis="axisRow"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outline="0" showAll="0" defaultSubtotal="0"/>
    <pivotField compact="0" outline="0" showAll="0" defaultSubtotal="0"/>
    <pivotField compact="0" numFmtId="3" outline="0" showAll="0" defaultSubtotal="0"/>
    <pivotField compact="0" numFmtId="3" outline="0" showAll="0" defaultSubtotal="0"/>
    <pivotField axis="axisRow" compact="0" numFmtId="164" outline="0" showAll="0" defaultSubtotal="0">
      <items count="986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</items>
    </pivotField>
    <pivotField axis="axisPage" compact="0" outline="0" multipleItemSelectionAllowed="1" showAll="0" defaultSubtotal="0">
      <items count="4">
        <item x="3"/>
        <item x="0"/>
        <item h="1" x="2"/>
        <item x="1"/>
      </items>
    </pivotField>
    <pivotField compact="0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" outline="0" showAll="0" defaultSubtotal="0"/>
    <pivotField compact="0" numFmtId="2" outline="0" showAll="0" defaultSubtotal="0"/>
    <pivotField axis="axisRow" dataField="1" compact="0" numFmtId="166" outline="0" showAll="0" defaultSubtotal="0">
      <items count="556">
        <item x="219"/>
        <item x="0"/>
        <item x="48"/>
        <item x="358"/>
        <item x="389"/>
        <item x="301"/>
        <item x="42"/>
        <item x="187"/>
        <item x="326"/>
        <item x="277"/>
        <item x="64"/>
        <item x="7"/>
        <item x="212"/>
        <item x="34"/>
        <item x="211"/>
        <item x="140"/>
        <item x="249"/>
        <item x="395"/>
        <item x="362"/>
        <item x="331"/>
        <item x="85"/>
        <item x="494"/>
        <item x="151"/>
        <item x="5"/>
        <item x="312"/>
        <item x="253"/>
        <item x="209"/>
        <item x="160"/>
        <item x="70"/>
        <item x="479"/>
        <item x="72"/>
        <item x="450"/>
        <item x="311"/>
        <item x="347"/>
        <item x="167"/>
        <item x="113"/>
        <item x="87"/>
        <item x="37"/>
        <item x="472"/>
        <item x="524"/>
        <item x="1"/>
        <item x="45"/>
        <item x="491"/>
        <item x="14"/>
        <item x="487"/>
        <item x="136"/>
        <item x="446"/>
        <item x="40"/>
        <item x="405"/>
        <item x="98"/>
        <item x="517"/>
        <item x="25"/>
        <item x="130"/>
        <item x="247"/>
        <item x="224"/>
        <item x="516"/>
        <item x="191"/>
        <item x="465"/>
        <item x="183"/>
        <item x="368"/>
        <item x="207"/>
        <item x="546"/>
        <item x="107"/>
        <item x="54"/>
        <item x="318"/>
        <item x="58"/>
        <item x="129"/>
        <item x="400"/>
        <item x="53"/>
        <item x="179"/>
        <item x="36"/>
        <item x="366"/>
        <item x="96"/>
        <item x="188"/>
        <item x="521"/>
        <item x="75"/>
        <item x="97"/>
        <item x="84"/>
        <item x="79"/>
        <item x="93"/>
        <item x="313"/>
        <item x="150"/>
        <item x="148"/>
        <item x="44"/>
        <item x="184"/>
        <item x="149"/>
        <item x="92"/>
        <item x="392"/>
        <item x="528"/>
        <item x="251"/>
        <item x="29"/>
        <item x="294"/>
        <item x="217"/>
        <item x="223"/>
        <item x="490"/>
        <item x="193"/>
        <item x="3"/>
        <item x="447"/>
        <item x="221"/>
        <item x="65"/>
        <item x="476"/>
        <item x="68"/>
        <item x="196"/>
        <item x="57"/>
        <item x="198"/>
        <item x="382"/>
        <item x="78"/>
        <item x="218"/>
        <item x="100"/>
        <item x="102"/>
        <item x="289"/>
        <item x="21"/>
        <item x="10"/>
        <item x="336"/>
        <item x="108"/>
        <item x="101"/>
        <item x="23"/>
        <item x="502"/>
        <item x="39"/>
        <item x="61"/>
        <item x="493"/>
        <item x="363"/>
        <item x="340"/>
        <item x="206"/>
        <item x="6"/>
        <item x="50"/>
        <item x="59"/>
        <item x="9"/>
        <item x="509"/>
        <item x="11"/>
        <item x="533"/>
        <item x="132"/>
        <item x="404"/>
        <item x="538"/>
        <item x="215"/>
        <item x="481"/>
        <item x="338"/>
        <item x="173"/>
        <item x="51"/>
        <item x="374"/>
        <item x="539"/>
        <item x="91"/>
        <item x="485"/>
        <item x="438"/>
        <item x="421"/>
        <item x="278"/>
        <item x="298"/>
        <item x="158"/>
        <item x="381"/>
        <item x="361"/>
        <item x="47"/>
        <item x="214"/>
        <item x="250"/>
        <item x="397"/>
        <item x="76"/>
        <item x="185"/>
        <item x="4"/>
        <item x="116"/>
        <item x="80"/>
        <item x="62"/>
        <item x="52"/>
        <item x="35"/>
        <item x="154"/>
        <item x="261"/>
        <item x="122"/>
        <item x="156"/>
        <item x="316"/>
        <item x="147"/>
        <item x="287"/>
        <item x="38"/>
        <item x="380"/>
        <item x="28"/>
        <item x="474"/>
        <item x="16"/>
        <item x="324"/>
        <item x="32"/>
        <item x="286"/>
        <item x="43"/>
        <item x="118"/>
        <item x="453"/>
        <item x="66"/>
        <item x="413"/>
        <item x="135"/>
        <item x="254"/>
        <item x="89"/>
        <item x="228"/>
        <item x="367"/>
        <item x="344"/>
        <item x="350"/>
        <item x="499"/>
        <item x="519"/>
        <item x="425"/>
        <item x="541"/>
        <item x="8"/>
        <item x="414"/>
        <item x="501"/>
        <item x="159"/>
        <item x="429"/>
        <item x="71"/>
        <item x="33"/>
        <item x="137"/>
        <item x="496"/>
        <item x="333"/>
        <item x="388"/>
        <item x="378"/>
        <item x="192"/>
        <item x="365"/>
        <item x="372"/>
        <item x="232"/>
        <item x="82"/>
        <item x="456"/>
        <item x="462"/>
        <item x="257"/>
        <item x="138"/>
        <item x="529"/>
        <item x="128"/>
        <item x="332"/>
        <item x="401"/>
        <item x="328"/>
        <item x="121"/>
        <item x="396"/>
        <item x="410"/>
        <item x="186"/>
        <item x="427"/>
        <item x="12"/>
        <item x="296"/>
        <item x="543"/>
        <item x="466"/>
        <item x="189"/>
        <item x="357"/>
        <item x="275"/>
        <item x="271"/>
        <item x="373"/>
        <item x="74"/>
        <item x="442"/>
        <item x="46"/>
        <item x="248"/>
        <item x="145"/>
        <item x="306"/>
        <item x="321"/>
        <item x="420"/>
        <item x="239"/>
        <item x="146"/>
        <item x="523"/>
        <item x="448"/>
        <item x="231"/>
        <item x="144"/>
        <item x="263"/>
        <item x="276"/>
        <item x="532"/>
        <item x="508"/>
        <item x="522"/>
        <item x="202"/>
        <item x="124"/>
        <item x="174"/>
        <item x="507"/>
        <item x="157"/>
        <item x="548"/>
        <item x="394"/>
        <item x="537"/>
        <item x="377"/>
        <item x="484"/>
        <item x="104"/>
        <item x="200"/>
        <item x="153"/>
        <item x="177"/>
        <item x="477"/>
        <item x="526"/>
        <item x="270"/>
        <item x="27"/>
        <item x="241"/>
        <item x="464"/>
        <item x="452"/>
        <item x="428"/>
        <item x="274"/>
        <item x="259"/>
        <item x="31"/>
        <item x="342"/>
        <item x="205"/>
        <item x="486"/>
        <item x="531"/>
        <item x="443"/>
        <item x="423"/>
        <item x="470"/>
        <item x="488"/>
        <item x="455"/>
        <item x="161"/>
        <item x="459"/>
        <item x="325"/>
        <item x="69"/>
        <item x="20"/>
        <item x="407"/>
        <item x="268"/>
        <item x="180"/>
        <item x="95"/>
        <item x="194"/>
        <item x="433"/>
        <item x="17"/>
        <item x="162"/>
        <item x="444"/>
        <item x="120"/>
        <item x="88"/>
        <item x="356"/>
        <item x="233"/>
        <item x="554"/>
        <item x="178"/>
        <item x="252"/>
        <item x="317"/>
        <item x="550"/>
        <item x="86"/>
        <item x="237"/>
        <item x="385"/>
        <item x="461"/>
        <item x="111"/>
        <item x="235"/>
        <item x="390"/>
        <item x="310"/>
        <item x="55"/>
        <item x="506"/>
        <item x="408"/>
        <item x="371"/>
        <item x="2"/>
        <item x="534"/>
        <item x="386"/>
        <item x="246"/>
        <item x="458"/>
        <item x="164"/>
        <item x="103"/>
        <item x="220"/>
        <item x="110"/>
        <item x="426"/>
        <item x="422"/>
        <item x="498"/>
        <item x="197"/>
        <item x="503"/>
        <item x="13"/>
        <item x="512"/>
        <item x="411"/>
        <item x="117"/>
        <item x="267"/>
        <item x="375"/>
        <item x="60"/>
        <item x="199"/>
        <item x="225"/>
        <item x="511"/>
        <item x="15"/>
        <item x="354"/>
        <item x="489"/>
        <item x="182"/>
        <item x="406"/>
        <item x="495"/>
        <item x="379"/>
        <item x="176"/>
        <item x="169"/>
        <item x="547"/>
        <item x="353"/>
        <item x="391"/>
        <item x="152"/>
        <item x="475"/>
        <item x="349"/>
        <item x="300"/>
        <item x="41"/>
        <item x="134"/>
        <item x="320"/>
        <item x="195"/>
        <item x="119"/>
        <item x="22"/>
        <item x="483"/>
        <item x="230"/>
        <item x="19"/>
        <item x="236"/>
        <item x="370"/>
        <item x="376"/>
        <item x="163"/>
        <item x="141"/>
        <item x="492"/>
        <item x="480"/>
        <item x="467"/>
        <item x="272"/>
        <item x="430"/>
        <item x="417"/>
        <item x="229"/>
        <item x="307"/>
        <item x="434"/>
        <item x="112"/>
        <item x="30"/>
        <item x="291"/>
        <item x="297"/>
        <item x="269"/>
        <item x="535"/>
        <item x="238"/>
        <item x="115"/>
        <item x="322"/>
        <item x="168"/>
        <item x="345"/>
        <item x="364"/>
        <item x="437"/>
        <item x="73"/>
        <item x="24"/>
        <item x="403"/>
        <item x="387"/>
        <item x="473"/>
        <item x="83"/>
        <item x="265"/>
        <item x="323"/>
        <item x="471"/>
        <item x="555"/>
        <item x="201"/>
        <item x="210"/>
        <item x="255"/>
        <item x="190"/>
        <item x="282"/>
        <item x="285"/>
        <item x="240"/>
        <item x="262"/>
        <item x="143"/>
        <item x="497"/>
        <item x="304"/>
        <item x="457"/>
        <item x="227"/>
        <item x="449"/>
        <item x="222"/>
        <item x="90"/>
        <item x="266"/>
        <item x="412"/>
        <item x="359"/>
        <item x="549"/>
        <item x="293"/>
        <item x="175"/>
        <item x="383"/>
        <item x="171"/>
        <item x="67"/>
        <item x="451"/>
        <item x="284"/>
        <item x="339"/>
        <item x="468"/>
        <item x="418"/>
        <item x="63"/>
        <item x="415"/>
        <item x="441"/>
        <item x="552"/>
        <item x="172"/>
        <item x="500"/>
        <item x="166"/>
        <item x="26"/>
        <item x="18"/>
        <item x="431"/>
        <item x="348"/>
        <item x="77"/>
        <item x="309"/>
        <item x="515"/>
        <item x="283"/>
        <item x="106"/>
        <item x="264"/>
        <item x="279"/>
        <item x="105"/>
        <item x="123"/>
        <item x="393"/>
        <item x="181"/>
        <item x="424"/>
        <item x="409"/>
        <item x="127"/>
        <item x="553"/>
        <item x="94"/>
        <item x="343"/>
        <item x="337"/>
        <item x="527"/>
        <item x="545"/>
        <item x="542"/>
        <item x="435"/>
        <item x="305"/>
        <item x="482"/>
        <item x="288"/>
        <item x="273"/>
        <item x="302"/>
        <item x="469"/>
        <item x="133"/>
        <item x="514"/>
        <item x="56"/>
        <item x="351"/>
        <item x="295"/>
        <item x="330"/>
        <item x="204"/>
        <item x="314"/>
        <item x="81"/>
        <item x="525"/>
        <item x="170"/>
        <item x="384"/>
        <item x="518"/>
        <item x="530"/>
        <item x="505"/>
        <item x="510"/>
        <item x="329"/>
        <item x="440"/>
        <item x="208"/>
        <item x="99"/>
        <item x="258"/>
        <item x="463"/>
        <item x="335"/>
        <item x="213"/>
        <item x="369"/>
        <item x="226"/>
        <item x="360"/>
        <item x="432"/>
        <item x="513"/>
        <item x="536"/>
        <item x="126"/>
        <item x="540"/>
        <item x="334"/>
        <item x="234"/>
        <item x="203"/>
        <item x="290"/>
        <item x="341"/>
        <item x="352"/>
        <item x="260"/>
        <item x="299"/>
        <item x="520"/>
        <item x="109"/>
        <item x="439"/>
        <item x="245"/>
        <item x="243"/>
        <item x="142"/>
        <item x="49"/>
        <item x="303"/>
        <item x="504"/>
        <item x="327"/>
        <item x="436"/>
        <item x="355"/>
        <item x="478"/>
        <item x="544"/>
        <item x="139"/>
        <item x="281"/>
        <item x="308"/>
        <item x="402"/>
        <item x="256"/>
        <item x="114"/>
        <item x="125"/>
        <item x="280"/>
        <item x="292"/>
        <item x="131"/>
        <item x="155"/>
        <item x="315"/>
        <item x="416"/>
        <item x="454"/>
        <item x="346"/>
        <item x="460"/>
        <item x="445"/>
        <item x="551"/>
        <item x="399"/>
        <item x="319"/>
        <item x="419"/>
        <item x="165"/>
        <item x="242"/>
        <item x="398"/>
        <item x="244"/>
        <item x="216"/>
      </items>
    </pivotField>
    <pivotField compact="0" numFmtId="166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23"/>
    <field x="5"/>
  </rowFields>
  <rowItems count="987">
    <i>
      <x/>
      <x v="1"/>
      <x/>
    </i>
    <i>
      <x v="1"/>
      <x v="40"/>
      <x v="966"/>
    </i>
    <i>
      <x v="2"/>
      <x v="321"/>
      <x v="518"/>
    </i>
    <i>
      <x v="3"/>
      <x v="96"/>
      <x v="251"/>
    </i>
    <i>
      <x v="4"/>
      <x v="156"/>
      <x v="303"/>
    </i>
    <i>
      <x v="5"/>
      <x v="23"/>
      <x v="631"/>
    </i>
    <i>
      <x v="6"/>
      <x v="124"/>
      <x v="85"/>
    </i>
    <i>
      <x v="7"/>
      <x v="11"/>
      <x v="820"/>
    </i>
    <i>
      <x v="9"/>
      <x v="127"/>
      <x v="216"/>
    </i>
    <i>
      <x v="10"/>
      <x v="112"/>
      <x v="770"/>
    </i>
    <i>
      <x v="11"/>
      <x v="129"/>
      <x v="194"/>
    </i>
    <i>
      <x v="12"/>
      <x v="129"/>
      <x v="377"/>
    </i>
    <i>
      <x v="13"/>
      <x v="96"/>
      <x v="752"/>
    </i>
    <i>
      <x v="14"/>
      <x v="224"/>
      <x v="291"/>
    </i>
    <i>
      <x v="15"/>
      <x v="335"/>
      <x v="191"/>
    </i>
    <i>
      <x v="16"/>
      <x v="43"/>
      <x v="922"/>
    </i>
    <i>
      <x v="17"/>
      <x v="345"/>
      <x v="594"/>
    </i>
    <i>
      <x v="18"/>
      <x v="173"/>
      <x v="292"/>
    </i>
    <i>
      <x v="19"/>
      <x v="297"/>
      <x v="199"/>
    </i>
    <i>
      <x v="20"/>
      <x v="445"/>
      <x v="453"/>
    </i>
    <i>
      <x v="21"/>
      <x v="369"/>
      <x v="169"/>
    </i>
    <i>
      <x v="22"/>
      <x v="290"/>
      <x v="509"/>
    </i>
    <i>
      <x v="23"/>
      <x v="111"/>
      <x v="823"/>
    </i>
    <i>
      <x v="24"/>
      <x v="366"/>
      <x v="456"/>
    </i>
    <i>
      <x v="25"/>
      <x v="116"/>
      <x v="710"/>
    </i>
    <i>
      <x v="26"/>
      <x v="398"/>
      <x v="195"/>
    </i>
    <i>
      <x v="27"/>
      <x v="51"/>
      <x v="337"/>
    </i>
    <i>
      <x v="28"/>
      <x v="444"/>
      <x v="438"/>
    </i>
    <i>
      <x v="29"/>
      <x v="269"/>
      <x v="821"/>
    </i>
    <i>
      <x v="30"/>
      <x v="171"/>
      <x v="600"/>
    </i>
    <i>
      <x v="31"/>
      <x v="90"/>
      <x v="804"/>
    </i>
    <i>
      <x v="32"/>
      <x v="385"/>
      <x v="365"/>
    </i>
    <i>
      <x v="33"/>
      <x v="276"/>
      <x v="857"/>
    </i>
    <i>
      <x v="34"/>
      <x v="175"/>
      <x v="567"/>
    </i>
    <i>
      <x v="35"/>
      <x v="199"/>
      <x v="565"/>
    </i>
    <i>
      <x v="36"/>
      <x v="13"/>
      <x v="584"/>
    </i>
    <i>
      <x v="37"/>
      <x v="161"/>
      <x v="541"/>
    </i>
    <i>
      <x v="38"/>
      <x v="70"/>
      <x v="817"/>
    </i>
    <i>
      <x v="39"/>
      <x v="37"/>
      <x v="210"/>
    </i>
    <i>
      <x v="40"/>
      <x v="169"/>
      <x v="621"/>
    </i>
    <i>
      <x v="41"/>
      <x v="118"/>
      <x v="705"/>
    </i>
    <i>
      <x v="42"/>
      <x v="47"/>
      <x v="883"/>
    </i>
    <i>
      <x v="43"/>
      <x v="361"/>
      <x v="659"/>
    </i>
    <i>
      <x v="44"/>
      <x v="6"/>
      <x v="925"/>
    </i>
    <i>
      <x v="45"/>
      <x v="177"/>
      <x v="192"/>
    </i>
    <i>
      <x v="46"/>
      <x v="83"/>
      <x v="466"/>
    </i>
    <i>
      <x v="47"/>
      <x v="41"/>
      <x v="891"/>
    </i>
    <i>
      <x v="48"/>
      <x v="235"/>
      <x v="860"/>
    </i>
    <i>
      <x v="49"/>
      <x v="150"/>
      <x v="672"/>
    </i>
    <i>
      <x v="50"/>
      <x v="2"/>
      <x v="8"/>
    </i>
    <i>
      <x v="51"/>
      <x v="522"/>
      <x v="390"/>
    </i>
    <i>
      <x v="52"/>
      <x v="150"/>
      <x v="136"/>
    </i>
    <i>
      <x v="53"/>
      <x v="169"/>
      <x v="542"/>
    </i>
    <i>
      <x v="54"/>
      <x v="125"/>
      <x v="381"/>
    </i>
    <i>
      <x v="55"/>
      <x v="138"/>
      <x v="640"/>
    </i>
    <i>
      <x v="56"/>
      <x v="160"/>
      <x v="550"/>
    </i>
    <i>
      <x v="57"/>
      <x v="68"/>
      <x v="707"/>
    </i>
    <i>
      <x v="58"/>
      <x v="63"/>
      <x v="728"/>
    </i>
    <i>
      <x v="59"/>
      <x v="40"/>
      <x v="782"/>
    </i>
    <i>
      <x v="60"/>
      <x v="317"/>
      <x v="552"/>
    </i>
    <i>
      <x v="61"/>
      <x v="478"/>
      <x v="395"/>
    </i>
    <i>
      <x v="62"/>
      <x v="51"/>
      <x v="937"/>
    </i>
    <i>
      <x v="63"/>
      <x v="103"/>
      <x v="44"/>
    </i>
    <i>
      <x v="64"/>
      <x v="65"/>
      <x v="410"/>
    </i>
    <i>
      <x v="65"/>
      <x v="126"/>
      <x v="739"/>
    </i>
    <i>
      <x v="66"/>
      <x v="68"/>
      <x v="183"/>
    </i>
    <i>
      <x v="67"/>
      <x v="341"/>
      <x v="606"/>
    </i>
    <i>
      <x v="68"/>
      <x v="119"/>
      <x v="760"/>
    </i>
    <i>
      <x v="69"/>
      <x v="159"/>
      <x v="96"/>
    </i>
    <i>
      <x v="70"/>
      <x v="437"/>
      <x v="499"/>
    </i>
    <i>
      <x v="71"/>
      <x v="125"/>
      <x v="443"/>
    </i>
    <i>
      <x v="72"/>
      <x v="10"/>
      <x v="928"/>
    </i>
    <i>
      <x v="73"/>
      <x v="40"/>
      <x v="926"/>
    </i>
    <i>
      <x v="74"/>
      <x v="99"/>
      <x v="489"/>
    </i>
    <i>
      <x v="75"/>
      <x v="180"/>
      <x v="566"/>
    </i>
    <i>
      <x v="76"/>
      <x v="431"/>
      <x v="330"/>
    </i>
    <i>
      <x v="77"/>
      <x v="177"/>
      <x v="189"/>
    </i>
    <i>
      <x v="78"/>
      <x v="101"/>
      <x v="798"/>
    </i>
    <i>
      <x v="79"/>
      <x v="289"/>
      <x v="305"/>
    </i>
    <i>
      <x v="80"/>
      <x v="28"/>
      <x v="921"/>
    </i>
    <i>
      <x v="81"/>
      <x v="198"/>
      <x v="723"/>
    </i>
    <i>
      <x v="82"/>
      <x v="30"/>
      <x v="979"/>
    </i>
    <i>
      <x v="83"/>
      <x v="397"/>
      <x v="151"/>
    </i>
    <i>
      <x v="84"/>
      <x v="233"/>
      <x v="521"/>
    </i>
    <i>
      <x v="85"/>
      <x v="75"/>
      <x v="516"/>
    </i>
    <i>
      <x v="86"/>
      <x v="154"/>
      <x v="618"/>
    </i>
    <i>
      <x v="87"/>
      <x v="448"/>
      <x v="262"/>
    </i>
    <i>
      <x v="88"/>
      <x v="106"/>
      <x v="766"/>
    </i>
    <i>
      <x v="89"/>
      <x v="78"/>
      <x v="757"/>
    </i>
    <i>
      <x v="90"/>
      <x v="158"/>
      <x v="333"/>
    </i>
    <i>
      <x v="91"/>
      <x v="484"/>
      <x v="197"/>
    </i>
    <i>
      <x v="92"/>
      <x v="209"/>
      <x v="763"/>
    </i>
    <i>
      <x v="93"/>
      <x v="402"/>
      <x v="257"/>
    </i>
    <i>
      <x v="94"/>
      <x v="77"/>
      <x v="799"/>
    </i>
    <i>
      <x v="95"/>
      <x v="20"/>
      <x v="458"/>
    </i>
    <i>
      <x v="96"/>
      <x v="309"/>
      <x v="713"/>
    </i>
    <i>
      <x v="97"/>
      <x v="36"/>
      <x v="955"/>
    </i>
    <i>
      <x v="98"/>
      <x v="301"/>
      <x v="133"/>
    </i>
    <i>
      <x v="99"/>
      <x v="156"/>
      <x v="684"/>
    </i>
    <i>
      <x v="100"/>
      <x v="2"/>
      <x v="3"/>
    </i>
    <i>
      <x v="101"/>
      <x v="20"/>
      <x v="962"/>
    </i>
    <i>
      <x v="102"/>
      <x v="83"/>
      <x v="786"/>
    </i>
    <i>
      <x v="103"/>
      <x v="184"/>
      <x v="101"/>
    </i>
    <i>
      <x v="104"/>
      <x v="422"/>
      <x v="548"/>
    </i>
    <i>
      <x v="105"/>
      <x v="141"/>
      <x v="553"/>
    </i>
    <i>
      <x v="106"/>
      <x v="86"/>
      <x v="841"/>
    </i>
    <i>
      <x v="107"/>
      <x v="79"/>
      <x v="661"/>
    </i>
    <i>
      <x v="108"/>
      <x v="41"/>
      <x v="916"/>
    </i>
    <i>
      <x v="109"/>
      <x v="112"/>
      <x v="253"/>
    </i>
    <i>
      <x v="110"/>
      <x v="463"/>
      <x v="57"/>
    </i>
    <i>
      <x v="111"/>
      <x v="294"/>
      <x v="481"/>
    </i>
    <i>
      <x v="112"/>
      <x v="72"/>
      <x v="775"/>
    </i>
    <i>
      <x v="113"/>
      <x v="76"/>
      <x v="856"/>
    </i>
    <i>
      <x v="114"/>
      <x v="49"/>
      <x v="939"/>
    </i>
    <i>
      <x v="115"/>
      <x v="495"/>
      <x v="368"/>
    </i>
    <i>
      <x v="116"/>
      <x v="150"/>
      <x v="370"/>
    </i>
    <i>
      <x v="117"/>
      <x v="108"/>
      <x v="633"/>
    </i>
    <i>
      <x v="118"/>
      <x v="115"/>
      <x v="473"/>
    </i>
    <i>
      <x v="119"/>
      <x v="109"/>
      <x v="706"/>
    </i>
    <i>
      <x v="120"/>
      <x v="327"/>
      <x v="561"/>
    </i>
    <i>
      <x v="121"/>
      <x v="262"/>
      <x v="715"/>
    </i>
    <i>
      <x v="122"/>
      <x v="455"/>
      <x v="280"/>
    </i>
    <i>
      <x v="123"/>
      <x v="452"/>
      <x v="71"/>
    </i>
    <i>
      <x v="124"/>
      <x v="62"/>
      <x v="848"/>
    </i>
    <i>
      <x v="125"/>
      <x v="114"/>
      <x v="596"/>
    </i>
    <i>
      <x v="126"/>
      <x v="517"/>
      <x v="155"/>
    </i>
    <i>
      <x v="127"/>
      <x v="329"/>
      <x v="215"/>
    </i>
    <i>
      <x v="128"/>
      <x v="313"/>
      <x v="256"/>
    </i>
    <i>
      <x v="129"/>
      <x v="384"/>
      <x v="14"/>
    </i>
    <i>
      <x v="130"/>
      <x v="35"/>
      <x v="578"/>
    </i>
    <i>
      <x v="131"/>
      <x v="535"/>
      <x v="427"/>
    </i>
    <i>
      <x v="132"/>
      <x v="76"/>
      <x v="469"/>
    </i>
    <i>
      <x v="133"/>
      <x v="101"/>
      <x v="807"/>
    </i>
    <i>
      <x v="134"/>
      <x v="391"/>
      <x v="379"/>
    </i>
    <i>
      <x v="135"/>
      <x v="157"/>
      <x v="309"/>
    </i>
    <i>
      <x v="136"/>
      <x v="338"/>
      <x v="15"/>
    </i>
    <i>
      <x v="137"/>
      <x v="47"/>
      <x v="767"/>
    </i>
    <i>
      <x v="138"/>
      <x v="178"/>
      <x v="405"/>
    </i>
    <i>
      <x v="139"/>
      <x v="365"/>
      <x v="84"/>
    </i>
    <i>
      <x v="140"/>
      <x v="116"/>
      <x v="720"/>
    </i>
    <i>
      <x v="141"/>
      <x v="300"/>
      <x v="432"/>
    </i>
    <i>
      <x v="142"/>
      <x v="109"/>
      <x v="734"/>
    </i>
    <i>
      <x v="143"/>
      <x v="115"/>
      <x v="529"/>
    </i>
    <i>
      <x v="144"/>
      <x v="171"/>
      <x v="513"/>
    </i>
    <i>
      <x v="145"/>
      <x v="219"/>
      <x v="741"/>
    </i>
    <i>
      <x v="146"/>
      <x v="169"/>
      <x v="66"/>
    </i>
    <i>
      <x v="147"/>
      <x v="164"/>
      <x v="455"/>
    </i>
    <i>
      <x v="148"/>
      <x v="175"/>
      <x v="485"/>
    </i>
    <i>
      <x v="149"/>
      <x v="127"/>
      <x v="716"/>
    </i>
    <i>
      <x v="150"/>
      <x v="2"/>
      <x v="3"/>
    </i>
    <i>
      <x v="151"/>
      <x v="456"/>
      <x v="279"/>
    </i>
    <i>
      <x v="152"/>
      <x v="253"/>
      <x v="875"/>
    </i>
    <i>
      <x v="153"/>
      <x v="536"/>
      <x v="397"/>
    </i>
    <i>
      <x v="154"/>
      <x v="506"/>
      <x v="249"/>
    </i>
    <i>
      <x v="155"/>
      <x v="461"/>
      <x v="286"/>
    </i>
    <i>
      <x v="156"/>
      <x v="215"/>
      <x v="316"/>
    </i>
    <i>
      <x v="157"/>
      <x v="66"/>
      <x v="221"/>
    </i>
    <i>
      <x v="158"/>
      <x v="52"/>
      <x v="718"/>
    </i>
    <i>
      <x v="159"/>
      <x v="539"/>
      <x v="421"/>
    </i>
    <i>
      <x v="160"/>
      <x v="160"/>
      <x v="605"/>
    </i>
    <i>
      <x v="161"/>
      <x v="116"/>
      <x v="331"/>
    </i>
    <i>
      <x v="162"/>
      <x v="131"/>
      <x v="562"/>
    </i>
    <i>
      <x v="163"/>
      <x v="79"/>
      <x v="759"/>
    </i>
    <i>
      <x v="164"/>
      <x v="476"/>
      <x v="422"/>
    </i>
    <i>
      <x v="165"/>
      <x v="362"/>
      <x v="486"/>
    </i>
    <i>
      <x v="166"/>
      <x v="182"/>
      <x v="532"/>
    </i>
    <i>
      <x v="167"/>
      <x v="45"/>
      <x v="869"/>
    </i>
    <i>
      <x v="168"/>
      <x v="200"/>
      <x v="123"/>
    </i>
    <i>
      <x v="169"/>
      <x v="213"/>
      <x v="876"/>
    </i>
    <i>
      <x v="170"/>
      <x v="530"/>
      <x v="11"/>
    </i>
    <i>
      <x v="171"/>
      <x v="108"/>
      <x v="36"/>
    </i>
    <i>
      <x v="172"/>
      <x v="15"/>
      <x v="348"/>
    </i>
    <i>
      <x v="173"/>
      <x v="374"/>
      <x v="609"/>
    </i>
    <i>
      <x v="174"/>
      <x v="10"/>
      <x v="954"/>
    </i>
    <i>
      <x v="175"/>
      <x v="521"/>
      <x v="105"/>
    </i>
    <i>
      <x v="176"/>
      <x v="415"/>
      <x v="319"/>
    </i>
    <i>
      <x v="177"/>
      <x v="246"/>
      <x v="870"/>
    </i>
    <i>
      <x v="178"/>
      <x v="150"/>
      <x v="406"/>
    </i>
    <i>
      <x v="179"/>
      <x v="237"/>
      <x v="838"/>
    </i>
    <i>
      <x v="180"/>
      <x v="242"/>
      <x v="803"/>
    </i>
    <i>
      <x v="181"/>
      <x v="167"/>
      <x v="261"/>
    </i>
    <i>
      <x v="182"/>
      <x v="82"/>
      <x v="936"/>
    </i>
    <i>
      <x v="183"/>
      <x v="85"/>
      <x v="301"/>
    </i>
    <i>
      <x v="184"/>
      <x v="81"/>
      <x v="793"/>
    </i>
    <i>
      <x v="185"/>
      <x v="22"/>
      <x v="311"/>
    </i>
    <i>
      <x v="186"/>
      <x v="357"/>
      <x v="125"/>
    </i>
    <i>
      <x v="187"/>
      <x v="264"/>
      <x v="733"/>
    </i>
    <i>
      <x v="188"/>
      <x v="162"/>
      <x v="126"/>
    </i>
    <i>
      <x v="189"/>
      <x v="540"/>
      <x v="91"/>
    </i>
    <i>
      <x v="190"/>
      <x v="83"/>
      <x v="299"/>
    </i>
    <i>
      <x v="191"/>
      <x v="165"/>
      <x v="153"/>
    </i>
    <i>
      <x v="192"/>
      <x v="256"/>
      <x v="79"/>
    </i>
    <i>
      <x v="193"/>
      <x v="138"/>
      <x v="184"/>
    </i>
    <i>
      <x v="194"/>
      <x v="147"/>
      <x v="490"/>
    </i>
    <i>
      <x v="195"/>
      <x v="196"/>
      <x v="843"/>
    </i>
    <i>
      <x v="196"/>
      <x v="27"/>
      <x v="270"/>
    </i>
    <i>
      <x v="197"/>
      <x v="286"/>
      <x v="796"/>
    </i>
    <i>
      <x v="198"/>
      <x v="298"/>
      <x v="30"/>
    </i>
    <i>
      <x v="199"/>
      <x v="47"/>
      <x v="224"/>
    </i>
    <i>
      <x v="200"/>
      <x v="1"/>
      <x v="8"/>
    </i>
    <i>
      <x v="201"/>
      <x v="52"/>
      <x v="929"/>
    </i>
    <i>
      <x v="202"/>
      <x v="164"/>
      <x v="334"/>
    </i>
    <i>
      <x v="203"/>
      <x v="373"/>
      <x v="527"/>
    </i>
    <i>
      <x v="204"/>
      <x v="326"/>
      <x v="16"/>
    </i>
    <i>
      <x v="205"/>
      <x v="36"/>
      <x v="881"/>
    </i>
    <i>
      <x v="206"/>
      <x v="171"/>
      <x v="157"/>
    </i>
    <i>
      <x v="207"/>
      <x v="22"/>
      <x v="877"/>
    </i>
    <i>
      <x v="208"/>
      <x v="551"/>
      <x v="430"/>
    </i>
    <i>
      <x v="210"/>
      <x v="34"/>
      <x v="294"/>
    </i>
    <i>
      <x v="211"/>
      <x v="393"/>
      <x v="403"/>
    </i>
    <i>
      <x v="212"/>
      <x v="161"/>
      <x v="570"/>
    </i>
    <i>
      <x v="213"/>
      <x v="353"/>
      <x v="683"/>
    </i>
    <i>
      <x v="214"/>
      <x v="40"/>
      <x v="963"/>
    </i>
    <i>
      <x v="215"/>
      <x v="486"/>
      <x v="18"/>
    </i>
    <i>
      <x v="216"/>
      <x v="430"/>
      <x v="577"/>
    </i>
    <i>
      <x v="217"/>
      <x v="441"/>
      <x v="182"/>
    </i>
    <i>
      <x v="218"/>
      <x v="137"/>
      <x v="709"/>
    </i>
    <i>
      <x v="219"/>
      <x v="254"/>
      <x v="824"/>
    </i>
    <i>
      <x v="220"/>
      <x v="159"/>
      <x v="29"/>
    </i>
    <i>
      <x v="221"/>
      <x v="428"/>
      <x v="415"/>
    </i>
    <i>
      <x v="222"/>
      <x v="106"/>
      <x v="535"/>
    </i>
    <i>
      <x v="223"/>
      <x v="352"/>
      <x v="398"/>
    </i>
    <i>
      <x v="224"/>
      <x v="265"/>
      <x v="863"/>
    </i>
    <i>
      <x v="225"/>
      <x v="305"/>
      <x v="764"/>
    </i>
    <i>
      <x v="226"/>
      <x v="69"/>
      <x v="846"/>
    </i>
    <i>
      <x v="227"/>
      <x v="293"/>
      <x v="620"/>
    </i>
    <i>
      <x v="228"/>
      <x v="458"/>
      <x v="480"/>
    </i>
    <i>
      <x v="229"/>
      <x v="348"/>
      <x v="682"/>
    </i>
    <i>
      <x v="230"/>
      <x v="58"/>
      <x v="873"/>
    </i>
    <i>
      <x v="231"/>
      <x v="150"/>
      <x v="323"/>
    </i>
    <i>
      <x v="232"/>
      <x v="78"/>
      <x v="627"/>
    </i>
    <i>
      <x v="233"/>
      <x v="84"/>
      <x v="589"/>
    </i>
    <i>
      <x v="234"/>
      <x v="155"/>
      <x v="447"/>
    </i>
    <i>
      <x v="235"/>
      <x v="167"/>
      <x v="171"/>
    </i>
    <i>
      <x v="236"/>
      <x v="222"/>
      <x v="38"/>
    </i>
    <i>
      <x v="237"/>
      <x v="175"/>
      <x v="593"/>
    </i>
    <i>
      <x v="238"/>
      <x v="7"/>
      <x v="874"/>
    </i>
    <i>
      <x v="239"/>
      <x v="73"/>
      <x v="411"/>
    </i>
    <i>
      <x v="240"/>
      <x v="228"/>
      <x v="871"/>
    </i>
    <i>
      <x v="241"/>
      <x v="410"/>
      <x v="434"/>
    </i>
    <i>
      <x v="242"/>
      <x v="165"/>
      <x v="507"/>
    </i>
    <i>
      <x v="243"/>
      <x v="56"/>
      <x v="884"/>
    </i>
    <i>
      <x v="244"/>
      <x v="13"/>
      <x v="911"/>
    </i>
    <i>
      <x v="245"/>
      <x v="68"/>
      <x v="899"/>
    </i>
    <i>
      <x v="246"/>
      <x v="101"/>
      <x v="818"/>
    </i>
    <i>
      <x v="247"/>
      <x v="205"/>
      <x v="958"/>
    </i>
    <i>
      <x v="248"/>
      <x v="95"/>
      <x v="702"/>
    </i>
    <i>
      <x v="249"/>
      <x v="295"/>
      <x v="781"/>
    </i>
    <i>
      <x v="250"/>
      <x v="2"/>
      <x v="12"/>
    </i>
    <i>
      <x v="251"/>
      <x v="147"/>
      <x v="226"/>
    </i>
    <i>
      <x v="252"/>
      <x v="22"/>
      <x v="920"/>
    </i>
    <i>
      <x v="253"/>
      <x v="364"/>
      <x v="376"/>
    </i>
    <i>
      <x v="254"/>
      <x v="102"/>
      <x v="654"/>
    </i>
    <i>
      <x v="255"/>
      <x v="333"/>
      <x v="483"/>
    </i>
    <i>
      <x v="256"/>
      <x v="104"/>
      <x v="90"/>
    </i>
    <i>
      <x v="257"/>
      <x v="119"/>
      <x v="557"/>
    </i>
    <i>
      <x v="258"/>
      <x v="109"/>
      <x v="773"/>
    </i>
    <i>
      <x v="259"/>
      <x v="47"/>
      <x v="917"/>
    </i>
    <i>
      <x v="260"/>
      <x v="129"/>
      <x v="588"/>
    </i>
    <i>
      <x v="261"/>
      <x v="342"/>
      <x v="122"/>
    </i>
    <i>
      <x v="262"/>
      <x v="43"/>
      <x v="809"/>
    </i>
    <i>
      <x v="263"/>
      <x v="68"/>
      <x v="853"/>
    </i>
    <i>
      <x v="264"/>
      <x v="263"/>
      <x v="844"/>
    </i>
    <i>
      <x v="265"/>
      <x v="108"/>
      <x v="496"/>
    </i>
    <i>
      <x v="266"/>
      <x v="407"/>
      <x v="324"/>
    </i>
    <i>
      <x v="267"/>
      <x v="252"/>
      <x v="738"/>
    </i>
    <i>
      <x v="268"/>
      <x v="41"/>
      <x v="647"/>
    </i>
    <i>
      <x v="269"/>
      <x v="79"/>
      <x v="758"/>
    </i>
    <i>
      <x v="270"/>
      <x v="510"/>
      <x v="108"/>
    </i>
    <i>
      <x v="272"/>
      <x v="278"/>
      <x v="800"/>
    </i>
    <i>
      <x v="273"/>
      <x v="123"/>
      <x v="533"/>
    </i>
    <i>
      <x v="274"/>
      <x v="58"/>
      <x v="127"/>
    </i>
    <i>
      <x v="275"/>
      <x v="86"/>
      <x v="751"/>
    </i>
    <i>
      <x v="276"/>
      <x v="116"/>
      <x v="407"/>
    </i>
    <i>
      <x v="277"/>
      <x v="13"/>
      <x v="968"/>
    </i>
    <i>
      <x v="278"/>
      <x v="63"/>
      <x v="819"/>
    </i>
    <i>
      <x v="279"/>
      <x v="160"/>
      <x v="625"/>
    </i>
    <i>
      <x v="280"/>
      <x v="60"/>
      <x v="914"/>
    </i>
    <i>
      <x v="281"/>
      <x v="494"/>
      <x v="388"/>
    </i>
    <i>
      <x v="282"/>
      <x v="165"/>
      <x v="442"/>
    </i>
    <i>
      <x v="283"/>
      <x v="26"/>
      <x v="72"/>
    </i>
    <i>
      <x v="284"/>
      <x v="182"/>
      <x v="350"/>
    </i>
    <i>
      <x v="285"/>
      <x v="20"/>
      <x v="932"/>
    </i>
    <i>
      <x v="286"/>
      <x v="408"/>
      <x v="67"/>
    </i>
    <i>
      <x v="287"/>
      <x v="129"/>
      <x v="700"/>
    </i>
    <i>
      <x v="288"/>
      <x v="14"/>
      <x v="412"/>
    </i>
    <i>
      <x v="289"/>
      <x v="12"/>
      <x v="983"/>
    </i>
    <i>
      <x v="290"/>
      <x v="499"/>
      <x v="232"/>
    </i>
    <i>
      <x v="291"/>
      <x v="47"/>
      <x v="886"/>
    </i>
    <i>
      <x v="292"/>
      <x v="151"/>
      <x v="32"/>
    </i>
    <i>
      <x v="293"/>
      <x v="134"/>
      <x v="61"/>
    </i>
    <i>
      <x v="294"/>
      <x v="10"/>
      <x v="976"/>
    </i>
    <i>
      <x v="295"/>
      <x v="555"/>
      <x v="144"/>
    </i>
    <i>
      <x v="296"/>
      <x v="92"/>
      <x v="235"/>
    </i>
    <i>
      <x v="297"/>
      <x v="107"/>
      <x v="401"/>
    </i>
    <i>
      <x v="298"/>
      <x v="79"/>
      <x v="551"/>
    </i>
    <i>
      <x v="299"/>
      <x v="84"/>
      <x v="214"/>
    </i>
    <i>
      <x v="300"/>
      <x/>
      <x v="22"/>
    </i>
    <i>
      <x v="301"/>
      <x v="20"/>
      <x v="977"/>
    </i>
    <i>
      <x v="302"/>
      <x v="328"/>
      <x v="124"/>
    </i>
    <i>
      <x v="303"/>
      <x v="78"/>
      <x v="346"/>
    </i>
    <i>
      <x v="304"/>
      <x v="52"/>
      <x v="907"/>
    </i>
    <i>
      <x v="305"/>
      <x v="65"/>
      <x v="790"/>
    </i>
    <i>
      <x v="306"/>
      <x v="134"/>
      <x v="27"/>
    </i>
    <i>
      <x v="307"/>
      <x v="98"/>
      <x v="520"/>
    </i>
    <i>
      <x v="308"/>
      <x v="421"/>
      <x v="318"/>
    </i>
    <i>
      <x v="309"/>
      <x v="93"/>
      <x v="321"/>
    </i>
    <i>
      <x v="310"/>
      <x v="158"/>
      <x v="82"/>
    </i>
    <i>
      <x v="311"/>
      <x v="129"/>
      <x v="693"/>
    </i>
    <i>
      <x v="312"/>
      <x v="290"/>
      <x v="805"/>
    </i>
    <i>
      <x v="313"/>
      <x v="54"/>
      <x v="862"/>
    </i>
    <i>
      <x v="314"/>
      <x v="40"/>
      <x v="794"/>
    </i>
    <i>
      <x v="315"/>
      <x v="177"/>
      <x v="134"/>
    </i>
    <i>
      <x v="316"/>
      <x v="178"/>
      <x v="290"/>
    </i>
    <i>
      <x v="317"/>
      <x v="138"/>
      <x v="76"/>
    </i>
    <i>
      <x v="318"/>
      <x v="119"/>
      <x v="59"/>
    </i>
    <i>
      <x v="319"/>
      <x v="165"/>
      <x v="156"/>
    </i>
    <i>
      <x v="320"/>
      <x v="343"/>
      <x v="31"/>
    </i>
    <i>
      <x v="321"/>
      <x v="501"/>
      <x v="400"/>
    </i>
    <i>
      <x v="322"/>
      <x v="419"/>
      <x v="615"/>
    </i>
    <i>
      <x v="323"/>
      <x v="185"/>
      <x v="97"/>
    </i>
    <i>
      <x v="324"/>
      <x v="147"/>
      <x v="612"/>
    </i>
    <i>
      <x v="325"/>
      <x v="134"/>
      <x v="387"/>
    </i>
    <i>
      <x v="326"/>
      <x v="150"/>
      <x v="186"/>
    </i>
    <i>
      <x v="327"/>
      <x v="62"/>
      <x v="154"/>
    </i>
    <i>
      <x v="328"/>
      <x v="381"/>
      <x v="524"/>
    </i>
    <i>
      <x v="330"/>
      <x v="245"/>
      <x v="656"/>
    </i>
    <i>
      <x v="331"/>
      <x v="76"/>
      <x v="882"/>
    </i>
    <i>
      <x v="332"/>
      <x v="208"/>
      <x v="690"/>
    </i>
    <i>
      <x v="333"/>
      <x v="178"/>
      <x v="500"/>
    </i>
    <i>
      <x v="334"/>
      <x v="303"/>
      <x v="663"/>
    </i>
    <i>
      <x v="335"/>
      <x v="509"/>
      <x v="465"/>
    </i>
    <i>
      <x v="336"/>
      <x v="314"/>
      <x v="408"/>
    </i>
    <i>
      <x v="337"/>
      <x v="370"/>
      <x v="492"/>
    </i>
    <i>
      <x v="338"/>
      <x v="310"/>
      <x v="645"/>
    </i>
    <i>
      <x v="339"/>
      <x v="390"/>
      <x v="338"/>
    </i>
    <i>
      <x v="340"/>
      <x v="241"/>
      <x v="402"/>
    </i>
    <i>
      <x v="341"/>
      <x v="413"/>
      <x v="357"/>
    </i>
    <i>
      <x v="342"/>
      <x v="270"/>
      <x v="289"/>
    </i>
    <i>
      <x v="343"/>
      <x v="171"/>
      <x v="225"/>
    </i>
    <i>
      <x v="344"/>
      <x v="552"/>
      <x v="172"/>
    </i>
    <i>
      <x v="345"/>
      <x v="520"/>
      <x v="56"/>
    </i>
    <i>
      <x v="346"/>
      <x v="160"/>
      <x v="139"/>
    </i>
    <i>
      <x v="347"/>
      <x v="20"/>
      <x v="978"/>
    </i>
    <i>
      <x v="348"/>
      <x v="554"/>
      <x v="310"/>
    </i>
    <i>
      <x v="349"/>
      <x v="519"/>
      <x v="223"/>
    </i>
    <i>
      <x v="350"/>
      <x v="2"/>
      <x v="22"/>
    </i>
    <i>
      <x v="351"/>
      <x v="324"/>
      <x v="506"/>
    </i>
    <i>
      <x v="352"/>
      <x v="53"/>
      <x v="141"/>
    </i>
    <i>
      <x v="353"/>
      <x v="236"/>
      <x v="866"/>
    </i>
    <i>
      <x v="354"/>
      <x v="16"/>
      <x v="498"/>
    </i>
    <i>
      <x v="356"/>
      <x v="175"/>
      <x v="147"/>
    </i>
    <i>
      <x v="357"/>
      <x v="56"/>
      <x v="655"/>
    </i>
    <i>
      <x v="358"/>
      <x v="152"/>
      <x v="43"/>
    </i>
    <i>
      <x v="359"/>
      <x v="89"/>
      <x v="797"/>
    </i>
    <i>
      <x v="360"/>
      <x v="306"/>
      <x v="726"/>
    </i>
    <i>
      <x v="361"/>
      <x v="116"/>
      <x v="630"/>
    </i>
    <i>
      <x v="362"/>
      <x v="83"/>
      <x v="854"/>
    </i>
    <i>
      <x v="363"/>
      <x v="112"/>
      <x v="598"/>
    </i>
    <i>
      <x v="364"/>
      <x v="20"/>
      <x v="982"/>
    </i>
    <i>
      <x v="365"/>
      <x v="25"/>
      <x v="943"/>
    </i>
    <i>
      <x v="366"/>
      <x v="47"/>
      <x v="915"/>
    </i>
    <i>
      <x v="367"/>
      <x v="183"/>
      <x v="74"/>
    </i>
    <i>
      <x v="368"/>
      <x v="124"/>
      <x v="784"/>
    </i>
    <i>
      <x v="369"/>
      <x v="115"/>
      <x v="780"/>
    </i>
    <i>
      <x v="370"/>
      <x v="409"/>
      <x v="592"/>
    </i>
    <i>
      <x v="371"/>
      <x v="534"/>
      <x v="297"/>
    </i>
    <i>
      <x v="372"/>
      <x v="20"/>
      <x v="981"/>
    </i>
    <i>
      <x v="373"/>
      <x v="212"/>
      <x v="942"/>
    </i>
    <i>
      <x v="374"/>
      <x v="496"/>
      <x v="50"/>
    </i>
    <i>
      <x v="375"/>
      <x v="63"/>
      <x v="233"/>
    </i>
    <i>
      <x v="376"/>
      <x v="78"/>
      <x v="842"/>
    </i>
    <i>
      <x v="377"/>
      <x v="275"/>
      <x v="34"/>
    </i>
    <i>
      <x v="378"/>
      <x v="514"/>
      <x v="54"/>
    </i>
    <i>
      <x v="379"/>
      <x v="163"/>
      <x v="166"/>
    </i>
    <i>
      <x v="380"/>
      <x v="60"/>
      <x v="599"/>
    </i>
    <i>
      <x v="381"/>
      <x v="114"/>
      <x v="651"/>
    </i>
    <i>
      <x v="382"/>
      <x v="173"/>
      <x v="272"/>
    </i>
    <i>
      <x v="383"/>
      <x v="129"/>
      <x v="724"/>
    </i>
    <i>
      <x v="384"/>
      <x v="414"/>
      <x v="629"/>
    </i>
    <i>
      <x v="385"/>
      <x v="247"/>
      <x v="558"/>
    </i>
    <i>
      <x v="386"/>
      <x v="453"/>
      <x v="322"/>
    </i>
    <i>
      <x v="387"/>
      <x v="403"/>
      <x v="160"/>
    </i>
    <i>
      <x v="388"/>
      <x v="423"/>
      <x v="41"/>
    </i>
    <i>
      <x v="389"/>
      <x v="339"/>
      <x v="488"/>
    </i>
    <i>
      <x v="390"/>
      <x v="58"/>
      <x v="662"/>
    </i>
    <i>
      <x v="391"/>
      <x v="292"/>
      <x v="26"/>
    </i>
    <i>
      <x v="392"/>
      <x v="388"/>
      <x v="288"/>
    </i>
    <i>
      <x v="393"/>
      <x v="268"/>
      <x v="732"/>
    </i>
    <i>
      <x v="394"/>
      <x v="15"/>
      <x v="889"/>
    </i>
    <i>
      <x v="395"/>
      <x v="147"/>
      <x v="514"/>
    </i>
    <i>
      <x v="396"/>
      <x v="231"/>
      <x v="617"/>
    </i>
    <i>
      <x v="397"/>
      <x v="161"/>
      <x v="632"/>
    </i>
    <i>
      <x v="398"/>
      <x v="43"/>
      <x v="935"/>
    </i>
    <i>
      <x v="399"/>
      <x v="378"/>
      <x v="273"/>
    </i>
    <i>
      <x v="400"/>
      <x v="2"/>
      <x v="8"/>
    </i>
    <i>
      <x v="401"/>
      <x v="20"/>
      <x v="980"/>
    </i>
    <i>
      <x v="402"/>
      <x v="151"/>
      <x v="165"/>
    </i>
    <i>
      <x v="403"/>
      <x v="473"/>
      <x v="363"/>
    </i>
    <i>
      <x v="404"/>
      <x v="274"/>
      <x v="811"/>
    </i>
    <i>
      <x v="405"/>
      <x v="230"/>
      <x v="378"/>
    </i>
    <i>
      <x v="406"/>
      <x v="248"/>
      <x v="649"/>
    </i>
    <i>
      <x v="407"/>
      <x v="9"/>
      <x v="835"/>
    </i>
    <i>
      <x v="408"/>
      <x v="145"/>
      <x v="519"/>
    </i>
    <i>
      <x v="409"/>
      <x v="454"/>
      <x v="187"/>
    </i>
    <i>
      <x v="411"/>
      <x v="158"/>
      <x v="437"/>
    </i>
    <i>
      <x v="412"/>
      <x v="52"/>
      <x v="927"/>
    </i>
    <i>
      <x v="414"/>
      <x v="531"/>
      <x v="359"/>
    </i>
    <i>
      <x v="415"/>
      <x v="411"/>
      <x v="39"/>
    </i>
    <i>
      <x v="416"/>
      <x v="451"/>
      <x v="178"/>
    </i>
    <i>
      <x v="417"/>
      <x v="43"/>
      <x v="236"/>
    </i>
    <i>
      <x v="418"/>
      <x v="433"/>
      <x v="244"/>
    </i>
    <i>
      <x v="419"/>
      <x v="412"/>
      <x v="497"/>
    </i>
    <i>
      <x v="420"/>
      <x v="109"/>
      <x v="512"/>
    </i>
    <i>
      <x v="421"/>
      <x v="176"/>
      <x v="275"/>
    </i>
    <i>
      <x v="422"/>
      <x v="168"/>
      <x v="505"/>
    </i>
    <i>
      <x v="423"/>
      <x v="472"/>
      <x v="37"/>
    </i>
    <i>
      <x v="424"/>
      <x v="110"/>
      <x v="167"/>
    </i>
    <i>
      <x v="425"/>
      <x v="63"/>
      <x v="791"/>
    </i>
    <i>
      <x v="426"/>
      <x v="47"/>
      <x v="912"/>
    </i>
    <i>
      <x v="427"/>
      <x v="511"/>
      <x v="457"/>
    </i>
    <i>
      <x v="428"/>
      <x v="386"/>
      <x v="188"/>
    </i>
    <i>
      <x v="429"/>
      <x v="538"/>
      <x v="386"/>
    </i>
    <i>
      <x v="430"/>
      <x v="161"/>
      <x v="296"/>
    </i>
    <i>
      <x v="431"/>
      <x v="110"/>
      <x v="679"/>
    </i>
    <i>
      <x v="432"/>
      <x v="157"/>
      <x v="347"/>
    </i>
    <i>
      <x v="433"/>
      <x v="427"/>
      <x v="228"/>
    </i>
    <i>
      <x v="434"/>
      <x v="91"/>
      <x v="64"/>
    </i>
    <i>
      <x v="435"/>
      <x v="480"/>
      <x v="470"/>
    </i>
    <i>
      <x v="436"/>
      <x v="36"/>
      <x v="967"/>
    </i>
    <i>
      <x v="437"/>
      <x v="161"/>
      <x v="495"/>
    </i>
    <i>
      <x v="438"/>
      <x v="164"/>
      <x v="644"/>
    </i>
    <i>
      <x v="439"/>
      <x v="225"/>
      <x v="833"/>
    </i>
    <i>
      <x v="440"/>
      <x v="387"/>
      <x v="602"/>
    </i>
    <i>
      <x v="441"/>
      <x v="146"/>
      <x v="102"/>
    </i>
    <i>
      <x v="442"/>
      <x v="115"/>
      <x v="687"/>
    </i>
    <i>
      <x v="443"/>
      <x v="175"/>
      <x v="140"/>
    </i>
    <i>
      <x v="444"/>
      <x v="127"/>
      <x v="638"/>
    </i>
    <i>
      <x v="445"/>
      <x v="52"/>
      <x v="900"/>
    </i>
    <i>
      <x v="446"/>
      <x v="141"/>
      <x v="345"/>
    </i>
    <i>
      <x v="447"/>
      <x v="515"/>
      <x v="99"/>
    </i>
    <i>
      <x v="448"/>
      <x v="360"/>
      <x v="206"/>
    </i>
    <i>
      <x v="449"/>
      <x v="5"/>
      <x v="960"/>
    </i>
    <i>
      <x v="450"/>
      <x v="1"/>
      <x v="19"/>
    </i>
    <i>
      <x v="451"/>
      <x v="474"/>
      <x v="493"/>
    </i>
    <i>
      <x v="452"/>
      <x v="106"/>
      <x v="271"/>
    </i>
    <i>
      <x v="453"/>
      <x v="523"/>
      <x v="240"/>
    </i>
    <i>
      <x v="454"/>
      <x v="89"/>
      <x v="180"/>
    </i>
    <i>
      <x v="455"/>
      <x v="417"/>
      <x v="475"/>
    </i>
    <i>
      <x v="456"/>
      <x v="470"/>
      <x v="436"/>
    </i>
    <i>
      <x v="457"/>
      <x v="109"/>
      <x v="106"/>
    </i>
    <i>
      <x v="458"/>
      <x v="238"/>
      <x v="831"/>
    </i>
    <i>
      <x v="459"/>
      <x v="129"/>
      <x v="383"/>
    </i>
    <i>
      <x v="460"/>
      <x v="58"/>
      <x v="628"/>
    </i>
    <i>
      <x v="461"/>
      <x v="382"/>
      <x v="543"/>
    </i>
    <i>
      <x v="462"/>
      <x v="532"/>
      <x v="118"/>
    </i>
    <i>
      <x v="463"/>
      <x v="449"/>
      <x v="444"/>
    </i>
    <i>
      <x v="464"/>
      <x v="316"/>
      <x v="523"/>
    </i>
    <i>
      <x v="465"/>
      <x v="103"/>
      <x v="666"/>
    </i>
    <i>
      <x v="466"/>
      <x v="32"/>
      <x v="822"/>
    </i>
    <i>
      <x v="467"/>
      <x v="24"/>
      <x v="913"/>
    </i>
    <i>
      <x v="468"/>
      <x v="89"/>
      <x v="168"/>
    </i>
    <i>
      <x v="469"/>
      <x v="118"/>
      <x v="652"/>
    </i>
    <i>
      <x v="470"/>
      <x v="81"/>
      <x v="789"/>
    </i>
    <i>
      <x v="471"/>
      <x v="80"/>
      <x v="812"/>
    </i>
    <i>
      <x v="472"/>
      <x v="483"/>
      <x v="159"/>
    </i>
    <i>
      <x v="473"/>
      <x v="109"/>
      <x v="641"/>
    </i>
    <i>
      <x v="474"/>
      <x v="89"/>
      <x v="845"/>
    </i>
    <i>
      <x v="475"/>
      <x v="154"/>
      <x v="463"/>
    </i>
    <i>
      <x v="476"/>
      <x v="541"/>
      <x v="113"/>
    </i>
    <i>
      <x v="477"/>
      <x v="166"/>
      <x v="230"/>
    </i>
    <i>
      <x v="478"/>
      <x v="307"/>
      <x v="740"/>
    </i>
    <i>
      <x v="479"/>
      <x v="64"/>
      <x v="901"/>
    </i>
    <i>
      <x v="480"/>
      <x v="167"/>
      <x v="425"/>
    </i>
    <i>
      <x v="481"/>
      <x v="549"/>
      <x v="341"/>
    </i>
    <i>
      <x v="482"/>
      <x v="96"/>
      <x v="62"/>
    </i>
    <i>
      <x v="483"/>
      <x v="363"/>
      <x v="222"/>
    </i>
    <i>
      <x v="484"/>
      <x v="239"/>
      <x v="765"/>
    </i>
    <i>
      <x v="485"/>
      <x v="392"/>
      <x v="120"/>
    </i>
    <i>
      <x v="486"/>
      <x v="124"/>
      <x v="51"/>
    </i>
    <i>
      <x v="487"/>
      <x v="404"/>
      <x v="643"/>
    </i>
    <i>
      <x v="488"/>
      <x v="114"/>
      <x v="717"/>
    </i>
    <i>
      <x v="489"/>
      <x v="174"/>
      <x v="431"/>
    </i>
    <i>
      <x v="490"/>
      <x v="58"/>
      <x v="677"/>
    </i>
    <i>
      <x v="491"/>
      <x v="288"/>
      <x v="801"/>
    </i>
    <i>
      <x v="492"/>
      <x v="538"/>
      <x v="94"/>
    </i>
    <i>
      <x v="493"/>
      <x v="20"/>
      <x v="938"/>
    </i>
    <i>
      <x v="494"/>
      <x v="60"/>
      <x v="908"/>
    </i>
    <i>
      <x v="495"/>
      <x v="8"/>
      <x v="868"/>
    </i>
    <i>
      <x v="496"/>
      <x v="525"/>
      <x v="2"/>
    </i>
    <i>
      <x v="497"/>
      <x v="182"/>
      <x v="137"/>
    </i>
    <i>
      <x v="498"/>
      <x v="218"/>
      <x v="93"/>
    </i>
    <i>
      <x v="499"/>
      <x v="492"/>
      <x v="193"/>
    </i>
    <i>
      <x v="500"/>
      <x v="2"/>
      <x/>
    </i>
    <i>
      <x v="501"/>
      <x v="481"/>
      <x v="307"/>
    </i>
    <i>
      <x v="502"/>
      <x v="19"/>
      <x v="904"/>
    </i>
    <i>
      <x v="503"/>
      <x v="216"/>
      <x v="646"/>
    </i>
    <i>
      <x v="504"/>
      <x v="155"/>
      <x v="393"/>
    </i>
    <i>
      <x v="505"/>
      <x v="360"/>
      <x v="53"/>
    </i>
    <i>
      <x v="506"/>
      <x v="202"/>
      <x v="956"/>
    </i>
    <i>
      <x v="507"/>
      <x v="52"/>
      <x v="162"/>
    </i>
    <i>
      <x v="508"/>
      <x v="508"/>
      <x v="452"/>
    </i>
    <i>
      <x v="509"/>
      <x v="498"/>
      <x v="308"/>
    </i>
    <i>
      <x v="510"/>
      <x v="113"/>
      <x v="476"/>
    </i>
    <i>
      <x v="511"/>
      <x v="472"/>
      <x v="95"/>
    </i>
    <i>
      <x v="512"/>
      <x v="173"/>
      <x v="538"/>
    </i>
    <i>
      <x v="513"/>
      <x v="164"/>
      <x v="161"/>
    </i>
    <i>
      <x v="514"/>
      <x v="465"/>
      <x v="88"/>
    </i>
    <i>
      <x v="515"/>
      <x v="136"/>
      <x v="237"/>
    </i>
    <i>
      <x v="516"/>
      <x v="434"/>
      <x v="174"/>
    </i>
    <i>
      <x v="517"/>
      <x v="122"/>
      <x v="451"/>
    </i>
    <i>
      <x v="518"/>
      <x v="169"/>
      <x v="24"/>
    </i>
    <i>
      <x v="519"/>
      <x v="512"/>
      <x v="433"/>
    </i>
    <i>
      <x v="520"/>
      <x v="15"/>
      <x v="878"/>
    </i>
    <i>
      <x v="521"/>
      <x v="156"/>
      <x v="555"/>
    </i>
    <i>
      <x v="522"/>
      <x v="277"/>
      <x v="129"/>
    </i>
    <i>
      <x v="523"/>
      <x v="20"/>
      <x v="931"/>
    </i>
    <i>
      <x v="524"/>
      <x v="374"/>
      <x v="353"/>
    </i>
    <i>
      <x v="525"/>
      <x v="52"/>
      <x v="355"/>
    </i>
    <i>
      <x v="526"/>
      <x v="164"/>
      <x v="581"/>
    </i>
    <i>
      <x v="527"/>
      <x v="464"/>
      <x v="418"/>
    </i>
    <i>
      <x v="528"/>
      <x v="187"/>
      <x v="339"/>
    </i>
    <i>
      <x v="529"/>
      <x v="110"/>
      <x v="40"/>
    </i>
    <i>
      <x v="530"/>
      <x v="394"/>
      <x v="389"/>
    </i>
    <i>
      <x v="532"/>
      <x v="33"/>
      <x v="896"/>
    </i>
    <i>
      <x v="533"/>
      <x v="447"/>
      <x v="591"/>
    </i>
    <i>
      <x v="534"/>
      <x v="359"/>
      <x v="58"/>
    </i>
    <i>
      <x v="535"/>
      <x v="62"/>
      <x v="893"/>
    </i>
    <i>
      <x v="536"/>
      <x v="182"/>
      <x v="563"/>
    </i>
    <i>
      <x v="537"/>
      <x v="188"/>
      <x v="471"/>
    </i>
    <i>
      <x v="538"/>
      <x v="479"/>
      <x v="152"/>
    </i>
    <i>
      <x v="539"/>
      <x v="182"/>
      <x v="313"/>
    </i>
    <i>
      <x v="540"/>
      <x v="114"/>
      <x v="769"/>
    </i>
    <i>
      <x v="541"/>
      <x v="513"/>
      <x v="98"/>
    </i>
    <i>
      <x v="542"/>
      <x v="355"/>
      <x v="10"/>
    </i>
    <i>
      <x v="543"/>
      <x v="346"/>
      <x v="60"/>
    </i>
    <i>
      <x v="544"/>
      <x v="65"/>
      <x v="783"/>
    </i>
    <i>
      <x v="545"/>
      <x v="527"/>
      <x v="374"/>
    </i>
    <i>
      <x v="546"/>
      <x v="96"/>
      <x v="610"/>
    </i>
    <i>
      <x v="547"/>
      <x v="36"/>
      <x v="961"/>
    </i>
    <i>
      <x v="548"/>
      <x v="302"/>
      <x v="778"/>
    </i>
    <i>
      <x v="549"/>
      <x v="229"/>
      <x v="788"/>
    </i>
    <i>
      <x v="550"/>
      <x v="3"/>
      <x v="19"/>
    </i>
    <i>
      <x v="551"/>
      <x v="425"/>
      <x v="247"/>
    </i>
    <i>
      <x v="552"/>
      <x v="171"/>
      <x v="414"/>
    </i>
    <i>
      <x v="553"/>
      <x v="502"/>
      <x v="179"/>
    </i>
    <i>
      <x v="554"/>
      <x v="149"/>
      <x v="568"/>
    </i>
    <i>
      <x v="555"/>
      <x v="18"/>
      <x v="721"/>
    </i>
    <i>
      <x v="556"/>
      <x v="112"/>
      <x v="750"/>
    </i>
    <i>
      <x v="557"/>
      <x v="125"/>
      <x v="689"/>
    </i>
    <i>
      <x v="558"/>
      <x v="121"/>
      <x v="534"/>
    </i>
    <i>
      <x v="559"/>
      <x v="395"/>
      <x v="428"/>
    </i>
    <i>
      <x v="560"/>
      <x v="206"/>
      <x v="949"/>
    </i>
    <i>
      <x v="561"/>
      <x v="71"/>
      <x v="851"/>
    </i>
    <i>
      <x v="562"/>
      <x v="186"/>
      <x v="46"/>
    </i>
    <i>
      <x v="563"/>
      <x v="59"/>
      <x v="536"/>
    </i>
    <i>
      <x v="564"/>
      <x v="500"/>
      <x v="352"/>
    </i>
    <i>
      <x v="565"/>
      <x v="371"/>
      <x v="694"/>
    </i>
    <i>
      <x v="566"/>
      <x v="175"/>
      <x v="181"/>
    </i>
    <i>
      <x v="567"/>
      <x v="141"/>
      <x v="714"/>
    </i>
    <i>
      <x v="568"/>
      <x v="320"/>
      <x v="660"/>
    </i>
    <i>
      <x v="569"/>
      <x v="207"/>
      <x v="742"/>
    </i>
    <i>
      <x v="570"/>
      <x v="232"/>
      <x v="802"/>
    </i>
    <i>
      <x v="571"/>
      <x v="79"/>
      <x v="399"/>
    </i>
    <i>
      <x v="572"/>
      <x v="171"/>
      <x v="231"/>
    </i>
    <i>
      <x v="573"/>
      <x v="139"/>
      <x v="450"/>
    </i>
    <i>
      <x v="574"/>
      <x v="63"/>
      <x v="850"/>
    </i>
    <i>
      <x v="575"/>
      <x v="340"/>
      <x v="267"/>
    </i>
    <i>
      <x v="576"/>
      <x v="180"/>
      <x v="285"/>
    </i>
    <i>
      <x v="577"/>
      <x v="162"/>
      <x v="73"/>
    </i>
    <i>
      <x v="578"/>
      <x v="372"/>
      <x v="65"/>
    </i>
    <i>
      <x v="579"/>
      <x v="127"/>
      <x v="429"/>
    </i>
    <i>
      <x v="580"/>
      <x v="260"/>
      <x v="827"/>
    </i>
    <i>
      <x v="581"/>
      <x v="125"/>
      <x v="276"/>
    </i>
    <i>
      <x v="582"/>
      <x v="168"/>
      <x v="217"/>
    </i>
    <i>
      <x v="583"/>
      <x v="204"/>
      <x v="816"/>
    </i>
    <i>
      <x v="584"/>
      <x v="351"/>
      <x v="478"/>
    </i>
    <i>
      <x v="585"/>
      <x v="170"/>
      <x v="559"/>
    </i>
    <i>
      <x v="586"/>
      <x v="13"/>
      <x v="959"/>
    </i>
    <i>
      <x v="587"/>
      <x v="148"/>
      <x v="314"/>
    </i>
    <i>
      <x v="588"/>
      <x v="520"/>
      <x v="335"/>
    </i>
    <i>
      <x v="589"/>
      <x v="159"/>
      <x v="284"/>
    </i>
    <i>
      <x v="590"/>
      <x v="105"/>
      <x v="344"/>
    </i>
    <i>
      <x v="591"/>
      <x v="10"/>
      <x v="965"/>
    </i>
    <i>
      <x v="592"/>
      <x v="486"/>
      <x v="47"/>
    </i>
    <i>
      <x v="593"/>
      <x v="429"/>
      <x v="575"/>
    </i>
    <i>
      <x v="594"/>
      <x v="487"/>
      <x v="25"/>
    </i>
    <i>
      <x v="595"/>
      <x v="311"/>
      <x v="699"/>
    </i>
    <i>
      <x v="596"/>
      <x v="159"/>
      <x v="420"/>
    </i>
    <i>
      <x v="597"/>
      <x v="323"/>
      <x v="691"/>
    </i>
    <i>
      <x v="598"/>
      <x v="400"/>
      <x v="604"/>
    </i>
    <i>
      <x v="599"/>
      <x v="203"/>
      <x v="17"/>
    </i>
    <i>
      <x v="600"/>
      <x v="4"/>
      <x v="22"/>
    </i>
    <i>
      <x v="601"/>
      <x v="129"/>
      <x v="696"/>
    </i>
    <i>
      <x v="602"/>
      <x v="315"/>
      <x v="511"/>
    </i>
    <i>
      <x v="603"/>
      <x v="114"/>
      <x v="479"/>
    </i>
    <i>
      <x v="604"/>
      <x v="356"/>
      <x v="626"/>
    </i>
    <i>
      <x v="605"/>
      <x v="76"/>
      <x v="664"/>
    </i>
    <i>
      <x v="606"/>
      <x v="87"/>
      <x v="668"/>
    </i>
    <i>
      <x v="607"/>
      <x v="457"/>
      <x v="517"/>
    </i>
    <i>
      <x v="608"/>
      <x v="86"/>
      <x v="787"/>
    </i>
    <i>
      <x v="609"/>
      <x v="184"/>
      <x v="484"/>
    </i>
    <i>
      <x v="610"/>
      <x v="258"/>
      <x v="872"/>
    </i>
    <i>
      <x v="611"/>
      <x v="162"/>
      <x v="52"/>
    </i>
    <i>
      <x v="612"/>
      <x v="127"/>
      <x v="539"/>
    </i>
    <i>
      <x v="613"/>
      <x v="17"/>
      <x v="634"/>
    </i>
    <i>
      <x v="614"/>
      <x v="220"/>
      <x v="579"/>
    </i>
    <i>
      <x v="615"/>
      <x v="166"/>
      <x v="624"/>
    </i>
    <i>
      <x v="616"/>
      <x v="153"/>
      <x v="671"/>
    </i>
    <i>
      <x v="617"/>
      <x v="40"/>
      <x v="754"/>
    </i>
    <i>
      <x v="618"/>
      <x v="553"/>
      <x v="200"/>
    </i>
    <i>
      <x v="619"/>
      <x v="548"/>
      <x v="111"/>
    </i>
    <i>
      <x v="620"/>
      <x v="67"/>
      <x v="772"/>
    </i>
    <i>
      <x v="621"/>
      <x v="217"/>
      <x v="919"/>
    </i>
    <i>
      <x v="622"/>
      <x v="533"/>
      <x v="13"/>
    </i>
    <i>
      <x v="623"/>
      <x v="399"/>
      <x v="597"/>
    </i>
    <i>
      <x v="624"/>
      <x v="110"/>
      <x v="785"/>
    </i>
    <i>
      <x v="625"/>
      <x v="155"/>
      <x v="327"/>
    </i>
    <i>
      <x v="626"/>
      <x v="132"/>
      <x v="695"/>
    </i>
    <i>
      <x v="627"/>
      <x v="48"/>
      <x v="930"/>
    </i>
    <i>
      <x v="628"/>
      <x v="49"/>
      <x v="569"/>
    </i>
    <i>
      <x v="629"/>
      <x v="349"/>
      <x v="282"/>
    </i>
    <i>
      <x v="630"/>
      <x v="177"/>
      <x v="265"/>
    </i>
    <i>
      <x v="631"/>
      <x v="291"/>
      <x v="806"/>
    </i>
    <i>
      <x v="633"/>
      <x v="139"/>
      <x v="349"/>
    </i>
    <i>
      <x v="634"/>
      <x v="421"/>
      <x v="332"/>
    </i>
    <i>
      <x v="635"/>
      <x v="460"/>
      <x v="464"/>
    </i>
    <i>
      <x v="636"/>
      <x v="221"/>
      <x v="281"/>
    </i>
    <i>
      <x v="637"/>
      <x v="166"/>
      <x v="336"/>
    </i>
    <i>
      <x v="638"/>
      <x v="337"/>
      <x v="42"/>
    </i>
    <i>
      <x v="640"/>
      <x v="424"/>
      <x v="63"/>
    </i>
    <i>
      <x v="641"/>
      <x v="181"/>
      <x v="482"/>
    </i>
    <i>
      <x v="642"/>
      <x v="145"/>
      <x v="554"/>
    </i>
    <i>
      <x v="643"/>
      <x v="194"/>
      <x v="719"/>
    </i>
    <i>
      <x v="644"/>
      <x v="438"/>
      <x v="196"/>
    </i>
    <i>
      <x v="645"/>
      <x v="542"/>
      <x v="396"/>
    </i>
    <i>
      <x v="646"/>
      <x v="381"/>
      <x v="373"/>
    </i>
    <i>
      <x v="647"/>
      <x v="101"/>
      <x v="170"/>
    </i>
    <i>
      <x v="648"/>
      <x v="380"/>
      <x v="269"/>
    </i>
    <i>
      <x v="649"/>
      <x v="436"/>
      <x v="198"/>
    </i>
    <i>
      <x v="650"/>
      <x v="2"/>
      <x v="8"/>
    </i>
    <i>
      <x v="651"/>
      <x v="550"/>
      <x v="372"/>
    </i>
    <i>
      <x v="652"/>
      <x v="184"/>
      <x v="503"/>
    </i>
    <i>
      <x v="653"/>
      <x v="10"/>
      <x v="985"/>
    </i>
    <i>
      <x v="654"/>
      <x v="240"/>
      <x v="897"/>
    </i>
    <i>
      <x v="655"/>
      <x v="144"/>
      <x v="676"/>
    </i>
    <i>
      <x v="656"/>
      <x v="331"/>
      <x v="173"/>
    </i>
    <i>
      <x v="657"/>
      <x v="184"/>
      <x v="28"/>
    </i>
    <i>
      <x v="658"/>
      <x v="282"/>
      <x v="255"/>
    </i>
    <i>
      <x v="659"/>
      <x v="459"/>
      <x v="190"/>
    </i>
    <i>
      <x v="660"/>
      <x v="173"/>
      <x v="343"/>
    </i>
    <i>
      <x v="661"/>
      <x v="191"/>
      <x v="229"/>
    </i>
    <i>
      <x v="662"/>
      <x v="173"/>
      <x v="413"/>
    </i>
    <i>
      <x v="663"/>
      <x v="184"/>
      <x v="326"/>
    </i>
    <i>
      <x v="664"/>
      <x v="330"/>
      <x v="131"/>
    </i>
    <i>
      <x v="665"/>
      <x v="110"/>
      <x v="748"/>
    </i>
    <i>
      <x v="666"/>
      <x v="70"/>
      <x v="277"/>
    </i>
    <i>
      <x v="667"/>
      <x v="144"/>
      <x v="637"/>
    </i>
    <i>
      <x v="668"/>
      <x v="223"/>
      <x v="83"/>
    </i>
    <i>
      <x v="669"/>
      <x v="273"/>
      <x v="840"/>
    </i>
    <i>
      <x v="670"/>
      <x v="197"/>
      <x v="888"/>
    </i>
    <i>
      <x v="671"/>
      <x v="379"/>
      <x v="487"/>
    </i>
    <i>
      <x v="672"/>
      <x v="446"/>
      <x v="238"/>
    </i>
    <i>
      <x v="673"/>
      <x v="118"/>
      <x v="177"/>
    </i>
    <i>
      <x v="674"/>
      <x v="503"/>
      <x v="132"/>
    </i>
    <i>
      <x v="675"/>
      <x v="180"/>
      <x v="494"/>
    </i>
    <i>
      <x v="676"/>
      <x v="296"/>
      <x v="673"/>
    </i>
    <i>
      <x v="677"/>
      <x v="114"/>
      <x v="351"/>
    </i>
    <i>
      <x v="678"/>
      <x v="383"/>
      <x v="69"/>
    </i>
    <i>
      <x v="679"/>
      <x v="40"/>
      <x v="964"/>
    </i>
    <i>
      <x v="680"/>
      <x v="469"/>
      <x v="409"/>
    </i>
    <i>
      <x v="681"/>
      <x v="526"/>
      <x v="364"/>
    </i>
    <i>
      <x v="682"/>
      <x v="115"/>
      <x v="564"/>
    </i>
    <i>
      <x v="683"/>
      <x v="56"/>
      <x v="839"/>
    </i>
    <i>
      <x v="684"/>
      <x v="24"/>
      <x v="905"/>
    </i>
    <i>
      <x v="685"/>
      <x v="396"/>
      <x v="295"/>
    </i>
    <i>
      <x v="686"/>
      <x v="155"/>
      <x v="678"/>
    </i>
    <i>
      <x v="687"/>
      <x v="41"/>
      <x v="957"/>
    </i>
    <i>
      <x v="688"/>
      <x v="68"/>
      <x v="880"/>
    </i>
    <i>
      <x v="689"/>
      <x v="151"/>
      <x v="426"/>
    </i>
    <i>
      <x v="690"/>
      <x v="81"/>
      <x v="727"/>
    </i>
    <i>
      <x v="691"/>
      <x v="109"/>
      <x v="545"/>
    </i>
    <i>
      <x v="692"/>
      <x v="143"/>
      <x v="385"/>
    </i>
    <i>
      <x v="693"/>
      <x v="518"/>
      <x v="274"/>
    </i>
    <i>
      <x v="694"/>
      <x v="173"/>
      <x v="354"/>
    </i>
    <i>
      <x v="695"/>
      <x v="174"/>
      <x v="525"/>
    </i>
    <i>
      <x v="696"/>
      <x v="493"/>
      <x v="252"/>
    </i>
    <i>
      <x v="697"/>
      <x v="439"/>
      <x v="572"/>
    </i>
    <i>
      <x v="698"/>
      <x v="234"/>
      <x v="885"/>
    </i>
    <i>
      <x v="699"/>
      <x v="154"/>
      <x v="356"/>
    </i>
    <i>
      <x v="700"/>
      <x v="2"/>
      <x v="12"/>
    </i>
    <i>
      <x v="701"/>
      <x v="281"/>
      <x v="635"/>
    </i>
    <i>
      <x v="702"/>
      <x v="168"/>
      <x v="227"/>
    </i>
    <i>
      <x v="703"/>
      <x v="299"/>
      <x v="808"/>
    </i>
    <i>
      <x v="704"/>
      <x v="168"/>
      <x v="491"/>
    </i>
    <i>
      <x v="705"/>
      <x v="546"/>
      <x v="416"/>
    </i>
    <i>
      <x v="706"/>
      <x v="321"/>
      <x v="508"/>
    </i>
    <i>
      <x v="707"/>
      <x v="151"/>
      <x v="590"/>
    </i>
    <i>
      <x v="708"/>
      <x v="46"/>
      <x v="933"/>
    </i>
    <i>
      <x v="709"/>
      <x v="182"/>
      <x v="546"/>
    </i>
    <i>
      <x v="710"/>
      <x v="97"/>
      <x v="560"/>
    </i>
    <i>
      <x v="711"/>
      <x v="127"/>
      <x v="81"/>
    </i>
    <i>
      <x v="712"/>
      <x v="15"/>
      <x v="984"/>
    </i>
    <i>
      <x v="713"/>
      <x v="144"/>
      <x v="603"/>
    </i>
    <i>
      <x v="714"/>
      <x v="244"/>
      <x v="890"/>
    </i>
    <i>
      <x v="715"/>
      <x v="420"/>
      <x v="100"/>
    </i>
    <i>
      <x v="716"/>
      <x v="51"/>
      <x v="902"/>
    </i>
    <i>
      <x v="717"/>
      <x v="118"/>
      <x v="753"/>
    </i>
    <i>
      <x v="718"/>
      <x v="164"/>
      <x v="423"/>
    </i>
    <i>
      <x v="719"/>
      <x v="144"/>
      <x v="573"/>
    </i>
    <i>
      <x v="720"/>
      <x v="31"/>
      <x v="148"/>
    </i>
    <i>
      <x v="721"/>
      <x v="432"/>
      <x v="20"/>
    </i>
    <i>
      <x v="722"/>
      <x v="272"/>
      <x v="583"/>
    </i>
    <i>
      <x v="723"/>
      <x v="75"/>
      <x v="776"/>
    </i>
    <i>
      <x v="724"/>
      <x v="179"/>
      <x v="526"/>
    </i>
    <i>
      <x v="725"/>
      <x v="543"/>
      <x v="205"/>
    </i>
    <i>
      <x v="726"/>
      <x v="285"/>
      <x v="375"/>
    </i>
    <i>
      <x v="727"/>
      <x v="170"/>
      <x v="614"/>
    </i>
    <i>
      <x v="728"/>
      <x v="96"/>
      <x v="68"/>
    </i>
    <i>
      <x v="729"/>
      <x v="118"/>
      <x v="657"/>
    </i>
    <i>
      <x v="730"/>
      <x v="210"/>
      <x v="867"/>
    </i>
    <i>
      <x v="731"/>
      <x v="160"/>
      <x v="384"/>
    </i>
    <i>
      <x v="732"/>
      <x v="418"/>
      <x v="391"/>
    </i>
    <i>
      <x v="733"/>
      <x v="196"/>
      <x v="903"/>
    </i>
    <i>
      <x v="734"/>
      <x v="96"/>
      <x v="813"/>
    </i>
    <i>
      <x v="735"/>
      <x v="241"/>
      <x v="832"/>
    </i>
    <i>
      <x v="736"/>
      <x v="157"/>
      <x v="130"/>
    </i>
    <i>
      <x v="737"/>
      <x v="83"/>
      <x v="530"/>
    </i>
    <i>
      <x v="738"/>
      <x v="325"/>
      <x v="9"/>
    </i>
    <i>
      <x v="739"/>
      <x v="184"/>
      <x v="260"/>
    </i>
    <i>
      <x v="740"/>
      <x v="114"/>
      <x v="114"/>
    </i>
    <i>
      <x v="741"/>
      <x v="32"/>
      <x v="973"/>
    </i>
    <i>
      <x v="742"/>
      <x v="32"/>
      <x v="972"/>
    </i>
    <i>
      <x v="743"/>
      <x v="86"/>
      <x v="48"/>
    </i>
    <i>
      <x v="744"/>
      <x v="51"/>
      <x v="934"/>
    </i>
    <i>
      <x v="745"/>
      <x v="144"/>
      <x v="115"/>
    </i>
    <i>
      <x v="746"/>
      <x v="287"/>
      <x v="704"/>
    </i>
    <i>
      <x v="747"/>
      <x v="108"/>
      <x v="731"/>
    </i>
    <i>
      <x v="748"/>
      <x v="545"/>
      <x v="142"/>
    </i>
    <i>
      <x v="749"/>
      <x v="167"/>
      <x v="585"/>
    </i>
    <i>
      <x v="750"/>
      <x v="4"/>
      <x v="3"/>
    </i>
    <i>
      <x v="751"/>
      <x v="81"/>
      <x v="737"/>
    </i>
    <i>
      <x v="752"/>
      <x v="121"/>
      <x v="394"/>
    </i>
    <i>
      <x v="753"/>
      <x v="103"/>
      <x v="761"/>
    </i>
    <i>
      <x v="754"/>
      <x v="312"/>
      <x v="619"/>
    </i>
    <i>
      <x v="755"/>
      <x v="11"/>
      <x v="616"/>
    </i>
    <i>
      <x v="756"/>
      <x v="36"/>
      <x v="945"/>
    </i>
    <i>
      <x v="757"/>
      <x v="40"/>
      <x v="864"/>
    </i>
    <i>
      <x v="758"/>
      <x v="211"/>
      <x v="910"/>
    </i>
    <i>
      <x v="759"/>
      <x v="497"/>
      <x v="298"/>
    </i>
    <i>
      <x v="760"/>
      <x v="271"/>
      <x v="138"/>
    </i>
    <i>
      <x v="761"/>
      <x v="54"/>
      <x v="924"/>
    </i>
    <i>
      <x v="762"/>
      <x v="57"/>
      <x v="639"/>
    </i>
    <i>
      <x v="763"/>
      <x v="118"/>
      <x v="460"/>
    </i>
    <i>
      <x v="764"/>
      <x v="28"/>
      <x v="940"/>
    </i>
    <i>
      <x v="765"/>
      <x v="86"/>
      <x v="698"/>
    </i>
    <i>
      <x v="766"/>
      <x v="227"/>
      <x v="121"/>
    </i>
    <i>
      <x v="767"/>
      <x v="377"/>
      <x v="243"/>
    </i>
    <i>
      <x v="768"/>
      <x v="106"/>
      <x v="736"/>
    </i>
    <i>
      <x v="769"/>
      <x v="435"/>
      <x v="366"/>
    </i>
    <i>
      <x v="770"/>
      <x v="97"/>
      <x v="777"/>
    </i>
    <i>
      <x v="771"/>
      <x v="118"/>
      <x v="203"/>
    </i>
    <i>
      <x v="772"/>
      <x v="475"/>
      <x v="461"/>
    </i>
    <i>
      <x v="773"/>
      <x v="283"/>
      <x v="675"/>
    </i>
    <i>
      <x v="774"/>
      <x v="109"/>
      <x v="528"/>
    </i>
    <i>
      <x v="775"/>
      <x v="176"/>
      <x v="35"/>
    </i>
    <i>
      <x v="776"/>
      <x v="405"/>
      <x v="287"/>
    </i>
    <i>
      <x v="777"/>
      <x v="368"/>
      <x v="201"/>
    </i>
    <i>
      <x v="778"/>
      <x v="38"/>
      <x v="947"/>
    </i>
    <i>
      <x v="779"/>
      <x v="401"/>
      <x v="340"/>
    </i>
    <i>
      <x v="780"/>
      <x v="110"/>
      <x v="440"/>
    </i>
    <i>
      <x v="781"/>
      <x v="172"/>
      <x v="209"/>
    </i>
    <i>
      <x v="782"/>
      <x v="110"/>
      <x v="708"/>
    </i>
    <i>
      <x v="783"/>
      <x v="154"/>
      <x v="544"/>
    </i>
    <i>
      <x v="784"/>
      <x v="358"/>
      <x v="467"/>
    </i>
    <i>
      <x v="785"/>
      <x v="100"/>
      <x v="680"/>
    </i>
    <i>
      <x v="786"/>
      <x v="41"/>
      <x v="941"/>
    </i>
    <i>
      <x v="787"/>
      <x v="266"/>
      <x v="419"/>
    </i>
    <i>
      <x v="789"/>
      <x v="171"/>
      <x v="149"/>
    </i>
    <i>
      <x v="790"/>
      <x v="528"/>
      <x v="117"/>
    </i>
    <i>
      <x v="791"/>
      <x v="52"/>
      <x v="104"/>
    </i>
    <i>
      <x v="792"/>
      <x v="51"/>
      <x v="135"/>
    </i>
    <i>
      <x v="793"/>
      <x v="29"/>
      <x v="975"/>
    </i>
    <i>
      <x v="794"/>
      <x v="138"/>
      <x v="501"/>
    </i>
    <i>
      <x v="795"/>
      <x v="147"/>
      <x v="55"/>
    </i>
    <i>
      <x v="796"/>
      <x v="158"/>
      <x v="234"/>
    </i>
    <i>
      <x v="797"/>
      <x v="156"/>
      <x v="448"/>
    </i>
    <i>
      <x v="798"/>
      <x v="78"/>
      <x v="669"/>
    </i>
    <i>
      <x v="799"/>
      <x v="376"/>
      <x v="367"/>
    </i>
    <i>
      <x v="800"/>
      <x v="3"/>
      <x v="3"/>
    </i>
    <i>
      <x v="801"/>
      <x v="56"/>
      <x v="692"/>
    </i>
    <i>
      <x v="802"/>
      <x v="127"/>
      <x v="685"/>
    </i>
    <i>
      <x v="803"/>
      <x v="126"/>
      <x v="441"/>
    </i>
    <i>
      <x v="804"/>
      <x v="62"/>
      <x v="774"/>
    </i>
    <i>
      <x v="805"/>
      <x v="135"/>
      <x v="211"/>
    </i>
    <i>
      <x v="806"/>
      <x v="13"/>
      <x v="974"/>
    </i>
    <i>
      <x v="807"/>
      <x v="13"/>
      <x v="768"/>
    </i>
    <i>
      <x v="808"/>
      <x v="112"/>
      <x v="116"/>
    </i>
    <i>
      <x v="809"/>
      <x v="471"/>
      <x v="266"/>
    </i>
    <i>
      <x v="810"/>
      <x v="132"/>
      <x v="681"/>
    </i>
    <i>
      <x v="811"/>
      <x v="367"/>
      <x v="325"/>
    </i>
    <i>
      <x v="812"/>
      <x v="261"/>
      <x v="725"/>
    </i>
    <i>
      <x v="813"/>
      <x v="73"/>
      <x v="747"/>
    </i>
    <i>
      <x v="814"/>
      <x v="8"/>
      <x v="392"/>
    </i>
    <i>
      <x v="815"/>
      <x v="142"/>
      <x v="515"/>
    </i>
    <i>
      <x v="816"/>
      <x v="56"/>
      <x v="918"/>
    </i>
    <i>
      <x v="817"/>
      <x v="279"/>
      <x v="849"/>
    </i>
    <i>
      <x v="818"/>
      <x v="13"/>
      <x v="969"/>
    </i>
    <i>
      <x v="819"/>
      <x v="170"/>
      <x v="208"/>
    </i>
    <i>
      <x v="820"/>
      <x v="44"/>
      <x v="951"/>
    </i>
    <i>
      <x v="821"/>
      <x v="108"/>
      <x v="792"/>
    </i>
    <i>
      <x v="822"/>
      <x v="284"/>
      <x v="830"/>
    </i>
    <i>
      <x v="823"/>
      <x v="93"/>
      <x v="837"/>
    </i>
    <i>
      <x v="824"/>
      <x v="347"/>
      <x v="502"/>
    </i>
    <i>
      <x v="825"/>
      <x v="94"/>
      <x v="861"/>
    </i>
    <i>
      <x v="826"/>
      <x v="65"/>
      <x v="887"/>
    </i>
    <i>
      <x v="827"/>
      <x v="42"/>
      <x v="771"/>
    </i>
    <i>
      <x v="828"/>
      <x v="147"/>
      <x v="300"/>
    </i>
    <i>
      <x v="829"/>
      <x v="178"/>
      <x v="213"/>
    </i>
    <i>
      <x v="830"/>
      <x v="429"/>
      <x v="4"/>
    </i>
    <i>
      <x v="831"/>
      <x v="375"/>
      <x v="446"/>
    </i>
    <i>
      <x v="832"/>
      <x v="120"/>
      <x v="810"/>
    </i>
    <i>
      <x v="833"/>
      <x v="21"/>
      <x v="587"/>
    </i>
    <i>
      <x v="834"/>
      <x v="151"/>
      <x v="574"/>
    </i>
    <i>
      <x v="835"/>
      <x v="350"/>
      <x v="380"/>
    </i>
    <i>
      <x v="836"/>
      <x v="161"/>
      <x v="320"/>
    </i>
    <i>
      <x v="837"/>
      <x v="201"/>
      <x v="952"/>
    </i>
    <i>
      <x v="838"/>
      <x v="132"/>
      <x v="537"/>
    </i>
    <i>
      <x v="839"/>
      <x v="157"/>
      <x v="674"/>
    </i>
    <i>
      <x v="840"/>
      <x v="416"/>
      <x v="424"/>
    </i>
    <i>
      <x v="841"/>
      <x v="173"/>
      <x v="547"/>
    </i>
    <i>
      <x v="842"/>
      <x v="41"/>
      <x v="909"/>
    </i>
    <i>
      <x v="843"/>
      <x v="169"/>
      <x v="119"/>
    </i>
    <i>
      <x v="844"/>
      <x v="169"/>
      <x v="417"/>
    </i>
    <i>
      <x v="845"/>
      <x v="332"/>
      <x v="686"/>
    </i>
    <i>
      <x v="846"/>
      <x v="22"/>
      <x v="898"/>
    </i>
    <i>
      <x v="847"/>
      <x v="103"/>
      <x v="744"/>
    </i>
    <i>
      <x v="848"/>
      <x v="73"/>
      <x v="826"/>
    </i>
    <i>
      <x v="849"/>
      <x v="139"/>
      <x v="522"/>
    </i>
    <i>
      <x v="850"/>
      <x v="2"/>
      <x v="3"/>
    </i>
    <i>
      <x v="851"/>
      <x v="125"/>
      <x v="697"/>
    </i>
    <i>
      <x v="852"/>
      <x v="108"/>
      <x v="212"/>
    </i>
    <i>
      <x v="853"/>
      <x v="189"/>
      <x v="923"/>
    </i>
    <i>
      <x v="854"/>
      <x v="442"/>
      <x v="462"/>
    </i>
    <i>
      <x v="855"/>
      <x v="195"/>
      <x v="435"/>
    </i>
    <i>
      <x v="856"/>
      <x v="58"/>
      <x v="836"/>
    </i>
    <i>
      <x v="857"/>
      <x v="117"/>
      <x v="540"/>
    </i>
    <i>
      <x v="858"/>
      <x v="89"/>
      <x v="304"/>
    </i>
    <i>
      <x v="859"/>
      <x v="151"/>
      <x v="143"/>
    </i>
    <i>
      <x v="860"/>
      <x v="51"/>
      <x v="755"/>
    </i>
    <i>
      <x v="861"/>
      <x v="169"/>
      <x v="439"/>
    </i>
    <i>
      <x v="862"/>
      <x v="79"/>
      <x v="665"/>
    </i>
    <i>
      <x v="863"/>
      <x v="40"/>
      <x v="859"/>
    </i>
    <i>
      <x v="864"/>
      <x v="96"/>
      <x v="829"/>
    </i>
    <i>
      <x v="865"/>
      <x v="334"/>
      <x v="658"/>
    </i>
    <i>
      <x v="866"/>
      <x v="524"/>
      <x v="176"/>
    </i>
    <i>
      <x v="867"/>
      <x v="106"/>
      <x v="607"/>
    </i>
    <i>
      <x v="868"/>
      <x v="146"/>
      <x v="653"/>
    </i>
    <i>
      <x v="869"/>
      <x v="490"/>
      <x v="92"/>
    </i>
    <i>
      <x v="870"/>
      <x v="157"/>
      <x v="382"/>
    </i>
    <i>
      <x v="871"/>
      <x v="318"/>
      <x v="779"/>
    </i>
    <i>
      <x v="872"/>
      <x v="72"/>
      <x v="623"/>
    </i>
    <i>
      <x v="873"/>
      <x v="255"/>
      <x v="667"/>
    </i>
    <i>
      <x v="874"/>
      <x v="250"/>
      <x v="828"/>
    </i>
    <i>
      <x v="875"/>
      <x v="159"/>
      <x v="302"/>
    </i>
    <i>
      <x v="876"/>
      <x v="128"/>
      <x v="103"/>
    </i>
    <i>
      <x v="877"/>
      <x v="491"/>
      <x v="328"/>
    </i>
    <i>
      <x v="878"/>
      <x v="63"/>
      <x v="150"/>
    </i>
    <i>
      <x v="879"/>
      <x v="22"/>
      <x v="906"/>
    </i>
    <i>
      <x v="880"/>
      <x v="344"/>
      <x v="730"/>
    </i>
    <i>
      <x v="881"/>
      <x v="336"/>
      <x v="158"/>
    </i>
    <i>
      <x v="882"/>
      <x v="15"/>
      <x v="852"/>
    </i>
    <i>
      <x v="883"/>
      <x v="78"/>
      <x v="746"/>
    </i>
    <i>
      <x v="884"/>
      <x v="504"/>
      <x v="278"/>
    </i>
    <i>
      <x v="885"/>
      <x v="47"/>
      <x v="474"/>
    </i>
    <i>
      <x v="886"/>
      <x v="477"/>
      <x v="360"/>
    </i>
    <i>
      <x v="887"/>
      <x v="158"/>
      <x v="112"/>
    </i>
    <i>
      <x v="888"/>
      <x v="121"/>
      <x v="701"/>
    </i>
    <i>
      <x v="889"/>
      <x v="118"/>
      <x v="622"/>
    </i>
    <i>
      <x v="890"/>
      <x v="450"/>
      <x v="468"/>
    </i>
    <i>
      <x v="891"/>
      <x v="55"/>
      <x v="762"/>
    </i>
    <i>
      <x v="892"/>
      <x v="125"/>
      <x v="735"/>
    </i>
    <i>
      <x v="893"/>
      <x v="165"/>
      <x v="510"/>
    </i>
    <i>
      <x v="894"/>
      <x v="50"/>
      <x v="670"/>
    </i>
    <i>
      <x v="895"/>
      <x v="488"/>
      <x v="23"/>
    </i>
    <i>
      <x v="896"/>
      <x v="190"/>
      <x v="946"/>
    </i>
    <i>
      <x v="897"/>
      <x v="169"/>
      <x v="109"/>
    </i>
    <i>
      <x v="898"/>
      <x v="516"/>
      <x v="219"/>
    </i>
    <i>
      <x v="899"/>
      <x v="74"/>
      <x v="865"/>
    </i>
    <i>
      <x v="900"/>
      <x v="2"/>
      <x v="8"/>
    </i>
    <i>
      <x v="901"/>
      <x v="118"/>
      <x v="582"/>
    </i>
    <i>
      <x v="902"/>
      <x v="40"/>
      <x v="756"/>
    </i>
    <i>
      <x v="904"/>
      <x v="134"/>
      <x v="45"/>
    </i>
    <i>
      <x v="905"/>
      <x v="159"/>
      <x v="611"/>
    </i>
    <i>
      <x v="906"/>
      <x v="116"/>
      <x v="608"/>
    </i>
    <i>
      <x v="907"/>
      <x v="173"/>
      <x v="80"/>
    </i>
    <i>
      <x v="908"/>
      <x v="243"/>
      <x v="814"/>
    </i>
    <i>
      <x v="909"/>
      <x v="39"/>
      <x v="892"/>
    </i>
    <i>
      <x v="910"/>
      <x v="485"/>
      <x v="77"/>
    </i>
    <i>
      <x v="911"/>
      <x v="121"/>
      <x v="688"/>
    </i>
    <i>
      <x v="912"/>
      <x v="47"/>
      <x v="950"/>
    </i>
    <i>
      <x v="913"/>
      <x v="267"/>
      <x v="207"/>
    </i>
    <i>
      <x v="914"/>
      <x v="153"/>
      <x v="245"/>
    </i>
    <i>
      <x v="915"/>
      <x v="466"/>
      <x v="580"/>
    </i>
    <i>
      <x v="916"/>
      <x v="83"/>
      <x v="146"/>
    </i>
    <i>
      <x v="918"/>
      <x v="88"/>
      <x v="743"/>
    </i>
    <i>
      <x v="919"/>
      <x v="214"/>
      <x v="248"/>
    </i>
    <i>
      <x v="920"/>
      <x v="114"/>
      <x v="650"/>
    </i>
    <i>
      <x v="921"/>
      <x v="489"/>
      <x v="1"/>
    </i>
    <i>
      <x v="922"/>
      <x v="280"/>
      <x v="636"/>
    </i>
    <i>
      <x v="923"/>
      <x v="43"/>
      <x v="745"/>
    </i>
    <i>
      <x v="924"/>
      <x v="249"/>
      <x v="894"/>
    </i>
    <i>
      <x v="925"/>
      <x v="69"/>
      <x v="722"/>
    </i>
    <i>
      <x v="926"/>
      <x v="168"/>
      <x v="70"/>
    </i>
    <i>
      <x v="927"/>
      <x v="150"/>
      <x v="185"/>
    </i>
    <i>
      <x v="928"/>
      <x v="496"/>
      <x v="472"/>
    </i>
    <i>
      <x v="929"/>
      <x v="130"/>
      <x v="712"/>
    </i>
    <i>
      <x v="930"/>
      <x v="79"/>
      <x v="454"/>
    </i>
    <i>
      <x v="931"/>
      <x v="159"/>
      <x v="312"/>
    </i>
    <i>
      <x v="932"/>
      <x v="56"/>
      <x v="703"/>
    </i>
    <i>
      <x v="933"/>
      <x v="322"/>
      <x v="749"/>
    </i>
    <i>
      <x v="934"/>
      <x v="127"/>
      <x v="648"/>
    </i>
    <i>
      <x v="935"/>
      <x v="126"/>
      <x v="613"/>
    </i>
    <i>
      <x v="936"/>
      <x v="389"/>
      <x v="6"/>
    </i>
    <i>
      <x v="937"/>
      <x v="505"/>
      <x v="204"/>
    </i>
    <i>
      <x v="938"/>
      <x v="174"/>
      <x v="449"/>
    </i>
    <i>
      <x v="939"/>
      <x v="158"/>
      <x v="202"/>
    </i>
    <i>
      <x v="941"/>
      <x v="259"/>
      <x v="49"/>
    </i>
    <i>
      <x v="942"/>
      <x v="133"/>
      <x v="283"/>
    </i>
    <i>
      <x v="943"/>
      <x v="155"/>
      <x v="595"/>
    </i>
    <i>
      <x v="944"/>
      <x v="140"/>
      <x v="342"/>
    </i>
    <i>
      <x v="945"/>
      <x v="507"/>
      <x v="128"/>
    </i>
    <i>
      <x v="946"/>
      <x v="482"/>
      <x v="33"/>
    </i>
    <i>
      <x v="947"/>
      <x v="81"/>
      <x v="107"/>
    </i>
    <i>
      <x v="948"/>
      <x v="176"/>
      <x v="268"/>
    </i>
    <i>
      <x v="949"/>
      <x v="122"/>
      <x v="601"/>
    </i>
    <i>
      <x v="950"/>
      <x v="2"/>
      <x v="22"/>
    </i>
    <i>
      <x v="951"/>
      <x v="192"/>
      <x v="970"/>
    </i>
    <i>
      <x v="952"/>
      <x v="468"/>
      <x v="306"/>
    </i>
    <i>
      <x v="953"/>
      <x v="76"/>
      <x v="254"/>
    </i>
    <i>
      <x v="954"/>
      <x v="226"/>
      <x v="847"/>
    </i>
    <i>
      <x v="955"/>
      <x v="13"/>
      <x v="971"/>
    </i>
    <i>
      <x v="956"/>
      <x v="529"/>
      <x v="75"/>
    </i>
    <i>
      <x v="957"/>
      <x v="182"/>
      <x v="504"/>
    </i>
    <i>
      <x v="958"/>
      <x v="28"/>
      <x v="944"/>
    </i>
    <i>
      <x v="959"/>
      <x v="467"/>
      <x v="21"/>
    </i>
    <i>
      <x v="960"/>
      <x v="116"/>
      <x v="362"/>
    </i>
    <i>
      <x v="961"/>
      <x v="119"/>
      <x v="477"/>
    </i>
    <i>
      <x v="962"/>
      <x v="81"/>
      <x v="795"/>
    </i>
    <i>
      <x v="963"/>
      <x v="122"/>
      <x v="358"/>
    </i>
    <i>
      <x v="964"/>
      <x v="83"/>
      <x v="834"/>
    </i>
    <i>
      <x v="965"/>
      <x v="61"/>
      <x v="858"/>
    </i>
    <i>
      <x v="966"/>
      <x v="43"/>
      <x v="948"/>
    </i>
    <i>
      <x v="967"/>
      <x v="354"/>
      <x v="531"/>
    </i>
    <i>
      <x v="968"/>
      <x v="58"/>
      <x v="825"/>
    </i>
    <i>
      <x v="969"/>
      <x v="159"/>
      <x v="445"/>
    </i>
    <i>
      <x v="970"/>
      <x v="371"/>
      <x v="259"/>
    </i>
    <i>
      <x v="971"/>
      <x v="110"/>
      <x v="110"/>
    </i>
    <i>
      <x v="972"/>
      <x v="257"/>
      <x v="729"/>
    </i>
    <i>
      <x v="973"/>
      <x v="426"/>
      <x v="87"/>
    </i>
    <i>
      <x v="974"/>
      <x v="15"/>
      <x v="855"/>
    </i>
    <i>
      <x v="975"/>
      <x v="115"/>
      <x v="576"/>
    </i>
    <i>
      <x v="976"/>
      <x v="89"/>
      <x v="815"/>
    </i>
    <i>
      <x v="977"/>
      <x v="146"/>
      <x v="317"/>
    </i>
    <i>
      <x v="978"/>
      <x v="22"/>
      <x v="953"/>
    </i>
    <i>
      <x v="979"/>
      <x v="308"/>
      <x v="549"/>
    </i>
    <i>
      <x v="980"/>
      <x v="547"/>
      <x v="163"/>
    </i>
    <i>
      <x v="981"/>
      <x v="139"/>
      <x v="642"/>
    </i>
    <i>
      <x v="982"/>
      <x v="150"/>
      <x v="361"/>
    </i>
    <i>
      <x v="983"/>
      <x v="440"/>
      <x v="556"/>
    </i>
    <i>
      <x v="984"/>
      <x v="134"/>
      <x v="571"/>
    </i>
    <i>
      <x v="985"/>
      <x v="502"/>
      <x v="293"/>
    </i>
    <i>
      <x v="986"/>
      <x v="158"/>
      <x v="164"/>
    </i>
    <i>
      <x v="987"/>
      <x v="127"/>
      <x v="711"/>
    </i>
    <i>
      <x v="988"/>
      <x v="176"/>
      <x v="218"/>
    </i>
    <i>
      <x v="989"/>
      <x v="58"/>
      <x v="895"/>
    </i>
    <i>
      <x v="990"/>
      <x v="158"/>
      <x v="369"/>
    </i>
    <i>
      <x v="991"/>
      <x v="182"/>
      <x v="459"/>
    </i>
    <i>
      <x v="992"/>
      <x v="70"/>
      <x v="879"/>
    </i>
    <i>
      <x v="993"/>
      <x v="182"/>
      <x v="329"/>
    </i>
    <i>
      <x v="994"/>
      <x v="462"/>
      <x v="220"/>
    </i>
    <i>
      <x v="995"/>
      <x v="378"/>
      <x v="586"/>
    </i>
    <i>
      <x v="996"/>
      <x v="138"/>
      <x v="315"/>
    </i>
    <i>
      <x v="997"/>
      <x v="156"/>
      <x v="258"/>
    </i>
    <i>
      <x v="998"/>
      <x v="304"/>
      <x v="242"/>
    </i>
    <i>
      <x v="999"/>
      <x v="406"/>
      <x v="241"/>
    </i>
    <i t="grand">
      <x/>
    </i>
  </rowItems>
  <colItems count="1">
    <i/>
  </colItems>
  <pageFields count="4">
    <pageField fld="6" hier="-1"/>
    <pageField fld="13" hier="-1"/>
    <pageField fld="14" hier="-1"/>
    <pageField fld="15" hier="-1"/>
  </pageFields>
  <dataFields count="1">
    <dataField name="Sum of Goal [USD]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49D58-1167-4289-B545-331DC6A8195A}" name="PivotTable1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14" rowHeaderCaption="Category">
  <location ref="B7:G18" firstHeaderRow="1" firstDataRow="2" firstDataCol="1" rowPageCount="1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310">
      <pivotArea dataOnly="0" labelOnly="1" fieldPosition="0">
        <references count="1">
          <reference field="6" count="0"/>
        </references>
      </pivotArea>
    </format>
    <format dxfId="309">
      <pivotArea dataOnly="0" labelOnly="1" grandCol="1" outline="0" fieldPosition="0"/>
    </format>
    <format dxfId="308">
      <pivotArea dataOnly="0" labelOnly="1" fieldPosition="0">
        <references count="1">
          <reference field="6" count="0"/>
        </references>
      </pivotArea>
    </format>
    <format dxfId="307">
      <pivotArea dataOnly="0" labelOnly="1" grandCol="1" outline="0" fieldPosition="0"/>
    </format>
    <format dxfId="306">
      <pivotArea dataOnly="0" labelOnly="1" fieldPosition="0">
        <references count="1">
          <reference field="6" count="0"/>
        </references>
      </pivotArea>
    </format>
    <format dxfId="305">
      <pivotArea dataOnly="0" labelOnly="1" grandCol="1" outline="0" fieldPosition="0"/>
    </format>
  </formats>
  <chartFormats count="4"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B4CF7-1FDF-4F55-9DDC-5EC99E6B4225}" name="PivotTable12" cacheId="42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outline="1" outlineData="1" multipleFieldFilters="0" chartFormat="2">
  <location ref="B43:F69" firstHeaderRow="1" firstDataRow="2" firstDataCol="1" rowPageCount="2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pageFields count="2">
    <pageField fld="9" hier="-1"/>
    <pageField fld="17" hier="-1"/>
  </pageFields>
  <dataFields count="1">
    <dataField name="Count of outcome" fld="6" subtotal="count" showDataAs="percentOfRow" baseField="17" baseItem="2" numFmtId="10"/>
  </dataFields>
  <formats count="7">
    <format dxfId="291">
      <pivotArea dataOnly="0" labelOnly="1" fieldPosition="0">
        <references count="1">
          <reference field="6" count="0"/>
        </references>
      </pivotArea>
    </format>
    <format dxfId="290">
      <pivotArea dataOnly="0" labelOnly="1" grandCol="1" outline="0" fieldPosition="0"/>
    </format>
    <format dxfId="289">
      <pivotArea dataOnly="0" labelOnly="1" fieldPosition="0">
        <references count="1">
          <reference field="6" count="0"/>
        </references>
      </pivotArea>
    </format>
    <format dxfId="288">
      <pivotArea dataOnly="0" labelOnly="1" grandCol="1" outline="0" fieldPosition="0"/>
    </format>
    <format dxfId="287">
      <pivotArea dataOnly="0" labelOnly="1" fieldPosition="0">
        <references count="1">
          <reference field="6" count="0"/>
        </references>
      </pivotArea>
    </format>
    <format dxfId="286">
      <pivotArea dataOnly="0" labelOnly="1" grandCol="1" outline="0" fieldPosition="0"/>
    </format>
    <format dxfId="285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D5788-8CA8-410E-A800-A929D3B88AC9}" name="PivotTable1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4" rowHeaderCaption="Sub-Category">
  <location ref="B8:G34" firstHeaderRow="1" firstDataRow="2" firstDataCol="1" rowPageCount="2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formats count="6">
    <format dxfId="297">
      <pivotArea dataOnly="0" labelOnly="1" fieldPosition="0">
        <references count="1">
          <reference field="6" count="0"/>
        </references>
      </pivotArea>
    </format>
    <format dxfId="296">
      <pivotArea dataOnly="0" labelOnly="1" grandCol="1" outline="0" fieldPosition="0"/>
    </format>
    <format dxfId="295">
      <pivotArea dataOnly="0" labelOnly="1" fieldPosition="0">
        <references count="1">
          <reference field="6" count="0"/>
        </references>
      </pivotArea>
    </format>
    <format dxfId="294">
      <pivotArea dataOnly="0" labelOnly="1" grandCol="1" outline="0" fieldPosition="0"/>
    </format>
    <format dxfId="293">
      <pivotArea dataOnly="0" labelOnly="1" fieldPosition="0">
        <references count="1">
          <reference field="6" count="0"/>
        </references>
      </pivotArea>
    </format>
    <format dxfId="29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8F16C-4A9D-4C02-A99A-670CFE43664D}" name="PivotTable1" cacheId="42" applyNumberFormats="0" applyBorderFormats="0" applyFontFormats="0" applyPatternFormats="0" applyAlignmentFormats="0" applyWidthHeightFormats="1" dataCaption="Values" updatedVersion="7" minRefreshableVersion="3" itemPrintTitles="1" createdVersion="7" indent="0" compact="0" compactData="0" multipleFieldFilters="0" chartFormat="5" rowHeaderCaption="Sub-Category">
  <location ref="B7:H33" firstHeaderRow="1" firstDataRow="2" firstDataCol="2" rowPageCount="1" colPageCount="1"/>
  <pivotFields count="29">
    <pivotField compact="0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numFmtId="3" outline="0" showAll="0" defaultSubtotal="0"/>
    <pivotField compact="0" numFmtId="164" outline="0" showAll="0" defaultSubtotal="0"/>
    <pivotField axis="axisCol" dataField="1" compact="0" outline="0" showAll="0" defaultSubtotal="0">
      <items count="4">
        <item x="3"/>
        <item x="0"/>
        <item x="2"/>
        <item x="1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7">
        <item x="2"/>
        <item x="0"/>
        <item x="5"/>
        <item x="3"/>
        <item x="4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5" outline="0" showAll="0" defaultSubtotal="0"/>
    <pivotField compact="0" numFmtId="1" outline="0" showAll="0" defaultSubtotal="0"/>
    <pivotField compact="0" numFmtId="2" outline="0" showAll="0" defaultSubtotal="0"/>
    <pivotField compact="0" numFmtId="166" outline="0" showAll="0" defaultSubtotal="0"/>
    <pivotField compact="0" numFmtId="166" outline="0" showAll="0" defaultSubtotal="0"/>
    <pivotField compact="0" numFmtId="166" outline="0" showAll="0" defaultSubtota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7"/>
    <field x="18"/>
  </rowFields>
  <rowItems count="25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276">
      <pivotArea dataOnly="0" labelOnly="1" fieldPosition="0">
        <references count="1">
          <reference field="6" count="0"/>
        </references>
      </pivotArea>
    </format>
    <format dxfId="275">
      <pivotArea dataOnly="0" labelOnly="1" grandCol="1" outline="0" fieldPosition="0"/>
    </format>
    <format dxfId="274">
      <pivotArea dataOnly="0" labelOnly="1" fieldPosition="0">
        <references count="1">
          <reference field="6" count="0"/>
        </references>
      </pivotArea>
    </format>
    <format dxfId="273">
      <pivotArea dataOnly="0" labelOnly="1" grandCol="1" outline="0" fieldPosition="0"/>
    </format>
    <format dxfId="272">
      <pivotArea dataOnly="0" labelOnly="1" fieldPosition="0">
        <references count="1">
          <reference field="6" count="0"/>
        </references>
      </pivotArea>
    </format>
    <format dxfId="271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99D62-C655-4D39-9E43-460E3281FF13}" name="PivotTable12" cacheId="42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outline="1" outlineData="1" multipleFieldFilters="0" chartFormat="2">
  <location ref="B40:F75" firstHeaderRow="1" firstDataRow="2" firstDataCol="1" rowPageCount="1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7"/>
    <field x="18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9" hier="-1"/>
  </pageFields>
  <dataFields count="1">
    <dataField name="Count of outcome" fld="6" subtotal="count" showDataAs="percentOfRow" baseField="17" baseItem="2" numFmtId="9"/>
  </dataFields>
  <formats count="8">
    <format dxfId="284">
      <pivotArea dataOnly="0" labelOnly="1" fieldPosition="0">
        <references count="1">
          <reference field="6" count="0"/>
        </references>
      </pivotArea>
    </format>
    <format dxfId="283">
      <pivotArea dataOnly="0" labelOnly="1" grandCol="1" outline="0" fieldPosition="0"/>
    </format>
    <format dxfId="282">
      <pivotArea dataOnly="0" labelOnly="1" fieldPosition="0">
        <references count="1">
          <reference field="6" count="0"/>
        </references>
      </pivotArea>
    </format>
    <format dxfId="281">
      <pivotArea dataOnly="0" labelOnly="1" grandCol="1" outline="0" fieldPosition="0"/>
    </format>
    <format dxfId="280">
      <pivotArea dataOnly="0" labelOnly="1" fieldPosition="0">
        <references count="1">
          <reference field="6" count="0"/>
        </references>
      </pivotArea>
    </format>
    <format dxfId="279">
      <pivotArea dataOnly="0" labelOnly="1" grandCol="1" outline="0" fieldPosition="0"/>
    </format>
    <format dxfId="278">
      <pivotArea outline="0" fieldPosition="0">
        <references count="1">
          <reference field="4294967294" count="1">
            <x v="0"/>
          </reference>
        </references>
      </pivotArea>
    </format>
    <format dxfId="277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E399-555C-4803-A73B-DC03F4D6FFA0}" name="PivotTable2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7">
  <location ref="B32:F46" firstHeaderRow="1" firstDataRow="2" firstDataCol="1" rowPageCount="2" colPageCount="1"/>
  <pivotFields count="29">
    <pivotField showAll="0"/>
    <pivotField showAll="0"/>
    <pivotField showAll="0"/>
    <pivotField numFmtId="3" showAll="0"/>
    <pivotField numFmtId="3" showAll="0"/>
    <pivotField dataField="1" numFmtId="164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8" hier="-1"/>
  </pageFields>
  <dataFields count="1">
    <dataField name="Average of Percent Funded" fld="5" subtotal="average" baseField="19" baseItem="1" numFmtId="9"/>
  </dataFields>
  <formats count="7">
    <format dxfId="264">
      <pivotArea dataOnly="0" labelOnly="1" fieldPosition="0">
        <references count="1">
          <reference field="6" count="0"/>
        </references>
      </pivotArea>
    </format>
    <format dxfId="263">
      <pivotArea dataOnly="0" labelOnly="1" grandCol="1" outline="0" fieldPosition="0"/>
    </format>
    <format dxfId="262">
      <pivotArea dataOnly="0" labelOnly="1" fieldPosition="0">
        <references count="1">
          <reference field="6" count="0"/>
        </references>
      </pivotArea>
    </format>
    <format dxfId="261">
      <pivotArea dataOnly="0" labelOnly="1" grandCol="1" outline="0" fieldPosition="0"/>
    </format>
    <format dxfId="260">
      <pivotArea dataOnly="0" labelOnly="1" fieldPosition="0">
        <references count="1">
          <reference field="6" count="0"/>
        </references>
      </pivotArea>
    </format>
    <format dxfId="259">
      <pivotArea dataOnly="0" labelOnly="1" grandCol="1" outline="0" fieldPosition="0"/>
    </format>
    <format dxfId="258">
      <pivotArea outline="0" collapsedLevelsAreSubtotals="1" fieldPosition="0"/>
    </format>
  </formats>
  <chartFormats count="3"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35492-C0E0-4F37-966B-134E9B950ABC}" name="PivotTable1" cacheId="42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 chartFormat="2">
  <location ref="B8:F22" firstHeaderRow="1" firstDataRow="2" firstDataCol="1" rowPageCount="2" colPageCount="1"/>
  <pivotFields count="29">
    <pivotField showAll="0"/>
    <pivotField showAll="0"/>
    <pivotField showAll="0"/>
    <pivotField numFmtId="3" showAll="0"/>
    <pivotField numFmtId="3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8" hier="-1"/>
  </pageFields>
  <dataFields count="1">
    <dataField name="Count of outcome" fld="6" subtotal="count" baseField="0" baseItem="0"/>
  </dataFields>
  <formats count="6">
    <format dxfId="270">
      <pivotArea dataOnly="0" labelOnly="1" fieldPosition="0">
        <references count="1">
          <reference field="6" count="0"/>
        </references>
      </pivotArea>
    </format>
    <format dxfId="269">
      <pivotArea dataOnly="0" labelOnly="1" grandCol="1" outline="0" fieldPosition="0"/>
    </format>
    <format dxfId="268">
      <pivotArea dataOnly="0" labelOnly="1" fieldPosition="0">
        <references count="1">
          <reference field="6" count="0"/>
        </references>
      </pivotArea>
    </format>
    <format dxfId="267">
      <pivotArea dataOnly="0" labelOnly="1" grandCol="1" outline="0" fieldPosition="0"/>
    </format>
    <format dxfId="266">
      <pivotArea dataOnly="0" labelOnly="1" fieldPosition="0">
        <references count="1">
          <reference field="6" count="0"/>
        </references>
      </pivotArea>
    </format>
    <format dxfId="265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DB754-9E22-4414-9044-8D892709432E}" name="PivotTable3" cacheId="42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 rowHeaderCaption="Campaign ID" colHeaderCaption="Outcome">
  <location ref="B5:D935" firstHeaderRow="1" firstDataRow="2" firstDataCol="1"/>
  <pivotFields count="2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3" showAll="0"/>
    <pivotField numFmtId="3" showAll="0"/>
    <pivotField numFmtId="164" showAll="0"/>
    <pivotField axis="axisCol" showAll="0" sortType="descending">
      <items count="5">
        <item x="1"/>
        <item h="1" x="2"/>
        <item x="0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" showAll="0"/>
    <pivotField numFmtId="2" showAll="0"/>
    <pivotField numFmtId="166" showAll="0"/>
    <pivotField numFmtId="166" showAll="0"/>
    <pivotField numFmtId="166" showAll="0"/>
    <pivotField showAll="0"/>
    <pivotField showAll="0" defaultSubtotal="0"/>
    <pivotField showAll="0" defaultSubtotal="0"/>
  </pivotFields>
  <rowFields count="1">
    <field x="0"/>
  </rowFields>
  <rowItems count="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</rowItems>
  <colFields count="1">
    <field x="6"/>
  </colFields>
  <colItems count="2">
    <i>
      <x/>
    </i>
    <i>
      <x v="2"/>
    </i>
  </colItems>
  <dataFields count="1">
    <dataField name="Sum of backers_count" fld="7" baseField="0" baseItem="0" numFmtId="1"/>
  </dataFields>
  <formats count="21">
    <format dxfId="257">
      <pivotArea dataOnly="0" labelOnly="1" fieldPosition="0">
        <references count="1">
          <reference field="6" count="0"/>
        </references>
      </pivotArea>
    </format>
    <format dxfId="256">
      <pivotArea outline="0" collapsedLevelsAreSubtotals="1" fieldPosition="0"/>
    </format>
    <format dxfId="255">
      <pivotArea field="6" type="button" dataOnly="0" labelOnly="1" outline="0" axis="axisCol" fieldPosition="0"/>
    </format>
    <format dxfId="254">
      <pivotArea type="topRight" dataOnly="0" labelOnly="1" outline="0" fieldPosition="0"/>
    </format>
    <format dxfId="253">
      <pivotArea dataOnly="0" labelOnly="1" fieldPosition="0">
        <references count="1">
          <reference field="6" count="0"/>
        </references>
      </pivotArea>
    </format>
    <format dxfId="252">
      <pivotArea outline="0" collapsedLevelsAreSubtotals="1" fieldPosition="0"/>
    </format>
    <format dxfId="251">
      <pivotArea field="6" type="button" dataOnly="0" labelOnly="1" outline="0" axis="axisCol" fieldPosition="0"/>
    </format>
    <format dxfId="250">
      <pivotArea type="topRight" dataOnly="0" labelOnly="1" outline="0" fieldPosition="0"/>
    </format>
    <format dxfId="249">
      <pivotArea dataOnly="0" labelOnly="1" fieldPosition="0">
        <references count="1">
          <reference field="6" count="0"/>
        </references>
      </pivotArea>
    </format>
    <format dxfId="248">
      <pivotArea type="origin" dataOnly="0" labelOnly="1" outline="0" fieldPosition="0"/>
    </format>
    <format dxfId="247">
      <pivotArea field="6" type="button" dataOnly="0" labelOnly="1" outline="0" axis="axisCol" fieldPosition="0"/>
    </format>
    <format dxfId="246">
      <pivotArea outline="0" collapsedLevelsAreSubtotals="1" fieldPosition="0"/>
    </format>
    <format dxfId="245">
      <pivotArea field="6" type="button" dataOnly="0" labelOnly="1" outline="0" axis="axisCol" fieldPosition="0"/>
    </format>
    <format dxfId="244">
      <pivotArea type="topRight" dataOnly="0" labelOnly="1" outline="0" fieldPosition="0"/>
    </format>
    <format dxfId="243">
      <pivotArea dataOnly="0" labelOnly="1" fieldPosition="0">
        <references count="1">
          <reference field="6" count="0"/>
        </references>
      </pivotArea>
    </format>
    <format dxfId="242">
      <pivotArea collapsedLevelsAreSubtotals="1" fieldPosition="0">
        <references count="1">
          <reference field="0" count="216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30"/>
            <x v="131"/>
            <x v="132"/>
            <x v="133"/>
            <x v="134"/>
            <x v="135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3"/>
            <x v="204"/>
            <x v="205"/>
            <x v="207"/>
            <x v="208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</reference>
        </references>
      </pivotArea>
    </format>
    <format dxfId="241">
      <pivotArea collapsedLevelsAreSubtotals="1" fieldPosition="0">
        <references count="1">
          <reference field="0" count="216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30"/>
            <x v="131"/>
            <x v="132"/>
            <x v="133"/>
            <x v="134"/>
            <x v="135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3"/>
            <x v="204"/>
            <x v="205"/>
            <x v="207"/>
            <x v="208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</reference>
        </references>
      </pivotArea>
    </format>
    <format dxfId="240">
      <pivotArea outline="0" collapsedLevelsAreSubtotals="1" fieldPosition="0"/>
    </format>
    <format dxfId="239">
      <pivotArea field="6" type="button" dataOnly="0" labelOnly="1" outline="0" axis="axisCol" fieldPosition="0"/>
    </format>
    <format dxfId="238">
      <pivotArea type="topRight" dataOnly="0" labelOnly="1" outline="0" fieldPosition="0"/>
    </format>
    <format dxfId="237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E76D2-D75D-47C7-A1AF-CF9B1C54C184}" name="Table1" displayName="Table1" ref="B6:AB1006" totalsRowShown="0" headerRowDxfId="339" dataDxfId="338">
  <autoFilter ref="B6:AB1006" xr:uid="{3D3E76D2-D75D-47C7-A1AF-CF9B1C54C184}"/>
  <sortState xmlns:xlrd2="http://schemas.microsoft.com/office/spreadsheetml/2017/richdata2" ref="B7:AB1006">
    <sortCondition ref="B6:B1006"/>
  </sortState>
  <tableColumns count="27">
    <tableColumn id="1" xr3:uid="{7581000A-58C8-480A-96C7-8AAC5B6B00FE}" name="id" dataDxfId="337"/>
    <tableColumn id="2" xr3:uid="{E801050B-E5BF-4609-A148-07991B9CF63A}" name="name" dataDxfId="336"/>
    <tableColumn id="3" xr3:uid="{9F48E4B3-5361-4BE2-BDEF-211C6BFC3765}" name="blurb" dataDxfId="335"/>
    <tableColumn id="4" xr3:uid="{4B7B782B-4C01-421F-9353-394C85480A5A}" name="goal" dataDxfId="334"/>
    <tableColumn id="5" xr3:uid="{DB4FC13D-81F3-40D3-9C10-E917F6908A08}" name="pledged" dataDxfId="333"/>
    <tableColumn id="19" xr3:uid="{25C10827-6538-473B-B8C3-AAADF31894E9}" name="Percent Funded" dataDxfId="332" dataCellStyle="Percent">
      <calculatedColumnFormula>Table1[[#This Row],[pledged]]/Table1[[#This Row],[goal]]</calculatedColumnFormula>
    </tableColumn>
    <tableColumn id="6" xr3:uid="{F7E51278-DC16-47B9-A6B9-C71B1C9E793D}" name="outcome" dataDxfId="331"/>
    <tableColumn id="7" xr3:uid="{4977E963-4C8F-4D40-954D-4D5D82856DE4}" name="backers_count" dataDxfId="330"/>
    <tableColumn id="20" xr3:uid="{652593BE-311A-41A7-89AC-1EB0F969890B}" name="Average Donation" dataDxfId="329">
      <calculatedColumnFormula>IFERROR(F7/I7,0)</calculatedColumnFormula>
    </tableColumn>
    <tableColumn id="8" xr3:uid="{CC1F7995-45B6-4B2B-B39B-48F6BE4BFBF8}" name="country" dataDxfId="328"/>
    <tableColumn id="9" xr3:uid="{990CEE06-B091-4511-80B9-E58D4A51AE13}" name="currency" dataDxfId="327"/>
    <tableColumn id="10" xr3:uid="{C36CE96E-C8F9-4576-8DCF-2C450125CF7C}" name="launched_at" dataDxfId="326"/>
    <tableColumn id="11" xr3:uid="{BC6D471B-11C4-4916-9B66-A7E47A603923}" name="deadline" dataDxfId="325"/>
    <tableColumn id="12" xr3:uid="{DA7142D4-4C56-4C04-9902-5EA85A239E46}" name="staff_pick" dataDxfId="324"/>
    <tableColumn id="13" xr3:uid="{81A14B2B-2B4A-4405-AA40-30C43862DC9E}" name="spotlight" dataDxfId="323"/>
    <tableColumn id="27" xr3:uid="{E632169A-7A78-495D-808F-9BE705353BC7}" name="Staff &amp; Spot" dataDxfId="322">
      <calculatedColumnFormula>AND(Table1[[#This Row],[staff_pick]]=TRUE,Table1[[#This Row],[spotlight]]=TRUE)</calculatedColumnFormula>
    </tableColumn>
    <tableColumn id="14" xr3:uid="{9F31CB6A-FDF8-4625-9908-9BEC437CDB52}" name="category &amp; sub-category" dataDxfId="321"/>
    <tableColumn id="16" xr3:uid="{F9095FE1-2A1C-4719-BC15-B884DF2C0703}" name="Parent Category" dataDxfId="320">
      <calculatedColumnFormula>LEFT(R7,SEARCH("/",R7,1)-1)</calculatedColumnFormula>
    </tableColumn>
    <tableColumn id="17" xr3:uid="{750E24F2-7E5B-4689-AF0B-5709AD2E5EBE}" name="Sub-Category" dataDxfId="319">
      <calculatedColumnFormula>MID(R7,SEARCH("/",R7,1)+1,256)</calculatedColumnFormula>
    </tableColumn>
    <tableColumn id="21" xr3:uid="{C2570705-48B3-4811-99CA-C473F1F731E0}" name="Date Created Conversion" dataDxfId="318">
      <calculatedColumnFormula>(((M7/60)/60)/24)+DATE(1970,1,1)</calculatedColumnFormula>
    </tableColumn>
    <tableColumn id="15" xr3:uid="{DD66B0C4-1F6A-4959-AF17-A5BECE08EF2C}" name="Date Ended Conversion" dataDxfId="317">
      <calculatedColumnFormula>(((N7/60)/60)/24)+DATE(1970,1,1)</calculatedColumnFormula>
    </tableColumn>
    <tableColumn id="22" xr3:uid="{39D1689F-4A4A-4349-9CFB-AB9AD8022725}" name="Duration" dataDxfId="316">
      <calculatedColumnFormula>_xlfn.DAYS(V7,U7)</calculatedColumnFormula>
    </tableColumn>
    <tableColumn id="23" xr3:uid="{57BF1260-C2CD-40EB-A9A8-D4B792765C42}" name="Excange rate" dataDxfId="315">
      <calculatedColumnFormula>VLOOKUP(L7,$AF$7:$AG$13,2,FALSE)</calculatedColumnFormula>
    </tableColumn>
    <tableColumn id="26" xr3:uid="{5AA08B4B-7CFD-4FE6-A71A-FD42F8DC2AC2}" name="Goal [USD]" dataDxfId="314">
      <calculatedColumnFormula>E7/X7</calculatedColumnFormula>
    </tableColumn>
    <tableColumn id="25" xr3:uid="{427E38FE-C224-4941-9121-BE3F12B60F87}" name="Pledged [USD]" dataDxfId="313">
      <calculatedColumnFormula>F7/X7</calculatedColumnFormula>
    </tableColumn>
    <tableColumn id="24" xr3:uid="{A8E5D50B-C403-4CF1-B97C-26A1EBBD8667}" name="Average Donation [USD]" dataDxfId="312">
      <calculatedColumnFormula>IFERROR(Z7/I7,0)</calculatedColumnFormula>
    </tableColumn>
    <tableColumn id="18" xr3:uid="{C5AFD26A-197D-4B92-9C3B-C356EEB6415E}" name="Country 2" dataDxfId="311">
      <calculatedColumnFormula>VLOOKUP(L7,$AF$7:$AH$13,3,FALSE)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ffpinegar1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CC35-B910-4218-BCC6-FC2F4D766089}">
  <sheetPr>
    <tabColor rgb="FFFFFF00"/>
  </sheetPr>
  <dimension ref="B4:C14"/>
  <sheetViews>
    <sheetView showGridLines="0" tabSelected="1" workbookViewId="0">
      <selection activeCell="F7" sqref="F7"/>
    </sheetView>
  </sheetViews>
  <sheetFormatPr defaultRowHeight="15.75" x14ac:dyDescent="0.25"/>
  <cols>
    <col min="3" max="3" width="9" customWidth="1"/>
  </cols>
  <sheetData>
    <row r="4" spans="2:3" x14ac:dyDescent="0.25">
      <c r="B4" t="s">
        <v>2241</v>
      </c>
      <c r="C4" t="s">
        <v>2237</v>
      </c>
    </row>
    <row r="5" spans="2:3" x14ac:dyDescent="0.25">
      <c r="B5" t="s">
        <v>2242</v>
      </c>
      <c r="C5" s="176" t="s">
        <v>2238</v>
      </c>
    </row>
    <row r="6" spans="2:3" x14ac:dyDescent="0.25">
      <c r="B6" t="s">
        <v>2240</v>
      </c>
      <c r="C6" t="s">
        <v>2239</v>
      </c>
    </row>
    <row r="8" spans="2:3" ht="33" x14ac:dyDescent="0.25">
      <c r="B8" s="177" t="s">
        <v>2244</v>
      </c>
    </row>
    <row r="10" spans="2:3" ht="27" customHeight="1" x14ac:dyDescent="0.35">
      <c r="B10" s="14" t="s">
        <v>2243</v>
      </c>
    </row>
    <row r="11" spans="2:3" ht="23.25" customHeight="1" x14ac:dyDescent="0.25">
      <c r="B11" s="81"/>
      <c r="C11" s="85" t="s">
        <v>2180</v>
      </c>
    </row>
    <row r="12" spans="2:3" ht="23.25" customHeight="1" x14ac:dyDescent="0.25">
      <c r="B12" s="82"/>
      <c r="C12" s="85" t="s">
        <v>2169</v>
      </c>
    </row>
    <row r="13" spans="2:3" ht="23.25" customHeight="1" x14ac:dyDescent="0.25">
      <c r="B13" s="83"/>
      <c r="C13" s="85" t="s">
        <v>2170</v>
      </c>
    </row>
    <row r="14" spans="2:3" ht="23.25" customHeight="1" x14ac:dyDescent="0.25">
      <c r="B14" s="84"/>
      <c r="C14" s="85" t="s">
        <v>2181</v>
      </c>
    </row>
  </sheetData>
  <hyperlinks>
    <hyperlink ref="C5" r:id="rId1" xr:uid="{293E7F3A-E7C0-4571-A410-6AE114D34117}"/>
  </hyperlinks>
  <pageMargins left="0.7" right="0.7" top="0.75" bottom="0.75" header="0.3" footer="0.3"/>
  <pageSetup orientation="portrait" horizontalDpi="30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6B79-D3D0-49C0-A881-F068263C15D4}">
  <sheetPr>
    <tabColor theme="9"/>
  </sheetPr>
  <dimension ref="B2:J30"/>
  <sheetViews>
    <sheetView showGridLines="0" zoomScaleNormal="100" workbookViewId="0"/>
  </sheetViews>
  <sheetFormatPr defaultRowHeight="15.75" x14ac:dyDescent="0.25"/>
  <cols>
    <col min="1" max="1" width="3.625" customWidth="1"/>
    <col min="2" max="2" width="16.5" bestFit="1" customWidth="1"/>
    <col min="3" max="7" width="9.75" customWidth="1"/>
  </cols>
  <sheetData>
    <row r="2" spans="2:9" ht="28.5" x14ac:dyDescent="0.45">
      <c r="I2" s="64" t="s">
        <v>2193</v>
      </c>
    </row>
    <row r="3" spans="2:9" x14ac:dyDescent="0.25">
      <c r="I3" s="78" t="s">
        <v>2194</v>
      </c>
    </row>
    <row r="6" spans="2:9" ht="21" x14ac:dyDescent="0.35">
      <c r="B6" s="9" t="s">
        <v>2035</v>
      </c>
      <c r="C6" s="9" t="s">
        <v>2033</v>
      </c>
      <c r="I6" s="14" t="s">
        <v>2217</v>
      </c>
    </row>
    <row r="7" spans="2:9" ht="31.5" x14ac:dyDescent="0.25">
      <c r="B7" s="9" t="s">
        <v>2036</v>
      </c>
      <c r="C7" s="11" t="s">
        <v>74</v>
      </c>
      <c r="D7" s="11" t="s">
        <v>14</v>
      </c>
      <c r="E7" s="11" t="s">
        <v>20</v>
      </c>
      <c r="F7" s="11" t="s">
        <v>2034</v>
      </c>
    </row>
    <row r="8" spans="2:9" x14ac:dyDescent="0.25">
      <c r="B8" s="3" t="s">
        <v>2173</v>
      </c>
      <c r="C8" s="17">
        <v>4.7619047619047616E-2</v>
      </c>
      <c r="D8" s="17">
        <v>0.38095238095238093</v>
      </c>
      <c r="E8" s="17">
        <v>0.5714285714285714</v>
      </c>
      <c r="F8" s="17">
        <v>1</v>
      </c>
    </row>
    <row r="9" spans="2:9" x14ac:dyDescent="0.25">
      <c r="B9" s="3" t="s">
        <v>2171</v>
      </c>
      <c r="C9" s="17">
        <v>4.6511627906976744E-2</v>
      </c>
      <c r="D9" s="17">
        <v>0.44186046511627908</v>
      </c>
      <c r="E9" s="17">
        <v>0.51162790697674421</v>
      </c>
      <c r="F9" s="17">
        <v>1</v>
      </c>
    </row>
    <row r="10" spans="2:9" x14ac:dyDescent="0.25">
      <c r="B10" s="3" t="s">
        <v>2174</v>
      </c>
      <c r="C10" s="17">
        <v>3.3333333333333333E-2</v>
      </c>
      <c r="D10" s="17">
        <v>0.4</v>
      </c>
      <c r="E10" s="17">
        <v>0.56666666666666665</v>
      </c>
      <c r="F10" s="17">
        <v>1</v>
      </c>
    </row>
    <row r="11" spans="2:9" x14ac:dyDescent="0.25">
      <c r="B11" s="3" t="s">
        <v>2176</v>
      </c>
      <c r="C11" s="17">
        <v>6.25E-2</v>
      </c>
      <c r="D11" s="17">
        <v>0.39583333333333331</v>
      </c>
      <c r="E11" s="17">
        <v>0.54166666666666663</v>
      </c>
      <c r="F11" s="17">
        <v>1</v>
      </c>
    </row>
    <row r="12" spans="2:9" x14ac:dyDescent="0.25">
      <c r="B12" s="3" t="s">
        <v>2177</v>
      </c>
      <c r="C12" s="17">
        <v>0.18181818181818182</v>
      </c>
      <c r="D12" s="17">
        <v>0.27272727272727271</v>
      </c>
      <c r="E12" s="17">
        <v>0.54545454545454541</v>
      </c>
      <c r="F12" s="17">
        <v>1</v>
      </c>
    </row>
    <row r="13" spans="2:9" x14ac:dyDescent="0.25">
      <c r="B13" s="3" t="s">
        <v>2175</v>
      </c>
      <c r="C13" s="17">
        <v>2.1276595744680851E-2</v>
      </c>
      <c r="D13" s="17">
        <v>0.38297872340425532</v>
      </c>
      <c r="E13" s="17">
        <v>0.5957446808510638</v>
      </c>
      <c r="F13" s="17">
        <v>1</v>
      </c>
    </row>
    <row r="14" spans="2:9" x14ac:dyDescent="0.25">
      <c r="B14" s="3" t="s">
        <v>2172</v>
      </c>
      <c r="C14" s="17">
        <v>5.8355437665782495E-2</v>
      </c>
      <c r="D14" s="17">
        <v>0.36339522546419101</v>
      </c>
      <c r="E14" s="17">
        <v>0.57824933687002655</v>
      </c>
      <c r="F14" s="17">
        <v>1</v>
      </c>
    </row>
    <row r="15" spans="2:9" x14ac:dyDescent="0.25">
      <c r="B15" s="3" t="s">
        <v>2034</v>
      </c>
      <c r="C15" s="17">
        <v>5.7809330628803245E-2</v>
      </c>
      <c r="D15" s="17">
        <v>0.36916835699797163</v>
      </c>
      <c r="E15" s="17">
        <v>0.57302231237322521</v>
      </c>
      <c r="F15" s="17">
        <v>1</v>
      </c>
    </row>
    <row r="21" spans="2:10" x14ac:dyDescent="0.25">
      <c r="B21" s="9" t="s">
        <v>2035</v>
      </c>
      <c r="C21" s="9" t="s">
        <v>2033</v>
      </c>
      <c r="G21" s="70"/>
      <c r="H21" s="92"/>
    </row>
    <row r="22" spans="2:10" ht="31.5" x14ac:dyDescent="0.25">
      <c r="B22" s="9" t="s">
        <v>2036</v>
      </c>
      <c r="C22" s="11" t="s">
        <v>74</v>
      </c>
      <c r="D22" s="11" t="s">
        <v>14</v>
      </c>
      <c r="E22" s="11" t="s">
        <v>20</v>
      </c>
      <c r="F22" s="11" t="s">
        <v>2034</v>
      </c>
      <c r="G22" s="90" t="s">
        <v>2179</v>
      </c>
      <c r="I22" s="92"/>
      <c r="J22" s="93"/>
    </row>
    <row r="23" spans="2:10" x14ac:dyDescent="0.25">
      <c r="B23" s="3" t="s">
        <v>2173</v>
      </c>
      <c r="C23" s="10">
        <v>2</v>
      </c>
      <c r="D23" s="10">
        <v>16</v>
      </c>
      <c r="E23" s="10">
        <v>24</v>
      </c>
      <c r="F23" s="10">
        <v>42</v>
      </c>
      <c r="G23" s="26">
        <f>F23/F$30</f>
        <v>4.2596348884381338E-2</v>
      </c>
    </row>
    <row r="24" spans="2:10" x14ac:dyDescent="0.25">
      <c r="B24" s="3" t="s">
        <v>2171</v>
      </c>
      <c r="C24" s="10">
        <v>2</v>
      </c>
      <c r="D24" s="10">
        <v>19</v>
      </c>
      <c r="E24" s="10">
        <v>22</v>
      </c>
      <c r="F24" s="10">
        <v>43</v>
      </c>
      <c r="G24" s="26">
        <f t="shared" ref="G24:G30" si="0">F24/F$30</f>
        <v>4.3610547667342799E-2</v>
      </c>
    </row>
    <row r="25" spans="2:10" x14ac:dyDescent="0.25">
      <c r="B25" s="3" t="s">
        <v>2174</v>
      </c>
      <c r="C25" s="10">
        <v>1</v>
      </c>
      <c r="D25" s="10">
        <v>12</v>
      </c>
      <c r="E25" s="10">
        <v>17</v>
      </c>
      <c r="F25" s="10">
        <v>30</v>
      </c>
      <c r="G25" s="26">
        <f t="shared" si="0"/>
        <v>3.0425963488843813E-2</v>
      </c>
    </row>
    <row r="26" spans="2:10" x14ac:dyDescent="0.25">
      <c r="B26" s="3" t="s">
        <v>2176</v>
      </c>
      <c r="C26" s="10">
        <v>3</v>
      </c>
      <c r="D26" s="10">
        <v>19</v>
      </c>
      <c r="E26" s="10">
        <v>26</v>
      </c>
      <c r="F26" s="10">
        <v>48</v>
      </c>
      <c r="G26" s="26">
        <f t="shared" si="0"/>
        <v>4.8681541582150101E-2</v>
      </c>
    </row>
    <row r="27" spans="2:10" x14ac:dyDescent="0.25">
      <c r="B27" s="3" t="s">
        <v>2177</v>
      </c>
      <c r="C27" s="10">
        <v>4</v>
      </c>
      <c r="D27" s="10">
        <v>6</v>
      </c>
      <c r="E27" s="10">
        <v>12</v>
      </c>
      <c r="F27" s="10">
        <v>22</v>
      </c>
      <c r="G27" s="26">
        <f t="shared" si="0"/>
        <v>2.231237322515213E-2</v>
      </c>
    </row>
    <row r="28" spans="2:10" x14ac:dyDescent="0.25">
      <c r="B28" s="3" t="s">
        <v>2175</v>
      </c>
      <c r="C28" s="10">
        <v>1</v>
      </c>
      <c r="D28" s="10">
        <v>18</v>
      </c>
      <c r="E28" s="10">
        <v>28</v>
      </c>
      <c r="F28" s="10">
        <v>47</v>
      </c>
      <c r="G28" s="26">
        <f t="shared" si="0"/>
        <v>4.766734279918864E-2</v>
      </c>
    </row>
    <row r="29" spans="2:10" x14ac:dyDescent="0.25">
      <c r="B29" s="3" t="s">
        <v>2172</v>
      </c>
      <c r="C29" s="10">
        <v>44</v>
      </c>
      <c r="D29" s="10">
        <v>274</v>
      </c>
      <c r="E29" s="10">
        <v>436</v>
      </c>
      <c r="F29" s="10">
        <v>754</v>
      </c>
      <c r="G29" s="26">
        <f t="shared" si="0"/>
        <v>0.76470588235294112</v>
      </c>
    </row>
    <row r="30" spans="2:10" x14ac:dyDescent="0.25">
      <c r="B30" s="3" t="s">
        <v>2034</v>
      </c>
      <c r="C30" s="10">
        <v>57</v>
      </c>
      <c r="D30" s="10">
        <v>364</v>
      </c>
      <c r="E30" s="10">
        <v>565</v>
      </c>
      <c r="F30" s="10">
        <v>986</v>
      </c>
      <c r="G30" s="91">
        <f t="shared" si="0"/>
        <v>1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1C59-F743-4298-B260-68BC415D73B6}">
  <sheetPr>
    <tabColor theme="9"/>
  </sheetPr>
  <dimension ref="B2:AG983"/>
  <sheetViews>
    <sheetView showGridLines="0" zoomScaleNormal="100" workbookViewId="0">
      <pane ySplit="7" topLeftCell="A8" activePane="bottomLeft" state="frozen"/>
      <selection pane="bottomLeft"/>
    </sheetView>
  </sheetViews>
  <sheetFormatPr defaultRowHeight="15.75" x14ac:dyDescent="0.25"/>
  <cols>
    <col min="1" max="1" width="3.625" customWidth="1"/>
    <col min="2" max="2" width="22.25" customWidth="1"/>
    <col min="3" max="3" width="12.875" style="79" customWidth="1"/>
    <col min="4" max="4" width="9.75" style="79" customWidth="1"/>
    <col min="5" max="5" width="4.625" style="22" customWidth="1"/>
    <col min="6" max="6" width="22.5" customWidth="1"/>
    <col min="7" max="7" width="12.75" customWidth="1"/>
    <col min="8" max="8" width="7.125" customWidth="1"/>
    <col min="9" max="9" width="22.5" customWidth="1"/>
    <col min="10" max="10" width="12.75" customWidth="1"/>
    <col min="11" max="12" width="4.625" customWidth="1"/>
  </cols>
  <sheetData>
    <row r="2" spans="2:33" ht="28.5" x14ac:dyDescent="0.45">
      <c r="F2" s="64" t="s">
        <v>2216</v>
      </c>
    </row>
    <row r="3" spans="2:33" x14ac:dyDescent="0.25">
      <c r="B3" s="66"/>
      <c r="F3" s="78" t="s">
        <v>2235</v>
      </c>
    </row>
    <row r="4" spans="2:33" x14ac:dyDescent="0.25">
      <c r="B4" s="60" t="s">
        <v>4</v>
      </c>
      <c r="C4" s="3" t="s">
        <v>20</v>
      </c>
    </row>
    <row r="6" spans="2:33" ht="29.25" customHeight="1" x14ac:dyDescent="0.25">
      <c r="B6" s="96" t="s">
        <v>2167</v>
      </c>
      <c r="C6" s="164" t="s">
        <v>2186</v>
      </c>
      <c r="D6" s="163"/>
      <c r="E6"/>
    </row>
    <row r="7" spans="2:33" ht="21.75" thickBot="1" x14ac:dyDescent="0.4">
      <c r="B7" s="9" t="s">
        <v>2185</v>
      </c>
      <c r="C7" s="22" t="s">
        <v>2093</v>
      </c>
      <c r="D7" s="22" t="s">
        <v>2092</v>
      </c>
      <c r="E7"/>
      <c r="M7" s="14" t="s">
        <v>2201</v>
      </c>
      <c r="AF7" s="23" t="s">
        <v>2234</v>
      </c>
      <c r="AG7" s="23" t="s">
        <v>2154</v>
      </c>
    </row>
    <row r="8" spans="2:33" x14ac:dyDescent="0.25">
      <c r="B8" s="3">
        <v>1</v>
      </c>
      <c r="C8" s="162">
        <v>10.4</v>
      </c>
      <c r="D8" s="162"/>
      <c r="E8"/>
      <c r="F8" s="52" t="s">
        <v>2165</v>
      </c>
      <c r="G8" s="52"/>
      <c r="I8" s="52" t="s">
        <v>2166</v>
      </c>
      <c r="J8" s="52"/>
      <c r="AF8" s="79">
        <v>15.915555555555555</v>
      </c>
      <c r="AG8" s="79">
        <v>23.388333333333332</v>
      </c>
    </row>
    <row r="9" spans="2:33" x14ac:dyDescent="0.25">
      <c r="B9" s="3">
        <v>2</v>
      </c>
      <c r="C9" s="162"/>
      <c r="D9" s="162">
        <v>1.3147878228782288</v>
      </c>
      <c r="E9"/>
      <c r="F9" s="49" t="s">
        <v>2117</v>
      </c>
      <c r="G9" s="80">
        <f>AVERAGE(C:C)</f>
        <v>3.2387832728382984</v>
      </c>
      <c r="I9" s="49" t="s">
        <v>2117</v>
      </c>
      <c r="J9" s="80">
        <f>AVERAGE(D:D)</f>
        <v>3.1494710639829413</v>
      </c>
      <c r="AF9" s="79">
        <v>14.973000000000001</v>
      </c>
      <c r="AG9" s="79">
        <v>18.40625</v>
      </c>
    </row>
    <row r="10" spans="2:33" x14ac:dyDescent="0.25">
      <c r="B10" s="3">
        <v>5</v>
      </c>
      <c r="C10" s="162"/>
      <c r="D10" s="162">
        <v>1.7361842105263159</v>
      </c>
      <c r="E10"/>
      <c r="F10" s="49" t="s">
        <v>2118</v>
      </c>
      <c r="G10" s="80">
        <v>54.046302934937671</v>
      </c>
      <c r="I10" s="49" t="s">
        <v>2118</v>
      </c>
      <c r="J10" s="80">
        <v>54.046302934937671</v>
      </c>
      <c r="AF10" s="79">
        <v>11.802857142857142</v>
      </c>
      <c r="AG10" s="79">
        <v>16.842500000000001</v>
      </c>
    </row>
    <row r="11" spans="2:33" x14ac:dyDescent="0.25">
      <c r="B11" s="3">
        <v>7</v>
      </c>
      <c r="C11" s="162"/>
      <c r="D11" s="162">
        <v>3.2757777777777779</v>
      </c>
      <c r="E11"/>
      <c r="F11" s="49" t="s">
        <v>2119</v>
      </c>
      <c r="G11" s="80">
        <f>MEDIAN(C:C)</f>
        <v>2.1643636363636363</v>
      </c>
      <c r="I11" s="49" t="s">
        <v>2119</v>
      </c>
      <c r="J11" s="80">
        <f>MEDIAN(D:D)</f>
        <v>2.0721746031746031</v>
      </c>
      <c r="AF11" s="79">
        <v>10.969379310344827</v>
      </c>
      <c r="AG11" s="79">
        <v>16.163333333333334</v>
      </c>
    </row>
    <row r="12" spans="2:33" x14ac:dyDescent="0.25">
      <c r="B12" s="3">
        <v>10</v>
      </c>
      <c r="C12" s="162"/>
      <c r="D12" s="162">
        <v>2.6611538461538462</v>
      </c>
      <c r="E12"/>
      <c r="F12" s="49" t="s">
        <v>2120</v>
      </c>
      <c r="G12" s="80">
        <f>_xlfn.STDEV.S(C:C)</f>
        <v>2.8196060181489542</v>
      </c>
      <c r="I12" s="49" t="s">
        <v>2120</v>
      </c>
      <c r="J12" s="80">
        <f>_xlfn.STDEV.S(D:D)</f>
        <v>2.8552406482283654</v>
      </c>
      <c r="AF12" s="79">
        <v>10.948571428571428</v>
      </c>
      <c r="AG12" s="79">
        <v>15.302222222222222</v>
      </c>
    </row>
    <row r="13" spans="2:33" x14ac:dyDescent="0.25">
      <c r="B13" s="3">
        <v>13</v>
      </c>
      <c r="C13" s="162"/>
      <c r="D13" s="162">
        <v>2.4511904761904764</v>
      </c>
      <c r="E13"/>
      <c r="F13" s="49" t="s">
        <v>2121</v>
      </c>
      <c r="G13" s="80">
        <f>_xlfn.VAR.S(C:C)</f>
        <v>7.9501780975818006</v>
      </c>
      <c r="I13" s="49" t="s">
        <v>2121</v>
      </c>
      <c r="J13" s="80">
        <f>_xlfn.VAR.S(D:D)</f>
        <v>8.1523991592955358</v>
      </c>
      <c r="AF13" s="79">
        <v>10.4</v>
      </c>
      <c r="AG13" s="79">
        <v>14.007777777777777</v>
      </c>
    </row>
    <row r="14" spans="2:33" x14ac:dyDescent="0.25">
      <c r="B14" s="3">
        <v>16</v>
      </c>
      <c r="C14" s="162"/>
      <c r="D14" s="162">
        <v>6.4947058823529416</v>
      </c>
      <c r="E14"/>
      <c r="F14" s="49" t="s">
        <v>2104</v>
      </c>
      <c r="G14" s="80">
        <f>G16-G15</f>
        <v>14.915440492794048</v>
      </c>
      <c r="I14" s="49" t="s">
        <v>2104</v>
      </c>
      <c r="J14" s="80">
        <f>J16-J15</f>
        <v>22.386638981173864</v>
      </c>
      <c r="AF14" s="79">
        <v>10.365</v>
      </c>
      <c r="AG14" s="79">
        <v>13.446666666666667</v>
      </c>
    </row>
    <row r="15" spans="2:33" x14ac:dyDescent="0.25">
      <c r="B15" s="3">
        <v>17</v>
      </c>
      <c r="C15" s="162"/>
      <c r="D15" s="162">
        <v>1.5939125295508274</v>
      </c>
      <c r="E15"/>
      <c r="F15" s="49" t="s">
        <v>2122</v>
      </c>
      <c r="G15" s="80">
        <f>MIN(C:C)</f>
        <v>1.0001150627615063</v>
      </c>
      <c r="I15" s="49" t="s">
        <v>2122</v>
      </c>
      <c r="J15" s="80">
        <f>MIN(D:D)</f>
        <v>1.0016943521594683</v>
      </c>
      <c r="AF15" s="79">
        <v>10.214444444444444</v>
      </c>
      <c r="AG15" s="79">
        <v>13.396666666666667</v>
      </c>
    </row>
    <row r="16" spans="2:33" x14ac:dyDescent="0.25">
      <c r="B16" s="3">
        <v>20</v>
      </c>
      <c r="C16" s="162"/>
      <c r="D16" s="162">
        <v>1.1224279210925645</v>
      </c>
      <c r="E16"/>
      <c r="F16" s="49" t="s">
        <v>2123</v>
      </c>
      <c r="G16" s="80">
        <f>MAX(C:C)</f>
        <v>15.915555555555555</v>
      </c>
      <c r="I16" s="49" t="s">
        <v>2123</v>
      </c>
      <c r="J16" s="80">
        <f>MAX(D:D)</f>
        <v>23.388333333333332</v>
      </c>
      <c r="AF16" s="79">
        <v>9.3261616161616168</v>
      </c>
      <c r="AG16" s="79">
        <v>11.859090909090909</v>
      </c>
    </row>
    <row r="17" spans="2:33" ht="16.5" thickBot="1" x14ac:dyDescent="0.3">
      <c r="B17" s="3">
        <v>22</v>
      </c>
      <c r="C17" s="162"/>
      <c r="D17" s="162">
        <v>1.2807106598984772</v>
      </c>
      <c r="E17"/>
      <c r="F17" s="50" t="s">
        <v>2124</v>
      </c>
      <c r="G17" s="53">
        <f>COUNT(C:C)</f>
        <v>147</v>
      </c>
      <c r="I17" s="50" t="s">
        <v>2124</v>
      </c>
      <c r="J17" s="53">
        <f>COUNT(D:D)</f>
        <v>418</v>
      </c>
      <c r="AF17" s="79">
        <v>9.2707777777777771</v>
      </c>
      <c r="AG17" s="79">
        <v>11.791666666666666</v>
      </c>
    </row>
    <row r="18" spans="2:33" x14ac:dyDescent="0.25">
      <c r="B18" s="3">
        <v>23</v>
      </c>
      <c r="C18" s="162"/>
      <c r="D18" s="162">
        <v>3.3204444444444445</v>
      </c>
      <c r="E18"/>
      <c r="AF18" s="79">
        <v>8.9466666666666672</v>
      </c>
      <c r="AG18" s="79">
        <v>11.260833333333334</v>
      </c>
    </row>
    <row r="19" spans="2:33" x14ac:dyDescent="0.25">
      <c r="B19" s="3">
        <v>24</v>
      </c>
      <c r="C19" s="162"/>
      <c r="D19" s="162">
        <v>1.1283225108225108</v>
      </c>
      <c r="E19"/>
      <c r="AF19" s="79">
        <v>8.0060000000000002</v>
      </c>
      <c r="AG19" s="79">
        <v>11.09</v>
      </c>
    </row>
    <row r="20" spans="2:33" x14ac:dyDescent="0.25">
      <c r="B20" s="3">
        <v>25</v>
      </c>
      <c r="C20" s="162">
        <v>2.1643636363636363</v>
      </c>
      <c r="D20" s="162"/>
      <c r="E20"/>
      <c r="AF20" s="79">
        <v>7.7443434343434348</v>
      </c>
      <c r="AG20" s="79">
        <v>10.664285714285715</v>
      </c>
    </row>
    <row r="21" spans="2:33" x14ac:dyDescent="0.25">
      <c r="B21" s="3">
        <v>28</v>
      </c>
      <c r="C21" s="162">
        <v>1.0522553516819573</v>
      </c>
      <c r="D21" s="162"/>
      <c r="E21"/>
      <c r="AF21" s="79">
        <v>7.2973333333333334</v>
      </c>
      <c r="AG21" s="79">
        <v>10.521538461538462</v>
      </c>
    </row>
    <row r="22" spans="2:33" x14ac:dyDescent="0.25">
      <c r="B22" s="3">
        <v>29</v>
      </c>
      <c r="C22" s="162"/>
      <c r="D22" s="162">
        <v>3.2889978213507627</v>
      </c>
      <c r="E22"/>
      <c r="F22" s="49"/>
      <c r="G22" s="61"/>
      <c r="I22" s="49"/>
      <c r="J22" s="61"/>
      <c r="AF22" s="79">
        <v>7.2715789473684209</v>
      </c>
      <c r="AG22" s="79">
        <v>10.376666666666667</v>
      </c>
    </row>
    <row r="23" spans="2:33" x14ac:dyDescent="0.25">
      <c r="B23" s="3">
        <v>30</v>
      </c>
      <c r="C23" s="162"/>
      <c r="D23" s="162">
        <v>1.606111111111111</v>
      </c>
      <c r="E23"/>
      <c r="F23" s="49"/>
      <c r="G23" s="61"/>
      <c r="I23" s="49"/>
      <c r="J23" s="61"/>
      <c r="AF23" s="79">
        <v>7.1776470588235295</v>
      </c>
      <c r="AG23" s="79">
        <v>10.231428571428571</v>
      </c>
    </row>
    <row r="24" spans="2:33" x14ac:dyDescent="0.25">
      <c r="B24" s="3">
        <v>31</v>
      </c>
      <c r="C24" s="162"/>
      <c r="D24" s="162">
        <v>3.1</v>
      </c>
      <c r="E24"/>
      <c r="AF24" s="79">
        <v>7.12</v>
      </c>
      <c r="AG24" s="79">
        <v>9.69</v>
      </c>
    </row>
    <row r="25" spans="2:33" x14ac:dyDescent="0.25">
      <c r="B25" s="3">
        <v>33</v>
      </c>
      <c r="C25" s="162"/>
      <c r="D25" s="162">
        <v>3.7782071713147412</v>
      </c>
      <c r="E25"/>
      <c r="AF25" s="79">
        <v>6.5205847953216374</v>
      </c>
      <c r="AG25" s="79">
        <v>9.67</v>
      </c>
    </row>
    <row r="26" spans="2:33" ht="21" x14ac:dyDescent="0.35">
      <c r="B26" s="3">
        <v>34</v>
      </c>
      <c r="C26" s="162"/>
      <c r="D26" s="162">
        <v>1.5080645161290323</v>
      </c>
      <c r="E26"/>
      <c r="F26" s="9" t="s">
        <v>2035</v>
      </c>
      <c r="G26" s="9" t="s">
        <v>2033</v>
      </c>
      <c r="M26" s="14" t="s">
        <v>2202</v>
      </c>
      <c r="AF26" s="79">
        <v>6.1521739130434785</v>
      </c>
      <c r="AG26" s="79">
        <v>9.5057142857142853</v>
      </c>
    </row>
    <row r="27" spans="2:33" x14ac:dyDescent="0.25">
      <c r="B27" s="3">
        <v>35</v>
      </c>
      <c r="C27" s="162">
        <v>1.5030119521912351</v>
      </c>
      <c r="D27" s="162"/>
      <c r="E27"/>
      <c r="F27" s="9" t="s">
        <v>2036</v>
      </c>
      <c r="G27" s="11" t="s">
        <v>74</v>
      </c>
      <c r="H27" s="11" t="s">
        <v>14</v>
      </c>
      <c r="I27" s="11" t="s">
        <v>20</v>
      </c>
      <c r="J27" s="11" t="s">
        <v>2034</v>
      </c>
      <c r="AF27" s="79">
        <v>5.9211111111111112</v>
      </c>
      <c r="AG27" s="79">
        <v>9.32</v>
      </c>
    </row>
    <row r="28" spans="2:33" x14ac:dyDescent="0.25">
      <c r="B28" s="3">
        <v>36</v>
      </c>
      <c r="C28" s="162"/>
      <c r="D28" s="162">
        <v>1.572857142857143</v>
      </c>
      <c r="E28"/>
      <c r="F28" s="3" t="s">
        <v>2092</v>
      </c>
      <c r="G28" s="17">
        <v>5.8252427184466021E-2</v>
      </c>
      <c r="H28" s="17">
        <v>0.36199722607489598</v>
      </c>
      <c r="I28" s="17">
        <v>0.57975034674063797</v>
      </c>
      <c r="J28" s="17">
        <v>1</v>
      </c>
      <c r="AF28" s="79">
        <v>5.7521428571428572</v>
      </c>
      <c r="AG28" s="79">
        <v>9.2669230769230762</v>
      </c>
    </row>
    <row r="29" spans="2:33" x14ac:dyDescent="0.25">
      <c r="B29" s="3">
        <v>37</v>
      </c>
      <c r="C29" s="162">
        <v>1.3998765432098765</v>
      </c>
      <c r="D29" s="162"/>
      <c r="E29"/>
      <c r="F29" s="3" t="s">
        <v>2093</v>
      </c>
      <c r="G29" s="17">
        <v>5.6603773584905662E-2</v>
      </c>
      <c r="H29" s="17">
        <v>0.38867924528301889</v>
      </c>
      <c r="I29" s="17">
        <v>0.55471698113207546</v>
      </c>
      <c r="J29" s="17">
        <v>1</v>
      </c>
      <c r="AF29" s="79">
        <v>5.2992307692307694</v>
      </c>
      <c r="AG29" s="79">
        <v>8.641</v>
      </c>
    </row>
    <row r="30" spans="2:33" x14ac:dyDescent="0.25">
      <c r="B30" s="3">
        <v>38</v>
      </c>
      <c r="C30" s="162"/>
      <c r="D30" s="162">
        <v>3.2532258064516131</v>
      </c>
      <c r="E30"/>
      <c r="F30" s="3" t="s">
        <v>2034</v>
      </c>
      <c r="G30" s="17">
        <v>5.7809330628803245E-2</v>
      </c>
      <c r="H30" s="17">
        <v>0.36916835699797163</v>
      </c>
      <c r="I30" s="17">
        <v>0.57302231237322521</v>
      </c>
      <c r="J30" s="17">
        <v>1</v>
      </c>
      <c r="AF30" s="79">
        <v>5.1764999999999999</v>
      </c>
      <c r="AG30" s="79">
        <v>8.5288135593220336</v>
      </c>
    </row>
    <row r="31" spans="2:33" x14ac:dyDescent="0.25">
      <c r="B31" s="3">
        <v>40</v>
      </c>
      <c r="C31" s="162">
        <v>1.6906818181818182</v>
      </c>
      <c r="D31" s="162"/>
      <c r="E31"/>
      <c r="AF31" s="79">
        <v>5.1138095238095236</v>
      </c>
      <c r="AG31" s="79">
        <v>7.95</v>
      </c>
    </row>
    <row r="32" spans="2:33" x14ac:dyDescent="0.25">
      <c r="B32" s="3">
        <v>41</v>
      </c>
      <c r="C32" s="162">
        <v>2.1292857142857144</v>
      </c>
      <c r="D32" s="162"/>
      <c r="E32"/>
      <c r="AF32" s="79">
        <v>5.085</v>
      </c>
      <c r="AG32" s="79">
        <v>7.9416000000000002</v>
      </c>
    </row>
    <row r="33" spans="2:33" x14ac:dyDescent="0.25">
      <c r="B33" s="3">
        <v>42</v>
      </c>
      <c r="C33" s="162"/>
      <c r="D33" s="162">
        <v>4.4394444444444447</v>
      </c>
      <c r="E33"/>
      <c r="AF33" s="79">
        <v>4.820384615384615</v>
      </c>
      <c r="AG33" s="79">
        <v>7.9223529411764702</v>
      </c>
    </row>
    <row r="34" spans="2:33" x14ac:dyDescent="0.25">
      <c r="B34" s="3">
        <v>43</v>
      </c>
      <c r="C34" s="162"/>
      <c r="D34" s="162">
        <v>1.859390243902439</v>
      </c>
      <c r="E34"/>
      <c r="AF34" s="79">
        <v>4.7894444444444444</v>
      </c>
      <c r="AG34" s="79">
        <v>7.8792307692307695</v>
      </c>
    </row>
    <row r="35" spans="2:33" x14ac:dyDescent="0.25">
      <c r="B35" s="3">
        <v>44</v>
      </c>
      <c r="C35" s="162"/>
      <c r="D35" s="162">
        <v>6.5881249999999998</v>
      </c>
      <c r="E35"/>
      <c r="AF35" s="79">
        <v>4.6937499999999996</v>
      </c>
      <c r="AG35" s="79">
        <v>7.7207692307692311</v>
      </c>
    </row>
    <row r="36" spans="2:33" x14ac:dyDescent="0.25">
      <c r="B36" s="3">
        <v>46</v>
      </c>
      <c r="C36" s="162"/>
      <c r="D36" s="162">
        <v>1.1478378378378378</v>
      </c>
      <c r="E36"/>
      <c r="AF36" s="79">
        <v>4.5703571428571426</v>
      </c>
      <c r="AG36" s="79">
        <v>7.3463636363636367</v>
      </c>
    </row>
    <row r="37" spans="2:33" x14ac:dyDescent="0.25">
      <c r="B37" s="3">
        <v>47</v>
      </c>
      <c r="C37" s="162"/>
      <c r="D37" s="162">
        <v>4.7526666666666664</v>
      </c>
      <c r="E37"/>
      <c r="AF37" s="79">
        <v>4.2927586206896553</v>
      </c>
      <c r="AG37" s="79">
        <v>7.3343749999999996</v>
      </c>
    </row>
    <row r="38" spans="2:33" x14ac:dyDescent="0.25">
      <c r="B38" s="3">
        <v>48</v>
      </c>
      <c r="C38" s="162"/>
      <c r="D38" s="162">
        <v>3.86972972972973</v>
      </c>
      <c r="E38"/>
      <c r="AF38" s="79">
        <v>4.2654838709677421</v>
      </c>
      <c r="AG38" s="79">
        <v>7.3018222222222224</v>
      </c>
    </row>
    <row r="39" spans="2:33" x14ac:dyDescent="0.25">
      <c r="B39" s="3">
        <v>49</v>
      </c>
      <c r="C39" s="162"/>
      <c r="D39" s="162">
        <v>1.89625</v>
      </c>
      <c r="E39"/>
      <c r="AF39" s="79">
        <v>4.2569999999999997</v>
      </c>
      <c r="AG39" s="79">
        <v>7.2818181818181822</v>
      </c>
    </row>
    <row r="40" spans="2:33" x14ac:dyDescent="0.25">
      <c r="B40" s="3">
        <v>53</v>
      </c>
      <c r="C40" s="162"/>
      <c r="D40" s="162">
        <v>1.4040909090909091</v>
      </c>
      <c r="E40"/>
      <c r="AF40" s="79">
        <v>4.240815450643777</v>
      </c>
      <c r="AG40" s="79">
        <v>7.2377777777777776</v>
      </c>
    </row>
    <row r="41" spans="2:33" x14ac:dyDescent="0.25">
      <c r="B41" s="3">
        <v>55</v>
      </c>
      <c r="C41" s="162"/>
      <c r="D41" s="162">
        <v>1.7796969696969698</v>
      </c>
      <c r="E41"/>
      <c r="AF41" s="79">
        <v>4.2241666666666671</v>
      </c>
      <c r="AG41" s="79">
        <v>7.226</v>
      </c>
    </row>
    <row r="42" spans="2:33" x14ac:dyDescent="0.25">
      <c r="B42" s="3">
        <v>56</v>
      </c>
      <c r="C42" s="162"/>
      <c r="D42" s="162">
        <v>1.436625</v>
      </c>
      <c r="E42"/>
      <c r="AF42" s="79">
        <v>3.8678571428571429</v>
      </c>
      <c r="AG42" s="79">
        <v>7.2232472324723247</v>
      </c>
    </row>
    <row r="43" spans="2:33" x14ac:dyDescent="0.25">
      <c r="B43" s="3">
        <v>57</v>
      </c>
      <c r="C43" s="162"/>
      <c r="D43" s="162">
        <v>2.1527586206896552</v>
      </c>
      <c r="E43"/>
      <c r="AF43" s="79">
        <v>3.6914814814814814</v>
      </c>
      <c r="AG43" s="79">
        <v>7.0705882352941174</v>
      </c>
    </row>
    <row r="44" spans="2:33" x14ac:dyDescent="0.25">
      <c r="B44" s="3">
        <v>58</v>
      </c>
      <c r="C44" s="162"/>
      <c r="D44" s="162">
        <v>2.2711111111111113</v>
      </c>
      <c r="E44"/>
      <c r="AF44" s="79">
        <v>3.687953216374269</v>
      </c>
      <c r="AG44" s="79">
        <v>7.0633333333333335</v>
      </c>
    </row>
    <row r="45" spans="2:33" x14ac:dyDescent="0.25">
      <c r="B45" s="3">
        <v>59</v>
      </c>
      <c r="C45" s="162">
        <v>2.7507142857142859</v>
      </c>
      <c r="D45" s="162"/>
      <c r="E45"/>
      <c r="AF45" s="79">
        <v>3.5771910112359548</v>
      </c>
      <c r="AG45" s="79">
        <v>7.003333333333333</v>
      </c>
    </row>
    <row r="46" spans="2:33" x14ac:dyDescent="0.25">
      <c r="B46" s="3">
        <v>60</v>
      </c>
      <c r="C46" s="162"/>
      <c r="D46" s="162">
        <v>1.4437048832271762</v>
      </c>
      <c r="E46"/>
      <c r="AF46" s="79">
        <v>3.5707317073170732</v>
      </c>
      <c r="AG46" s="79">
        <v>6.9424999999999999</v>
      </c>
    </row>
    <row r="47" spans="2:33" x14ac:dyDescent="0.25">
      <c r="B47" s="3">
        <v>62</v>
      </c>
      <c r="C47" s="162"/>
      <c r="D47" s="162">
        <v>7.226</v>
      </c>
      <c r="E47"/>
      <c r="AF47" s="79">
        <v>3.4693532338308457</v>
      </c>
      <c r="AG47" s="79">
        <v>6.8119047619047617</v>
      </c>
    </row>
    <row r="48" spans="2:33" x14ac:dyDescent="0.25">
      <c r="B48" s="3">
        <v>65</v>
      </c>
      <c r="C48" s="162"/>
      <c r="D48" s="162">
        <v>2.3614754098360655</v>
      </c>
      <c r="E48"/>
      <c r="AF48" s="79">
        <v>3.32</v>
      </c>
      <c r="AG48" s="79">
        <v>6.7033333333333331</v>
      </c>
    </row>
    <row r="49" spans="2:33" x14ac:dyDescent="0.25">
      <c r="B49" s="3">
        <v>67</v>
      </c>
      <c r="C49" s="162">
        <v>1.6238567493112948</v>
      </c>
      <c r="D49" s="162"/>
      <c r="E49"/>
      <c r="AF49" s="79">
        <v>3.2214999999999998</v>
      </c>
      <c r="AG49" s="79">
        <v>6.6885714285714286</v>
      </c>
    </row>
    <row r="50" spans="2:33" ht="16.5" customHeight="1" x14ac:dyDescent="0.25">
      <c r="B50" s="3">
        <v>68</v>
      </c>
      <c r="C50" s="162">
        <v>2.5452631578947367</v>
      </c>
      <c r="D50" s="162"/>
      <c r="E50"/>
      <c r="AF50" s="79">
        <v>3.1914285714285713</v>
      </c>
      <c r="AG50" s="79">
        <v>6.609285714285714</v>
      </c>
    </row>
    <row r="51" spans="2:33" ht="18.75" customHeight="1" x14ac:dyDescent="0.25">
      <c r="B51" s="3">
        <v>70</v>
      </c>
      <c r="C51" s="162">
        <v>1.2374140625000001</v>
      </c>
      <c r="D51" s="162"/>
      <c r="E51"/>
      <c r="AF51" s="79">
        <v>3.19</v>
      </c>
      <c r="AG51" s="79">
        <v>6.5881249999999998</v>
      </c>
    </row>
    <row r="52" spans="2:33" ht="18.75" customHeight="1" x14ac:dyDescent="0.25">
      <c r="B52" s="3">
        <v>71</v>
      </c>
      <c r="C52" s="162"/>
      <c r="D52" s="162">
        <v>1.0806666666666667</v>
      </c>
      <c r="E52"/>
      <c r="AF52" s="79">
        <v>3.1341176470588237</v>
      </c>
      <c r="AG52" s="79">
        <v>6.5545454545454547</v>
      </c>
    </row>
    <row r="53" spans="2:33" ht="16.5" customHeight="1" x14ac:dyDescent="0.25">
      <c r="B53" s="3">
        <v>72</v>
      </c>
      <c r="C53" s="162"/>
      <c r="D53" s="162">
        <v>6.7033333333333331</v>
      </c>
      <c r="E53"/>
      <c r="AF53" s="79">
        <v>3.1187381703470032</v>
      </c>
      <c r="AG53" s="79">
        <v>6.4947058823529416</v>
      </c>
    </row>
    <row r="54" spans="2:33" ht="18.75" customHeight="1" x14ac:dyDescent="0.25">
      <c r="B54" s="3">
        <v>73</v>
      </c>
      <c r="C54" s="162"/>
      <c r="D54" s="162">
        <v>6.609285714285714</v>
      </c>
      <c r="E54"/>
      <c r="AF54" s="79">
        <v>3.0565384615384614</v>
      </c>
      <c r="AG54" s="79">
        <v>6.374545454545455</v>
      </c>
    </row>
    <row r="55" spans="2:33" x14ac:dyDescent="0.25">
      <c r="B55" s="3">
        <v>74</v>
      </c>
      <c r="C55" s="162"/>
      <c r="D55" s="162">
        <v>1.2246153846153847</v>
      </c>
      <c r="E55"/>
      <c r="AF55" s="79">
        <v>3.0534683098591549</v>
      </c>
      <c r="AG55" s="79">
        <v>6.2629999999999999</v>
      </c>
    </row>
    <row r="56" spans="2:33" x14ac:dyDescent="0.25">
      <c r="B56" s="3">
        <v>75</v>
      </c>
      <c r="C56" s="162"/>
      <c r="D56" s="162">
        <v>1.5057731958762886</v>
      </c>
      <c r="E56"/>
      <c r="AF56" s="79">
        <v>3.0400978473581213</v>
      </c>
      <c r="AG56" s="79">
        <v>6.1980078125000002</v>
      </c>
    </row>
    <row r="57" spans="2:33" x14ac:dyDescent="0.25">
      <c r="B57" s="3">
        <v>78</v>
      </c>
      <c r="C57" s="162"/>
      <c r="D57" s="162">
        <v>3.008</v>
      </c>
      <c r="E57"/>
      <c r="AF57" s="79">
        <v>2.9471428571428571</v>
      </c>
      <c r="AG57" s="79">
        <v>5.9749999999999996</v>
      </c>
    </row>
    <row r="58" spans="2:33" x14ac:dyDescent="0.25">
      <c r="B58" s="3">
        <v>80</v>
      </c>
      <c r="C58" s="162"/>
      <c r="D58" s="162">
        <v>6.374545454545455</v>
      </c>
      <c r="E58"/>
      <c r="AF58" s="79">
        <v>2.8397435897435899</v>
      </c>
      <c r="AG58" s="79">
        <v>5.9526666666666666</v>
      </c>
    </row>
    <row r="59" spans="2:33" x14ac:dyDescent="0.25">
      <c r="B59" s="3">
        <v>81</v>
      </c>
      <c r="C59" s="162"/>
      <c r="D59" s="162">
        <v>2.253392857142857</v>
      </c>
      <c r="E59"/>
      <c r="AF59" s="79">
        <v>2.8167567567567566</v>
      </c>
      <c r="AG59" s="79">
        <v>5.8144</v>
      </c>
    </row>
    <row r="60" spans="2:33" x14ac:dyDescent="0.25">
      <c r="B60" s="3">
        <v>82</v>
      </c>
      <c r="C60" s="162">
        <v>14.973000000000001</v>
      </c>
      <c r="D60" s="162"/>
      <c r="E60"/>
      <c r="AF60" s="79">
        <v>2.7680769230769231</v>
      </c>
      <c r="AG60" s="79">
        <v>5.7294444444444448</v>
      </c>
    </row>
    <row r="61" spans="2:33" x14ac:dyDescent="0.25">
      <c r="B61" s="3">
        <v>84</v>
      </c>
      <c r="C61" s="162"/>
      <c r="D61" s="162">
        <v>1.3236942675159236</v>
      </c>
      <c r="E61"/>
      <c r="AF61" s="79">
        <v>2.7507142857142859</v>
      </c>
      <c r="AG61" s="79">
        <v>5.6971428571428575</v>
      </c>
    </row>
    <row r="62" spans="2:33" x14ac:dyDescent="0.25">
      <c r="B62" s="3">
        <v>85</v>
      </c>
      <c r="C62" s="162"/>
      <c r="D62" s="162">
        <v>1.3122448979591836</v>
      </c>
      <c r="E62"/>
      <c r="AF62" s="79">
        <v>2.730185185185185</v>
      </c>
      <c r="AG62" s="79">
        <v>5.6420608108108112</v>
      </c>
    </row>
    <row r="63" spans="2:33" x14ac:dyDescent="0.25">
      <c r="B63" s="3">
        <v>86</v>
      </c>
      <c r="C63" s="162"/>
      <c r="D63" s="162">
        <v>1.6763513513513513</v>
      </c>
      <c r="E63"/>
      <c r="AF63" s="79">
        <v>2.7260419580419581</v>
      </c>
      <c r="AG63" s="79">
        <v>5.6313333333333331</v>
      </c>
    </row>
    <row r="64" spans="2:33" x14ac:dyDescent="0.25">
      <c r="B64" s="3">
        <v>88</v>
      </c>
      <c r="C64" s="162"/>
      <c r="D64" s="162">
        <v>2.6074999999999999</v>
      </c>
      <c r="E64"/>
      <c r="AF64" s="79">
        <v>2.7074418604651163</v>
      </c>
      <c r="AG64" s="79">
        <v>5.4736000000000002</v>
      </c>
    </row>
    <row r="65" spans="2:33" x14ac:dyDescent="0.25">
      <c r="B65" s="3">
        <v>89</v>
      </c>
      <c r="C65" s="162"/>
      <c r="D65" s="162">
        <v>2.5258823529411765</v>
      </c>
      <c r="E65"/>
      <c r="AF65" s="79">
        <v>2.6848000000000001</v>
      </c>
      <c r="AG65" s="79">
        <v>5.4614285714285717</v>
      </c>
    </row>
    <row r="66" spans="2:33" x14ac:dyDescent="0.25">
      <c r="B66" s="3">
        <v>92</v>
      </c>
      <c r="C66" s="162">
        <v>2.5887500000000001</v>
      </c>
      <c r="D66" s="162"/>
      <c r="E66"/>
      <c r="AF66" s="79">
        <v>2.6669565217391304</v>
      </c>
      <c r="AG66" s="79">
        <v>5.4379999999999997</v>
      </c>
    </row>
    <row r="67" spans="2:33" x14ac:dyDescent="0.25">
      <c r="B67" s="3">
        <v>94</v>
      </c>
      <c r="C67" s="162"/>
      <c r="D67" s="162">
        <v>3.036896551724138</v>
      </c>
      <c r="E67"/>
      <c r="AF67" s="79">
        <v>2.64</v>
      </c>
      <c r="AG67" s="79">
        <v>5.4285714285714288</v>
      </c>
    </row>
    <row r="68" spans="2:33" x14ac:dyDescent="0.25">
      <c r="B68" s="3">
        <v>95</v>
      </c>
      <c r="C68" s="162"/>
      <c r="D68" s="162">
        <v>1.1299999999999999</v>
      </c>
      <c r="E68"/>
      <c r="AF68" s="79">
        <v>2.6020608108108108</v>
      </c>
      <c r="AG68" s="79">
        <v>5.2700632911392402</v>
      </c>
    </row>
    <row r="69" spans="2:33" x14ac:dyDescent="0.25">
      <c r="B69" s="3">
        <v>96</v>
      </c>
      <c r="C69" s="162"/>
      <c r="D69" s="162">
        <v>2.1737876614060259</v>
      </c>
      <c r="E69"/>
      <c r="AF69" s="79">
        <v>2.5887500000000001</v>
      </c>
      <c r="AG69" s="79">
        <v>5.1291666666666664</v>
      </c>
    </row>
    <row r="70" spans="2:33" x14ac:dyDescent="0.25">
      <c r="B70" s="3">
        <v>97</v>
      </c>
      <c r="C70" s="162"/>
      <c r="D70" s="162">
        <v>9.2669230769230762</v>
      </c>
      <c r="E70"/>
      <c r="AF70" s="79">
        <v>2.5452631578947367</v>
      </c>
      <c r="AG70" s="79">
        <v>5.0934482758620687</v>
      </c>
    </row>
    <row r="71" spans="2:33" x14ac:dyDescent="0.25">
      <c r="B71" s="3">
        <v>99</v>
      </c>
      <c r="C71" s="162"/>
      <c r="D71" s="162">
        <v>1.9672368421052631</v>
      </c>
      <c r="E71"/>
      <c r="AF71" s="79">
        <v>2.5325714285714285</v>
      </c>
      <c r="AG71" s="79">
        <v>5.0838857142857146</v>
      </c>
    </row>
    <row r="72" spans="2:33" x14ac:dyDescent="0.25">
      <c r="B72" s="3">
        <v>101</v>
      </c>
      <c r="C72" s="162">
        <v>10.214444444444444</v>
      </c>
      <c r="D72" s="162"/>
      <c r="E72"/>
      <c r="AF72" s="79">
        <v>2.5165000000000002</v>
      </c>
      <c r="AG72" s="79">
        <v>5.0287499999999996</v>
      </c>
    </row>
    <row r="73" spans="2:33" x14ac:dyDescent="0.25">
      <c r="B73" s="3">
        <v>102</v>
      </c>
      <c r="C73" s="162">
        <v>2.8167567567567566</v>
      </c>
      <c r="D73" s="162"/>
      <c r="E73"/>
      <c r="AF73" s="79">
        <v>2.3975</v>
      </c>
      <c r="AG73" s="79">
        <v>4.9958333333333336</v>
      </c>
    </row>
    <row r="74" spans="2:33" x14ac:dyDescent="0.25">
      <c r="B74" s="3">
        <v>104</v>
      </c>
      <c r="C74" s="162"/>
      <c r="D74" s="162">
        <v>1.4314010067114094</v>
      </c>
      <c r="E74"/>
      <c r="AF74" s="79">
        <v>2.3958823529411766</v>
      </c>
      <c r="AG74" s="79">
        <v>4.8805076142131982</v>
      </c>
    </row>
    <row r="75" spans="2:33" x14ac:dyDescent="0.25">
      <c r="B75" s="3">
        <v>105</v>
      </c>
      <c r="C75" s="162"/>
      <c r="D75" s="162">
        <v>1.4454411764705883</v>
      </c>
      <c r="E75"/>
      <c r="AF75" s="79">
        <v>2.3230555555555554</v>
      </c>
      <c r="AG75" s="79">
        <v>4.7526666666666664</v>
      </c>
    </row>
    <row r="76" spans="2:33" x14ac:dyDescent="0.25">
      <c r="B76" s="3">
        <v>106</v>
      </c>
      <c r="C76" s="162"/>
      <c r="D76" s="162">
        <v>3.5912820512820511</v>
      </c>
      <c r="E76"/>
      <c r="AF76" s="79">
        <v>2.2987375415282392</v>
      </c>
      <c r="AG76" s="79">
        <v>4.7282077922077921</v>
      </c>
    </row>
    <row r="77" spans="2:33" x14ac:dyDescent="0.25">
      <c r="B77" s="3">
        <v>107</v>
      </c>
      <c r="C77" s="162">
        <v>1.8648571428571428</v>
      </c>
      <c r="D77" s="162"/>
      <c r="E77"/>
      <c r="AF77" s="79">
        <v>2.283934426229508</v>
      </c>
      <c r="AG77" s="79">
        <v>4.6885802469135802</v>
      </c>
    </row>
    <row r="78" spans="2:33" x14ac:dyDescent="0.25">
      <c r="B78" s="3">
        <v>108</v>
      </c>
      <c r="C78" s="162"/>
      <c r="D78" s="162">
        <v>5.9526666666666666</v>
      </c>
      <c r="E78"/>
      <c r="AF78" s="79">
        <v>2.266111111111111</v>
      </c>
      <c r="AG78" s="79">
        <v>4.5661111111111108</v>
      </c>
    </row>
    <row r="79" spans="2:33" x14ac:dyDescent="0.25">
      <c r="B79" s="3">
        <v>111</v>
      </c>
      <c r="C79" s="162"/>
      <c r="D79" s="162">
        <v>1.1995602605863191</v>
      </c>
      <c r="E79"/>
      <c r="AF79" s="79">
        <v>2.2635175879396985</v>
      </c>
      <c r="AG79" s="79">
        <v>4.466912114014252</v>
      </c>
    </row>
    <row r="80" spans="2:33" x14ac:dyDescent="0.25">
      <c r="B80" s="3">
        <v>112</v>
      </c>
      <c r="C80" s="162"/>
      <c r="D80" s="162">
        <v>2.6882978723404256</v>
      </c>
      <c r="E80"/>
      <c r="AF80" s="79">
        <v>2.2538095238095237</v>
      </c>
      <c r="AG80" s="79">
        <v>4.4521739130434783</v>
      </c>
    </row>
    <row r="81" spans="2:33" x14ac:dyDescent="0.25">
      <c r="B81" s="3">
        <v>113</v>
      </c>
      <c r="C81" s="162"/>
      <c r="D81" s="162">
        <v>3.7687878787878786</v>
      </c>
      <c r="E81"/>
      <c r="AF81" s="79">
        <v>2.1643636363636363</v>
      </c>
      <c r="AG81" s="79">
        <v>4.4394444444444447</v>
      </c>
    </row>
    <row r="82" spans="2:33" x14ac:dyDescent="0.25">
      <c r="B82" s="3">
        <v>114</v>
      </c>
      <c r="C82" s="162">
        <v>7.2715789473684209</v>
      </c>
      <c r="D82" s="162"/>
      <c r="E82"/>
      <c r="AF82" s="79">
        <v>2.1594736842105262</v>
      </c>
      <c r="AG82" s="79">
        <v>4.4372727272727275</v>
      </c>
    </row>
    <row r="83" spans="2:33" x14ac:dyDescent="0.25">
      <c r="B83" s="3">
        <v>117</v>
      </c>
      <c r="C83" s="162"/>
      <c r="D83" s="162">
        <v>1.7393877551020409</v>
      </c>
      <c r="E83"/>
      <c r="AF83" s="79">
        <v>2.153137254901961</v>
      </c>
      <c r="AG83" s="79">
        <v>4.3184615384615386</v>
      </c>
    </row>
    <row r="84" spans="2:33" x14ac:dyDescent="0.25">
      <c r="B84" s="3">
        <v>118</v>
      </c>
      <c r="C84" s="162"/>
      <c r="D84" s="162">
        <v>1.1761111111111111</v>
      </c>
      <c r="E84"/>
      <c r="AF84" s="79">
        <v>2.1496</v>
      </c>
      <c r="AG84" s="79">
        <v>4.2575000000000003</v>
      </c>
    </row>
    <row r="85" spans="2:33" x14ac:dyDescent="0.25">
      <c r="B85" s="3">
        <v>119</v>
      </c>
      <c r="C85" s="162">
        <v>2.1496</v>
      </c>
      <c r="D85" s="162"/>
      <c r="E85"/>
      <c r="AF85" s="79">
        <v>2.1292857142857144</v>
      </c>
      <c r="AG85" s="79">
        <v>4.2306746987951804</v>
      </c>
    </row>
    <row r="86" spans="2:33" x14ac:dyDescent="0.25">
      <c r="B86" s="3">
        <v>120</v>
      </c>
      <c r="C86" s="162">
        <v>1.4949667110519307</v>
      </c>
      <c r="D86" s="162"/>
      <c r="E86"/>
      <c r="AF86" s="79">
        <v>2.0852773826458035</v>
      </c>
      <c r="AG86" s="79">
        <v>4.2016666666666671</v>
      </c>
    </row>
    <row r="87" spans="2:33" x14ac:dyDescent="0.25">
      <c r="B87" s="3">
        <v>121</v>
      </c>
      <c r="C87" s="162"/>
      <c r="D87" s="162">
        <v>2.1933995584988963</v>
      </c>
      <c r="E87"/>
      <c r="AF87" s="79">
        <v>2.0833333333333335</v>
      </c>
      <c r="AG87" s="79">
        <v>4.1905607476635511</v>
      </c>
    </row>
    <row r="88" spans="2:33" x14ac:dyDescent="0.25">
      <c r="B88" s="3">
        <v>124</v>
      </c>
      <c r="C88" s="162"/>
      <c r="D88" s="162">
        <v>3.6776923076923076</v>
      </c>
      <c r="E88"/>
      <c r="AF88" s="79">
        <v>2.0632812500000002</v>
      </c>
      <c r="AG88" s="79">
        <v>4.1878911564625847</v>
      </c>
    </row>
    <row r="89" spans="2:33" x14ac:dyDescent="0.25">
      <c r="B89" s="3">
        <v>125</v>
      </c>
      <c r="C89" s="162"/>
      <c r="D89" s="162">
        <v>1.5990566037735849</v>
      </c>
      <c r="E89"/>
      <c r="AF89" s="79">
        <v>2.0291304347826089</v>
      </c>
      <c r="AG89" s="79">
        <v>4.1647680412371137</v>
      </c>
    </row>
    <row r="90" spans="2:33" x14ac:dyDescent="0.25">
      <c r="B90" s="3">
        <v>130</v>
      </c>
      <c r="C90" s="162"/>
      <c r="D90" s="162">
        <v>1.5546875</v>
      </c>
      <c r="E90"/>
      <c r="AF90" s="79">
        <v>1.9933333333333334</v>
      </c>
      <c r="AG90" s="79">
        <v>4.155384615384615</v>
      </c>
    </row>
    <row r="91" spans="2:33" x14ac:dyDescent="0.25">
      <c r="B91" s="3">
        <v>131</v>
      </c>
      <c r="C91" s="162"/>
      <c r="D91" s="162">
        <v>1.0085974499089254</v>
      </c>
      <c r="E91"/>
      <c r="AF91" s="79">
        <v>1.9516382252559727</v>
      </c>
      <c r="AG91" s="79">
        <v>4.1449999999999996</v>
      </c>
    </row>
    <row r="92" spans="2:33" x14ac:dyDescent="0.25">
      <c r="B92" s="3">
        <v>132</v>
      </c>
      <c r="C92" s="162">
        <v>1.1618181818181819</v>
      </c>
      <c r="D92" s="162"/>
      <c r="E92"/>
      <c r="AF92" s="79">
        <v>1.936892523364486</v>
      </c>
      <c r="AG92" s="79">
        <v>4.1266319444444441</v>
      </c>
    </row>
    <row r="93" spans="2:33" x14ac:dyDescent="0.25">
      <c r="B93" s="3">
        <v>133</v>
      </c>
      <c r="C93" s="162"/>
      <c r="D93" s="162">
        <v>3.1077777777777778</v>
      </c>
      <c r="E93"/>
      <c r="AF93" s="79">
        <v>1.9312499999999999</v>
      </c>
      <c r="AG93" s="79">
        <v>4.105982142857143</v>
      </c>
    </row>
    <row r="94" spans="2:33" x14ac:dyDescent="0.25">
      <c r="B94" s="3">
        <v>137</v>
      </c>
      <c r="C94" s="162"/>
      <c r="D94" s="162">
        <v>2.617777777777778</v>
      </c>
      <c r="E94"/>
      <c r="AF94" s="79">
        <v>1.9311940298507462</v>
      </c>
      <c r="AG94" s="79">
        <v>4.0709677419354842</v>
      </c>
    </row>
    <row r="95" spans="2:33" x14ac:dyDescent="0.25">
      <c r="B95" s="3">
        <v>140</v>
      </c>
      <c r="C95" s="162"/>
      <c r="D95" s="162">
        <v>2.2316363636363636</v>
      </c>
      <c r="E95"/>
      <c r="AF95" s="79">
        <v>1.9018181818181819</v>
      </c>
      <c r="AG95" s="79">
        <v>4.0685714285714285</v>
      </c>
    </row>
    <row r="96" spans="2:33" x14ac:dyDescent="0.25">
      <c r="B96" s="3">
        <v>141</v>
      </c>
      <c r="C96" s="162"/>
      <c r="D96" s="162">
        <v>1.0159097978227061</v>
      </c>
      <c r="E96"/>
      <c r="AF96" s="79">
        <v>1.8951562500000001</v>
      </c>
      <c r="AG96" s="79">
        <v>4.0363930885529156</v>
      </c>
    </row>
    <row r="97" spans="2:33" x14ac:dyDescent="0.25">
      <c r="B97" s="3">
        <v>142</v>
      </c>
      <c r="C97" s="162"/>
      <c r="D97" s="162">
        <v>2.3003999999999998</v>
      </c>
      <c r="E97"/>
      <c r="AF97" s="79">
        <v>1.8870588235294117</v>
      </c>
      <c r="AG97" s="79">
        <v>3.9531818181818181</v>
      </c>
    </row>
    <row r="98" spans="2:33" x14ac:dyDescent="0.25">
      <c r="B98" s="3">
        <v>143</v>
      </c>
      <c r="C98" s="162"/>
      <c r="D98" s="162">
        <v>1.355925925925926</v>
      </c>
      <c r="E98"/>
      <c r="AF98" s="79">
        <v>1.8847058823529412</v>
      </c>
      <c r="AG98" s="79">
        <v>3.875</v>
      </c>
    </row>
    <row r="99" spans="2:33" x14ac:dyDescent="0.25">
      <c r="B99" s="3">
        <v>144</v>
      </c>
      <c r="C99" s="162"/>
      <c r="D99" s="162">
        <v>1.2909999999999999</v>
      </c>
      <c r="E99"/>
      <c r="AF99" s="79">
        <v>1.8648571428571428</v>
      </c>
      <c r="AG99" s="79">
        <v>3.86972972972973</v>
      </c>
    </row>
    <row r="100" spans="2:33" x14ac:dyDescent="0.25">
      <c r="B100" s="3">
        <v>145</v>
      </c>
      <c r="C100" s="162"/>
      <c r="D100" s="162">
        <v>2.3651200000000001</v>
      </c>
      <c r="E100"/>
      <c r="AF100" s="79">
        <v>1.7641935483870967</v>
      </c>
      <c r="AG100" s="79">
        <v>3.8640909090909092</v>
      </c>
    </row>
    <row r="101" spans="2:33" x14ac:dyDescent="0.25">
      <c r="B101" s="3">
        <v>147</v>
      </c>
      <c r="C101" s="162">
        <v>1.1249397590361445</v>
      </c>
      <c r="D101" s="162"/>
      <c r="E101"/>
      <c r="AF101" s="79">
        <v>1.7595330739299611</v>
      </c>
      <c r="AG101" s="79">
        <v>3.7782071713147412</v>
      </c>
    </row>
    <row r="102" spans="2:33" x14ac:dyDescent="0.25">
      <c r="B102" s="3">
        <v>148</v>
      </c>
      <c r="C102" s="162"/>
      <c r="D102" s="162">
        <v>1.2102150537634409</v>
      </c>
      <c r="E102"/>
      <c r="AF102" s="79">
        <v>1.7200961538461539</v>
      </c>
      <c r="AG102" s="79">
        <v>3.7687878787878786</v>
      </c>
    </row>
    <row r="103" spans="2:33" x14ac:dyDescent="0.25">
      <c r="B103" s="3">
        <v>149</v>
      </c>
      <c r="C103" s="162"/>
      <c r="D103" s="162">
        <v>2.1987096774193549</v>
      </c>
      <c r="E103"/>
      <c r="AF103" s="79">
        <v>1.697857142857143</v>
      </c>
      <c r="AG103" s="79">
        <v>3.73875</v>
      </c>
    </row>
    <row r="104" spans="2:33" x14ac:dyDescent="0.25">
      <c r="B104" s="3">
        <v>152</v>
      </c>
      <c r="C104" s="162"/>
      <c r="D104" s="162">
        <v>4.2306746987951804</v>
      </c>
      <c r="E104"/>
      <c r="AF104" s="79">
        <v>1.6906818181818182</v>
      </c>
      <c r="AG104" s="79">
        <v>3.7175675675675675</v>
      </c>
    </row>
    <row r="105" spans="2:33" x14ac:dyDescent="0.25">
      <c r="B105" s="3">
        <v>158</v>
      </c>
      <c r="C105" s="162"/>
      <c r="D105" s="162">
        <v>2.2095238095238097</v>
      </c>
      <c r="E105"/>
      <c r="AF105" s="79">
        <v>1.6657777777777778</v>
      </c>
      <c r="AG105" s="79">
        <v>3.7089655172413791</v>
      </c>
    </row>
    <row r="106" spans="2:33" x14ac:dyDescent="0.25">
      <c r="B106" s="3">
        <v>159</v>
      </c>
      <c r="C106" s="162">
        <v>1.0001150627615063</v>
      </c>
      <c r="D106" s="162"/>
      <c r="E106"/>
      <c r="AF106" s="79">
        <v>1.6405633802816901</v>
      </c>
      <c r="AG106" s="79">
        <v>3.7</v>
      </c>
    </row>
    <row r="107" spans="2:33" x14ac:dyDescent="0.25">
      <c r="B107" s="3">
        <v>160</v>
      </c>
      <c r="C107" s="162"/>
      <c r="D107" s="162">
        <v>1.6231249999999999</v>
      </c>
      <c r="E107"/>
      <c r="AF107" s="79">
        <v>1.6357142857142857</v>
      </c>
      <c r="AG107" s="79">
        <v>3.6970000000000001</v>
      </c>
    </row>
    <row r="108" spans="2:33" x14ac:dyDescent="0.25">
      <c r="B108" s="3">
        <v>162</v>
      </c>
      <c r="C108" s="162"/>
      <c r="D108" s="162">
        <v>1.4973770491803278</v>
      </c>
      <c r="E108"/>
      <c r="AF108" s="79">
        <v>1.6298181818181818</v>
      </c>
      <c r="AG108" s="79">
        <v>3.6776923076923076</v>
      </c>
    </row>
    <row r="109" spans="2:33" x14ac:dyDescent="0.25">
      <c r="B109" s="3">
        <v>163</v>
      </c>
      <c r="C109" s="162">
        <v>2.5325714285714285</v>
      </c>
      <c r="D109" s="162"/>
      <c r="E109"/>
      <c r="AF109" s="79">
        <v>1.6238567493112948</v>
      </c>
      <c r="AG109" s="79">
        <v>3.6709859154929578</v>
      </c>
    </row>
    <row r="110" spans="2:33" x14ac:dyDescent="0.25">
      <c r="B110" s="3">
        <v>164</v>
      </c>
      <c r="C110" s="162"/>
      <c r="D110" s="162">
        <v>1.0016943521594683</v>
      </c>
      <c r="E110"/>
      <c r="AF110" s="79">
        <v>1.5746762589928058</v>
      </c>
      <c r="AG110" s="79">
        <v>3.6663333333333332</v>
      </c>
    </row>
    <row r="111" spans="2:33" x14ac:dyDescent="0.25">
      <c r="B111" s="3">
        <v>165</v>
      </c>
      <c r="C111" s="162"/>
      <c r="D111" s="162">
        <v>1.2199004424778761</v>
      </c>
      <c r="E111"/>
      <c r="AF111" s="79">
        <v>1.5729069767441861</v>
      </c>
      <c r="AG111" s="79">
        <v>3.6515</v>
      </c>
    </row>
    <row r="112" spans="2:33" x14ac:dyDescent="0.25">
      <c r="B112" s="3">
        <v>166</v>
      </c>
      <c r="C112" s="162"/>
      <c r="D112" s="162">
        <v>1.3713265306122449</v>
      </c>
      <c r="E112"/>
      <c r="AF112" s="79">
        <v>1.5617857142857143</v>
      </c>
      <c r="AG112" s="79">
        <v>3.6266447368421053</v>
      </c>
    </row>
    <row r="113" spans="2:33" x14ac:dyDescent="0.25">
      <c r="B113" s="3">
        <v>167</v>
      </c>
      <c r="C113" s="162"/>
      <c r="D113" s="162">
        <v>4.155384615384615</v>
      </c>
      <c r="E113"/>
      <c r="AF113" s="79">
        <v>1.5595180722891566</v>
      </c>
      <c r="AG113" s="79">
        <v>3.61753164556962</v>
      </c>
    </row>
    <row r="114" spans="2:33" x14ac:dyDescent="0.25">
      <c r="B114" s="3">
        <v>169</v>
      </c>
      <c r="C114" s="162">
        <v>4.240815450643777</v>
      </c>
      <c r="D114" s="162"/>
      <c r="E114"/>
      <c r="AF114" s="79">
        <v>1.5492592592592593</v>
      </c>
      <c r="AG114" s="79">
        <v>3.6102941176470589</v>
      </c>
    </row>
    <row r="115" spans="2:33" x14ac:dyDescent="0.25">
      <c r="B115" s="3">
        <v>173</v>
      </c>
      <c r="C115" s="162"/>
      <c r="D115" s="162">
        <v>1.6301447776628748</v>
      </c>
      <c r="E115"/>
      <c r="AF115" s="79">
        <v>1.5030119521912351</v>
      </c>
      <c r="AG115" s="79">
        <v>3.5912820512820511</v>
      </c>
    </row>
    <row r="116" spans="2:33" x14ac:dyDescent="0.25">
      <c r="B116" s="3">
        <v>174</v>
      </c>
      <c r="C116" s="162">
        <v>8.9466666666666672</v>
      </c>
      <c r="D116" s="162"/>
      <c r="E116"/>
      <c r="AF116" s="79">
        <v>1.4949667110519307</v>
      </c>
      <c r="AG116" s="79">
        <v>3.5864754098360656</v>
      </c>
    </row>
    <row r="117" spans="2:33" x14ac:dyDescent="0.25">
      <c r="B117" s="3">
        <v>177</v>
      </c>
      <c r="C117" s="162"/>
      <c r="D117" s="162">
        <v>4.1647680412371137</v>
      </c>
      <c r="E117"/>
      <c r="AF117" s="79">
        <v>1.4786046511627906</v>
      </c>
      <c r="AG117" s="79">
        <v>3.5843478260869563</v>
      </c>
    </row>
    <row r="118" spans="2:33" x14ac:dyDescent="0.25">
      <c r="B118" s="3">
        <v>179</v>
      </c>
      <c r="C118" s="162">
        <v>3.5771910112359548</v>
      </c>
      <c r="D118" s="162"/>
      <c r="E118"/>
      <c r="AF118" s="79">
        <v>1.4553947368421052</v>
      </c>
      <c r="AG118" s="79">
        <v>3.5658333333333334</v>
      </c>
    </row>
    <row r="119" spans="2:33" x14ac:dyDescent="0.25">
      <c r="B119" s="3">
        <v>180</v>
      </c>
      <c r="C119" s="162"/>
      <c r="D119" s="162">
        <v>3.0845714285714285</v>
      </c>
      <c r="E119"/>
      <c r="AF119" s="79">
        <v>1.4391428571428571</v>
      </c>
      <c r="AG119" s="79">
        <v>3.5588235294117645</v>
      </c>
    </row>
    <row r="120" spans="2:33" x14ac:dyDescent="0.25">
      <c r="B120" s="3">
        <v>182</v>
      </c>
      <c r="C120" s="162"/>
      <c r="D120" s="162">
        <v>7.2232472324723247</v>
      </c>
      <c r="E120"/>
      <c r="AF120" s="79">
        <v>1.4238</v>
      </c>
      <c r="AG120" s="79">
        <v>3.5578378378378379</v>
      </c>
    </row>
    <row r="121" spans="2:33" x14ac:dyDescent="0.25">
      <c r="B121" s="3">
        <v>184</v>
      </c>
      <c r="C121" s="162"/>
      <c r="D121" s="162">
        <v>2.9305555555555554</v>
      </c>
      <c r="E121"/>
      <c r="AF121" s="79">
        <v>1.3998765432098765</v>
      </c>
      <c r="AG121" s="79">
        <v>3.5528169014084505</v>
      </c>
    </row>
    <row r="122" spans="2:33" x14ac:dyDescent="0.25">
      <c r="B122" s="3">
        <v>187</v>
      </c>
      <c r="C122" s="162">
        <v>2.2987375415282392</v>
      </c>
      <c r="D122" s="162"/>
      <c r="E122"/>
      <c r="AF122" s="79">
        <v>1.3931868131868133</v>
      </c>
      <c r="AG122" s="79">
        <v>3.5418867924528303</v>
      </c>
    </row>
    <row r="123" spans="2:33" x14ac:dyDescent="0.25">
      <c r="B123" s="3">
        <v>194</v>
      </c>
      <c r="C123" s="162"/>
      <c r="D123" s="162">
        <v>1.227605633802817</v>
      </c>
      <c r="E123"/>
      <c r="AF123" s="79">
        <v>1.3405952380952382</v>
      </c>
      <c r="AG123" s="79">
        <v>3.5120118343195266</v>
      </c>
    </row>
    <row r="124" spans="2:33" x14ac:dyDescent="0.25">
      <c r="B124" s="3">
        <v>195</v>
      </c>
      <c r="C124" s="162"/>
      <c r="D124" s="162">
        <v>3.61753164556962</v>
      </c>
      <c r="E124"/>
      <c r="AF124" s="79">
        <v>1.3308955223880596</v>
      </c>
      <c r="AG124" s="79">
        <v>3.4996666666666667</v>
      </c>
    </row>
    <row r="125" spans="2:33" x14ac:dyDescent="0.25">
      <c r="B125" s="3">
        <v>197</v>
      </c>
      <c r="C125" s="162"/>
      <c r="D125" s="162">
        <v>2.9820475319926874</v>
      </c>
      <c r="E125"/>
      <c r="AF125" s="79">
        <v>1.3213677811550153</v>
      </c>
      <c r="AG125" s="79">
        <v>3.4707142857142856</v>
      </c>
    </row>
    <row r="126" spans="2:33" x14ac:dyDescent="0.25">
      <c r="B126" s="3">
        <v>201</v>
      </c>
      <c r="C126" s="162"/>
      <c r="D126" s="162">
        <v>6.8119047619047617</v>
      </c>
      <c r="E126"/>
      <c r="AF126" s="79">
        <v>1.2821428571428573</v>
      </c>
      <c r="AG126" s="79">
        <v>3.4150228310502282</v>
      </c>
    </row>
    <row r="127" spans="2:33" x14ac:dyDescent="0.25">
      <c r="B127" s="3">
        <v>203</v>
      </c>
      <c r="C127" s="162"/>
      <c r="D127" s="162">
        <v>1.3440792216817234</v>
      </c>
      <c r="E127"/>
      <c r="AF127" s="79">
        <v>1.278468634686347</v>
      </c>
      <c r="AG127" s="79">
        <v>3.3846875000000001</v>
      </c>
    </row>
    <row r="128" spans="2:33" x14ac:dyDescent="0.25">
      <c r="B128" s="3">
        <v>205</v>
      </c>
      <c r="C128" s="162"/>
      <c r="D128" s="162">
        <v>4.3184615384615386</v>
      </c>
      <c r="E128"/>
      <c r="AF128" s="79">
        <v>1.2772619047619047</v>
      </c>
      <c r="AG128" s="79">
        <v>3.3820833333333336</v>
      </c>
    </row>
    <row r="129" spans="2:33" x14ac:dyDescent="0.25">
      <c r="B129" s="3">
        <v>207</v>
      </c>
      <c r="C129" s="162">
        <v>4.2569999999999997</v>
      </c>
      <c r="D129" s="162"/>
      <c r="E129"/>
      <c r="AF129" s="79">
        <v>1.2729885057471264</v>
      </c>
      <c r="AG129" s="79">
        <v>3.3212709832134291</v>
      </c>
    </row>
    <row r="130" spans="2:33" x14ac:dyDescent="0.25">
      <c r="B130" s="3">
        <v>208</v>
      </c>
      <c r="C130" s="162"/>
      <c r="D130" s="162">
        <v>1.0112239715591671</v>
      </c>
      <c r="E130"/>
      <c r="AF130" s="79">
        <v>1.2648941176470587</v>
      </c>
      <c r="AG130" s="79">
        <v>3.3204444444444445</v>
      </c>
    </row>
    <row r="131" spans="2:33" x14ac:dyDescent="0.25">
      <c r="B131" s="3">
        <v>212</v>
      </c>
      <c r="C131" s="162"/>
      <c r="D131" s="162">
        <v>1.5185185185185186</v>
      </c>
      <c r="E131"/>
      <c r="AF131" s="79">
        <v>1.2374140625000001</v>
      </c>
      <c r="AG131" s="79">
        <v>3.2889978213507627</v>
      </c>
    </row>
    <row r="132" spans="2:33" x14ac:dyDescent="0.25">
      <c r="B132" s="3">
        <v>213</v>
      </c>
      <c r="C132" s="162">
        <v>1.9516382252559727</v>
      </c>
      <c r="D132" s="162"/>
      <c r="E132"/>
      <c r="AF132" s="79">
        <v>1.2307407407407407</v>
      </c>
      <c r="AG132" s="79">
        <v>3.2757777777777779</v>
      </c>
    </row>
    <row r="133" spans="2:33" x14ac:dyDescent="0.25">
      <c r="B133" s="3">
        <v>214</v>
      </c>
      <c r="C133" s="162"/>
      <c r="D133" s="162">
        <v>10.231428571428571</v>
      </c>
      <c r="E133"/>
      <c r="AF133" s="79">
        <v>1.220563524590164</v>
      </c>
      <c r="AG133" s="79">
        <v>3.2588888888888889</v>
      </c>
    </row>
    <row r="134" spans="2:33" x14ac:dyDescent="0.25">
      <c r="B134" s="3">
        <v>216</v>
      </c>
      <c r="C134" s="162"/>
      <c r="D134" s="162">
        <v>1.5507066557107643</v>
      </c>
      <c r="E134"/>
      <c r="AF134" s="79">
        <v>1.2016770186335404</v>
      </c>
      <c r="AG134" s="79">
        <v>3.2553333333333332</v>
      </c>
    </row>
    <row r="135" spans="2:33" x14ac:dyDescent="0.25">
      <c r="B135" s="3">
        <v>218</v>
      </c>
      <c r="C135" s="162">
        <v>2.1594736842105262</v>
      </c>
      <c r="D135" s="162"/>
      <c r="E135"/>
      <c r="AF135" s="79">
        <v>1.1722156398104266</v>
      </c>
      <c r="AG135" s="79">
        <v>3.2532258064516131</v>
      </c>
    </row>
    <row r="136" spans="2:33" x14ac:dyDescent="0.25">
      <c r="B136" s="3">
        <v>219</v>
      </c>
      <c r="C136" s="162"/>
      <c r="D136" s="162">
        <v>3.3212709832134291</v>
      </c>
      <c r="E136"/>
      <c r="AF136" s="79">
        <v>1.168766404199475</v>
      </c>
      <c r="AG136" s="79">
        <v>3.2240211640211642</v>
      </c>
    </row>
    <row r="137" spans="2:33" x14ac:dyDescent="0.25">
      <c r="B137" s="3">
        <v>222</v>
      </c>
      <c r="C137" s="162"/>
      <c r="D137" s="162">
        <v>1.3797916666666667</v>
      </c>
      <c r="E137"/>
      <c r="AF137" s="79">
        <v>1.1618181818181819</v>
      </c>
      <c r="AG137" s="79">
        <v>3.1924083769633507</v>
      </c>
    </row>
    <row r="138" spans="2:33" x14ac:dyDescent="0.25">
      <c r="B138" s="3">
        <v>224</v>
      </c>
      <c r="C138" s="162"/>
      <c r="D138" s="162">
        <v>4.0363930885529156</v>
      </c>
      <c r="E138"/>
      <c r="AF138" s="79">
        <v>1.1394594594594594</v>
      </c>
      <c r="AG138" s="79">
        <v>3.1558486707566464</v>
      </c>
    </row>
    <row r="139" spans="2:33" x14ac:dyDescent="0.25">
      <c r="B139" s="3">
        <v>225</v>
      </c>
      <c r="C139" s="162"/>
      <c r="D139" s="162">
        <v>2.6017404129793511</v>
      </c>
      <c r="E139"/>
      <c r="AF139" s="79">
        <v>1.1317857142857144</v>
      </c>
      <c r="AG139" s="79">
        <v>3.1517592592592591</v>
      </c>
    </row>
    <row r="140" spans="2:33" x14ac:dyDescent="0.25">
      <c r="B140" s="3">
        <v>226</v>
      </c>
      <c r="C140" s="162"/>
      <c r="D140" s="162">
        <v>3.6663333333333332</v>
      </c>
      <c r="E140"/>
      <c r="AF140" s="79">
        <v>1.131734693877551</v>
      </c>
      <c r="AG140" s="79">
        <v>3.1077777777777778</v>
      </c>
    </row>
    <row r="141" spans="2:33" x14ac:dyDescent="0.25">
      <c r="B141" s="3">
        <v>227</v>
      </c>
      <c r="C141" s="162"/>
      <c r="D141" s="162">
        <v>1.687208538587849</v>
      </c>
      <c r="E141"/>
      <c r="AF141" s="79">
        <v>1.1290429799426933</v>
      </c>
      <c r="AG141" s="79">
        <v>3.1039864864864866</v>
      </c>
    </row>
    <row r="142" spans="2:33" x14ac:dyDescent="0.25">
      <c r="B142" s="3">
        <v>228</v>
      </c>
      <c r="C142" s="162"/>
      <c r="D142" s="162">
        <v>1.1990717911530093</v>
      </c>
      <c r="E142"/>
      <c r="AF142" s="79">
        <v>1.1249397590361445</v>
      </c>
      <c r="AG142" s="79">
        <v>3.1022842639593908</v>
      </c>
    </row>
    <row r="143" spans="2:33" x14ac:dyDescent="0.25">
      <c r="B143" s="3">
        <v>229</v>
      </c>
      <c r="C143" s="162">
        <v>1.936892523364486</v>
      </c>
      <c r="D143" s="162"/>
      <c r="E143"/>
      <c r="AF143" s="79">
        <v>1.1228571428571428</v>
      </c>
      <c r="AG143" s="79">
        <v>3.1</v>
      </c>
    </row>
    <row r="144" spans="2:33" x14ac:dyDescent="0.25">
      <c r="B144" s="3">
        <v>230</v>
      </c>
      <c r="C144" s="162"/>
      <c r="D144" s="162">
        <v>4.2016666666666671</v>
      </c>
      <c r="E144"/>
      <c r="AF144" s="79">
        <v>1.0970652173913042</v>
      </c>
      <c r="AG144" s="79">
        <v>3.0845714285714285</v>
      </c>
    </row>
    <row r="145" spans="2:33" x14ac:dyDescent="0.25">
      <c r="B145" s="3">
        <v>232</v>
      </c>
      <c r="C145" s="162"/>
      <c r="D145" s="162">
        <v>1.7126470588235294</v>
      </c>
      <c r="E145"/>
      <c r="AF145" s="79">
        <v>1.0908</v>
      </c>
      <c r="AG145" s="79">
        <v>3.036896551724138</v>
      </c>
    </row>
    <row r="146" spans="2:33" x14ac:dyDescent="0.25">
      <c r="B146" s="3">
        <v>233</v>
      </c>
      <c r="C146" s="162"/>
      <c r="D146" s="162">
        <v>1.5789473684210527</v>
      </c>
      <c r="E146"/>
      <c r="AF146" s="79">
        <v>1.0804761904761904</v>
      </c>
      <c r="AG146" s="79">
        <v>3.008</v>
      </c>
    </row>
    <row r="147" spans="2:33" x14ac:dyDescent="0.25">
      <c r="B147" s="3">
        <v>234</v>
      </c>
      <c r="C147" s="162">
        <v>1.0908</v>
      </c>
      <c r="D147" s="162"/>
      <c r="E147"/>
      <c r="AF147" s="79">
        <v>1.0629411764705883</v>
      </c>
      <c r="AG147" s="79">
        <v>2.9870000000000001</v>
      </c>
    </row>
    <row r="148" spans="2:33" x14ac:dyDescent="0.25">
      <c r="B148" s="3">
        <v>237</v>
      </c>
      <c r="C148" s="162"/>
      <c r="D148" s="162">
        <v>1.593763440860215</v>
      </c>
      <c r="E148"/>
      <c r="AF148" s="79">
        <v>1.0522553516819573</v>
      </c>
      <c r="AG148" s="79">
        <v>2.9820475319926874</v>
      </c>
    </row>
    <row r="149" spans="2:33" x14ac:dyDescent="0.25">
      <c r="B149" s="3">
        <v>238</v>
      </c>
      <c r="C149" s="162">
        <v>4.2241666666666671</v>
      </c>
      <c r="D149" s="162"/>
      <c r="E149"/>
      <c r="AF149" s="79">
        <v>1.041243169398907</v>
      </c>
      <c r="AG149" s="79">
        <v>2.9602777777777778</v>
      </c>
    </row>
    <row r="150" spans="2:33" x14ac:dyDescent="0.25">
      <c r="B150" s="3">
        <v>240</v>
      </c>
      <c r="C150" s="162"/>
      <c r="D150" s="162">
        <v>4.1878911564625847</v>
      </c>
      <c r="E150"/>
      <c r="AF150" s="79">
        <v>1.0191632047477746</v>
      </c>
      <c r="AG150" s="79">
        <v>2.9305555555555554</v>
      </c>
    </row>
    <row r="151" spans="2:33" x14ac:dyDescent="0.25">
      <c r="B151" s="3">
        <v>241</v>
      </c>
      <c r="C151" s="162">
        <v>1.0191632047477746</v>
      </c>
      <c r="D151" s="162"/>
      <c r="E151"/>
      <c r="AF151" s="79">
        <v>1.0174563871693867</v>
      </c>
      <c r="AG151" s="79">
        <v>2.9128571428571428</v>
      </c>
    </row>
    <row r="152" spans="2:33" x14ac:dyDescent="0.25">
      <c r="B152" s="3">
        <v>242</v>
      </c>
      <c r="C152" s="162">
        <v>1.2772619047619047</v>
      </c>
      <c r="D152" s="162"/>
      <c r="E152"/>
      <c r="AF152" s="79">
        <v>1.0065116279069768</v>
      </c>
      <c r="AG152" s="79">
        <v>2.8766666666666665</v>
      </c>
    </row>
    <row r="153" spans="2:33" x14ac:dyDescent="0.25">
      <c r="B153" s="3">
        <v>243</v>
      </c>
      <c r="C153" s="162"/>
      <c r="D153" s="162">
        <v>4.4521739130434783</v>
      </c>
      <c r="E153"/>
      <c r="AF153" s="79">
        <v>1.0024333619948409</v>
      </c>
      <c r="AG153" s="79">
        <v>2.8621428571428571</v>
      </c>
    </row>
    <row r="154" spans="2:33" x14ac:dyDescent="0.25">
      <c r="B154" s="3">
        <v>244</v>
      </c>
      <c r="C154" s="162"/>
      <c r="D154" s="162">
        <v>5.6971428571428575</v>
      </c>
      <c r="E154"/>
      <c r="AF154" s="79">
        <v>1.0001150627615063</v>
      </c>
      <c r="AG154" s="79">
        <v>2.8580555555555556</v>
      </c>
    </row>
    <row r="155" spans="2:33" x14ac:dyDescent="0.25">
      <c r="B155" s="3">
        <v>245</v>
      </c>
      <c r="C155" s="162"/>
      <c r="D155" s="162">
        <v>5.0934482758620687</v>
      </c>
      <c r="E155"/>
      <c r="AF155" s="79"/>
      <c r="AG155" s="79">
        <v>2.8421355932203389</v>
      </c>
    </row>
    <row r="156" spans="2:33" x14ac:dyDescent="0.25">
      <c r="B156" s="3">
        <v>246</v>
      </c>
      <c r="C156" s="162"/>
      <c r="D156" s="162">
        <v>3.2553333333333332</v>
      </c>
      <c r="E156"/>
      <c r="AF156" s="79"/>
      <c r="AG156" s="79">
        <v>2.793921568627451</v>
      </c>
    </row>
    <row r="157" spans="2:33" x14ac:dyDescent="0.25">
      <c r="B157" s="3">
        <v>247</v>
      </c>
      <c r="C157" s="162">
        <v>9.3261616161616168</v>
      </c>
      <c r="D157" s="162"/>
      <c r="E157"/>
      <c r="AF157" s="79"/>
      <c r="AG157" s="79">
        <v>2.7650000000000001</v>
      </c>
    </row>
    <row r="158" spans="2:33" x14ac:dyDescent="0.25">
      <c r="B158" s="3">
        <v>248</v>
      </c>
      <c r="C158" s="162"/>
      <c r="D158" s="162">
        <v>2.1133870967741935</v>
      </c>
      <c r="E158"/>
      <c r="AF158" s="79"/>
      <c r="AG158" s="79">
        <v>2.7332520325203253</v>
      </c>
    </row>
    <row r="159" spans="2:33" x14ac:dyDescent="0.25">
      <c r="B159" s="3">
        <v>249</v>
      </c>
      <c r="C159" s="162"/>
      <c r="D159" s="162">
        <v>2.7332520325203253</v>
      </c>
      <c r="E159"/>
      <c r="AF159" s="79"/>
      <c r="AG159" s="79">
        <v>2.7091376701966716</v>
      </c>
    </row>
    <row r="160" spans="2:33" x14ac:dyDescent="0.25">
      <c r="B160" s="3">
        <v>252</v>
      </c>
      <c r="C160" s="162"/>
      <c r="D160" s="162">
        <v>6.2629999999999999</v>
      </c>
      <c r="E160"/>
      <c r="AF160" s="79"/>
      <c r="AG160" s="79">
        <v>2.704081632653061</v>
      </c>
    </row>
    <row r="161" spans="2:33" x14ac:dyDescent="0.25">
      <c r="B161" s="3">
        <v>254</v>
      </c>
      <c r="C161" s="162"/>
      <c r="D161" s="162">
        <v>1.8489130434782608</v>
      </c>
      <c r="E161"/>
      <c r="AF161" s="79"/>
      <c r="AG161" s="79">
        <v>2.6882978723404256</v>
      </c>
    </row>
    <row r="162" spans="2:33" x14ac:dyDescent="0.25">
      <c r="B162" s="3">
        <v>255</v>
      </c>
      <c r="C162" s="162">
        <v>1.2016770186335404</v>
      </c>
      <c r="D162" s="162"/>
      <c r="E162"/>
      <c r="AF162" s="79"/>
      <c r="AG162" s="79">
        <v>2.6873076923076922</v>
      </c>
    </row>
    <row r="163" spans="2:33" x14ac:dyDescent="0.25">
      <c r="B163" s="3">
        <v>257</v>
      </c>
      <c r="C163" s="162"/>
      <c r="D163" s="162">
        <v>1.46</v>
      </c>
      <c r="E163"/>
      <c r="AF163" s="79"/>
      <c r="AG163" s="79">
        <v>2.6802325581395348</v>
      </c>
    </row>
    <row r="164" spans="2:33" x14ac:dyDescent="0.25">
      <c r="B164" s="3">
        <v>258</v>
      </c>
      <c r="C164" s="162">
        <v>2.6848000000000001</v>
      </c>
      <c r="D164" s="162"/>
      <c r="E164"/>
      <c r="AF164" s="79"/>
      <c r="AG164" s="79">
        <v>2.6611538461538462</v>
      </c>
    </row>
    <row r="165" spans="2:33" x14ac:dyDescent="0.25">
      <c r="B165" s="3">
        <v>259</v>
      </c>
      <c r="C165" s="162"/>
      <c r="D165" s="162">
        <v>5.9749999999999996</v>
      </c>
      <c r="E165"/>
      <c r="AF165" s="79"/>
      <c r="AG165" s="79">
        <v>2.6598113207547169</v>
      </c>
    </row>
    <row r="166" spans="2:33" x14ac:dyDescent="0.25">
      <c r="B166" s="3">
        <v>260</v>
      </c>
      <c r="C166" s="162"/>
      <c r="D166" s="162">
        <v>1.5769841269841269</v>
      </c>
      <c r="E166"/>
      <c r="AF166" s="79"/>
      <c r="AG166" s="79">
        <v>2.617777777777778</v>
      </c>
    </row>
    <row r="167" spans="2:33" x14ac:dyDescent="0.25">
      <c r="B167" s="3">
        <v>262</v>
      </c>
      <c r="C167" s="162">
        <v>3.1341176470588237</v>
      </c>
      <c r="D167" s="162"/>
      <c r="E167"/>
      <c r="AF167" s="79"/>
      <c r="AG167" s="79">
        <v>2.6074999999999999</v>
      </c>
    </row>
    <row r="168" spans="2:33" x14ac:dyDescent="0.25">
      <c r="B168" s="3">
        <v>263</v>
      </c>
      <c r="C168" s="162"/>
      <c r="D168" s="162">
        <v>3.7089655172413791</v>
      </c>
      <c r="E168"/>
      <c r="AF168" s="79"/>
      <c r="AG168" s="79">
        <v>2.6017404129793511</v>
      </c>
    </row>
    <row r="169" spans="2:33" x14ac:dyDescent="0.25">
      <c r="B169" s="3">
        <v>264</v>
      </c>
      <c r="C169" s="162"/>
      <c r="D169" s="162">
        <v>3.6266447368421053</v>
      </c>
      <c r="E169"/>
      <c r="AF169" s="79"/>
      <c r="AG169" s="79">
        <v>2.5859999999999999</v>
      </c>
    </row>
    <row r="170" spans="2:33" x14ac:dyDescent="0.25">
      <c r="B170" s="3">
        <v>265</v>
      </c>
      <c r="C170" s="162"/>
      <c r="D170" s="162">
        <v>1.2308163265306122</v>
      </c>
      <c r="E170"/>
      <c r="AF170" s="79"/>
      <c r="AG170" s="79">
        <v>2.5670212765957445</v>
      </c>
    </row>
    <row r="171" spans="2:33" x14ac:dyDescent="0.25">
      <c r="B171" s="3">
        <v>267</v>
      </c>
      <c r="C171" s="162"/>
      <c r="D171" s="162">
        <v>2.3362012987012988</v>
      </c>
      <c r="E171"/>
      <c r="AF171" s="79"/>
      <c r="AG171" s="79">
        <v>2.5262857142857142</v>
      </c>
    </row>
    <row r="172" spans="2:33" x14ac:dyDescent="0.25">
      <c r="B172" s="3">
        <v>268</v>
      </c>
      <c r="C172" s="162"/>
      <c r="D172" s="162">
        <v>1.8053333333333332</v>
      </c>
      <c r="E172"/>
      <c r="AF172" s="79"/>
      <c r="AG172" s="79">
        <v>2.5258823529411765</v>
      </c>
    </row>
    <row r="173" spans="2:33" x14ac:dyDescent="0.25">
      <c r="B173" s="3">
        <v>269</v>
      </c>
      <c r="C173" s="162"/>
      <c r="D173" s="162">
        <v>2.5262857142857142</v>
      </c>
      <c r="E173"/>
      <c r="AF173" s="79"/>
      <c r="AG173" s="79">
        <v>2.5242857142857145</v>
      </c>
    </row>
    <row r="174" spans="2:33" x14ac:dyDescent="0.25">
      <c r="B174" s="3">
        <v>272</v>
      </c>
      <c r="C174" s="162">
        <v>3.0400978473581213</v>
      </c>
      <c r="D174" s="162"/>
      <c r="E174"/>
      <c r="AF174" s="79"/>
      <c r="AG174" s="79">
        <v>2.4971428571428573</v>
      </c>
    </row>
    <row r="175" spans="2:33" x14ac:dyDescent="0.25">
      <c r="B175" s="3">
        <v>273</v>
      </c>
      <c r="C175" s="162"/>
      <c r="D175" s="162">
        <v>1.3723076923076922</v>
      </c>
      <c r="E175"/>
      <c r="AF175" s="79"/>
      <c r="AG175" s="79">
        <v>2.4764285714285714</v>
      </c>
    </row>
    <row r="176" spans="2:33" x14ac:dyDescent="0.25">
      <c r="B176" s="3">
        <v>275</v>
      </c>
      <c r="C176" s="162"/>
      <c r="D176" s="162">
        <v>2.4151282051282053</v>
      </c>
      <c r="E176"/>
      <c r="AF176" s="79"/>
      <c r="AG176" s="79">
        <v>2.4511904761904764</v>
      </c>
    </row>
    <row r="177" spans="2:33" x14ac:dyDescent="0.25">
      <c r="B177" s="3">
        <v>277</v>
      </c>
      <c r="C177" s="162"/>
      <c r="D177" s="162">
        <v>10.664285714285715</v>
      </c>
      <c r="E177"/>
      <c r="AF177" s="79"/>
      <c r="AG177" s="79">
        <v>2.4151282051282053</v>
      </c>
    </row>
    <row r="178" spans="2:33" x14ac:dyDescent="0.25">
      <c r="B178" s="3">
        <v>278</v>
      </c>
      <c r="C178" s="162"/>
      <c r="D178" s="162">
        <v>3.2588888888888889</v>
      </c>
      <c r="E178"/>
      <c r="AF178" s="79"/>
      <c r="AG178" s="79">
        <v>2.3974657534246577</v>
      </c>
    </row>
    <row r="179" spans="2:33" x14ac:dyDescent="0.25">
      <c r="B179" s="3">
        <v>279</v>
      </c>
      <c r="C179" s="162"/>
      <c r="D179" s="162">
        <v>1.7070000000000001</v>
      </c>
      <c r="E179"/>
      <c r="AF179" s="79"/>
      <c r="AG179" s="79">
        <v>2.3940625</v>
      </c>
    </row>
    <row r="180" spans="2:33" x14ac:dyDescent="0.25">
      <c r="B180" s="3">
        <v>280</v>
      </c>
      <c r="C180" s="162"/>
      <c r="D180" s="162">
        <v>5.8144</v>
      </c>
      <c r="E180"/>
      <c r="AF180" s="79"/>
      <c r="AG180" s="79">
        <v>2.3791176470588233</v>
      </c>
    </row>
    <row r="181" spans="2:33" x14ac:dyDescent="0.25">
      <c r="B181" s="3">
        <v>282</v>
      </c>
      <c r="C181" s="162">
        <v>1.0804761904761904</v>
      </c>
      <c r="D181" s="162"/>
      <c r="E181"/>
      <c r="AF181" s="79"/>
      <c r="AG181" s="79">
        <v>2.3788235294117648</v>
      </c>
    </row>
    <row r="182" spans="2:33" x14ac:dyDescent="0.25">
      <c r="B182" s="3">
        <v>285</v>
      </c>
      <c r="C182" s="162"/>
      <c r="D182" s="162">
        <v>7.0633333333333335</v>
      </c>
      <c r="E182"/>
      <c r="AF182" s="79"/>
      <c r="AG182" s="79">
        <v>2.3774468085106384</v>
      </c>
    </row>
    <row r="183" spans="2:33" x14ac:dyDescent="0.25">
      <c r="B183" s="3">
        <v>287</v>
      </c>
      <c r="C183" s="162"/>
      <c r="D183" s="162">
        <v>2.0973015873015872</v>
      </c>
      <c r="E183"/>
      <c r="AF183" s="79"/>
      <c r="AG183" s="79">
        <v>2.3739473684210526</v>
      </c>
    </row>
    <row r="184" spans="2:33" x14ac:dyDescent="0.25">
      <c r="B184" s="3">
        <v>289</v>
      </c>
      <c r="C184" s="162"/>
      <c r="D184" s="162">
        <v>16.842500000000001</v>
      </c>
      <c r="E184"/>
      <c r="AF184" s="79"/>
      <c r="AG184" s="79">
        <v>2.3733830845771142</v>
      </c>
    </row>
    <row r="185" spans="2:33" x14ac:dyDescent="0.25">
      <c r="B185" s="3">
        <v>291</v>
      </c>
      <c r="C185" s="162"/>
      <c r="D185" s="162">
        <v>4.5661111111111108</v>
      </c>
      <c r="E185"/>
      <c r="AF185" s="79"/>
      <c r="AG185" s="79">
        <v>2.3651200000000001</v>
      </c>
    </row>
    <row r="186" spans="2:33" x14ac:dyDescent="0.25">
      <c r="B186" s="3">
        <v>294</v>
      </c>
      <c r="C186" s="162"/>
      <c r="D186" s="162">
        <v>13.396666666666667</v>
      </c>
      <c r="E186"/>
      <c r="AF186" s="79"/>
      <c r="AG186" s="79">
        <v>2.3634156976744185</v>
      </c>
    </row>
    <row r="187" spans="2:33" x14ac:dyDescent="0.25">
      <c r="B187" s="3">
        <v>298</v>
      </c>
      <c r="C187" s="162">
        <v>1.4391428571428571</v>
      </c>
      <c r="D187" s="162"/>
      <c r="E187"/>
      <c r="AF187" s="79"/>
      <c r="AG187" s="79">
        <v>2.3614754098360655</v>
      </c>
    </row>
    <row r="188" spans="2:33" x14ac:dyDescent="0.25">
      <c r="B188" s="3">
        <v>301</v>
      </c>
      <c r="C188" s="162"/>
      <c r="D188" s="162">
        <v>13.446666666666667</v>
      </c>
      <c r="E188"/>
      <c r="AF188" s="79"/>
      <c r="AG188" s="79">
        <v>2.3362012987012988</v>
      </c>
    </row>
    <row r="189" spans="2:33" x14ac:dyDescent="0.25">
      <c r="B189" s="3">
        <v>304</v>
      </c>
      <c r="C189" s="162"/>
      <c r="D189" s="162">
        <v>5.4614285714285717</v>
      </c>
      <c r="E189"/>
      <c r="AF189" s="79"/>
      <c r="AG189" s="79">
        <v>2.31</v>
      </c>
    </row>
    <row r="190" spans="2:33" x14ac:dyDescent="0.25">
      <c r="B190" s="3">
        <v>305</v>
      </c>
      <c r="C190" s="162"/>
      <c r="D190" s="162">
        <v>2.8621428571428571</v>
      </c>
      <c r="E190"/>
      <c r="AF190" s="79"/>
      <c r="AG190" s="79">
        <v>2.3058333333333332</v>
      </c>
    </row>
    <row r="191" spans="2:33" x14ac:dyDescent="0.25">
      <c r="B191" s="3">
        <v>307</v>
      </c>
      <c r="C191" s="162">
        <v>1.3213677811550153</v>
      </c>
      <c r="D191" s="162"/>
      <c r="E191"/>
      <c r="AF191" s="79"/>
      <c r="AG191" s="79">
        <v>2.3003999999999998</v>
      </c>
    </row>
    <row r="192" spans="2:33" x14ac:dyDescent="0.25">
      <c r="B192" s="3">
        <v>311</v>
      </c>
      <c r="C192" s="162"/>
      <c r="D192" s="162">
        <v>2.0336507936507937</v>
      </c>
      <c r="E192"/>
      <c r="AF192" s="79"/>
      <c r="AG192" s="79">
        <v>2.2896178343949045</v>
      </c>
    </row>
    <row r="193" spans="2:33" x14ac:dyDescent="0.25">
      <c r="B193" s="3">
        <v>312</v>
      </c>
      <c r="C193" s="162"/>
      <c r="D193" s="162">
        <v>3.1022842639593908</v>
      </c>
      <c r="E193"/>
      <c r="AF193" s="79"/>
      <c r="AG193" s="79">
        <v>2.2885714285714287</v>
      </c>
    </row>
    <row r="194" spans="2:33" x14ac:dyDescent="0.25">
      <c r="B194" s="3">
        <v>313</v>
      </c>
      <c r="C194" s="162"/>
      <c r="D194" s="162">
        <v>3.9531818181818181</v>
      </c>
      <c r="E194"/>
      <c r="AF194" s="79"/>
      <c r="AG194" s="79">
        <v>2.2852189349112426</v>
      </c>
    </row>
    <row r="195" spans="2:33" x14ac:dyDescent="0.25">
      <c r="B195" s="3">
        <v>314</v>
      </c>
      <c r="C195" s="162">
        <v>2.9471428571428571</v>
      </c>
      <c r="D195" s="162"/>
      <c r="E195"/>
      <c r="AF195" s="79"/>
      <c r="AG195" s="79">
        <v>2.2711111111111113</v>
      </c>
    </row>
    <row r="196" spans="2:33" x14ac:dyDescent="0.25">
      <c r="B196" s="3">
        <v>322</v>
      </c>
      <c r="C196" s="162"/>
      <c r="D196" s="162">
        <v>1.6656234096692113</v>
      </c>
      <c r="E196"/>
      <c r="AF196" s="79"/>
      <c r="AG196" s="79">
        <v>2.2552763819095478</v>
      </c>
    </row>
    <row r="197" spans="2:33" x14ac:dyDescent="0.25">
      <c r="B197" s="3">
        <v>324</v>
      </c>
      <c r="C197" s="162">
        <v>1.6405633802816901</v>
      </c>
      <c r="D197" s="162"/>
      <c r="E197"/>
      <c r="AF197" s="79"/>
      <c r="AG197" s="79">
        <v>2.253392857142857</v>
      </c>
    </row>
    <row r="198" spans="2:33" x14ac:dyDescent="0.25">
      <c r="B198" s="3">
        <v>328</v>
      </c>
      <c r="C198" s="162"/>
      <c r="D198" s="162">
        <v>1.3356231003039514</v>
      </c>
      <c r="E198"/>
      <c r="AF198" s="79"/>
      <c r="AG198" s="79">
        <v>2.2406666666666668</v>
      </c>
    </row>
    <row r="199" spans="2:33" x14ac:dyDescent="0.25">
      <c r="B199" s="3">
        <v>330</v>
      </c>
      <c r="C199" s="162"/>
      <c r="D199" s="162">
        <v>1.8495548961424333</v>
      </c>
      <c r="E199"/>
      <c r="AF199" s="79"/>
      <c r="AG199" s="79">
        <v>2.2363492063492063</v>
      </c>
    </row>
    <row r="200" spans="2:33" x14ac:dyDescent="0.25">
      <c r="B200" s="3">
        <v>331</v>
      </c>
      <c r="C200" s="162"/>
      <c r="D200" s="162">
        <v>4.4372727272727275</v>
      </c>
      <c r="E200"/>
      <c r="AF200" s="79"/>
      <c r="AG200" s="79">
        <v>2.2316363636363636</v>
      </c>
    </row>
    <row r="201" spans="2:33" x14ac:dyDescent="0.25">
      <c r="B201" s="3">
        <v>332</v>
      </c>
      <c r="C201" s="162"/>
      <c r="D201" s="162">
        <v>1.999806763285024</v>
      </c>
      <c r="E201"/>
      <c r="AF201" s="79"/>
      <c r="AG201" s="79">
        <v>2.2138255033557046</v>
      </c>
    </row>
    <row r="202" spans="2:33" x14ac:dyDescent="0.25">
      <c r="B202" s="3">
        <v>333</v>
      </c>
      <c r="C202" s="162"/>
      <c r="D202" s="162">
        <v>1.2395833333333333</v>
      </c>
      <c r="E202"/>
      <c r="AF202" s="79"/>
      <c r="AG202" s="79">
        <v>2.2095238095238097</v>
      </c>
    </row>
    <row r="203" spans="2:33" x14ac:dyDescent="0.25">
      <c r="B203" s="3">
        <v>334</v>
      </c>
      <c r="C203" s="162"/>
      <c r="D203" s="162">
        <v>1.8661329305135952</v>
      </c>
      <c r="E203"/>
      <c r="AF203" s="79"/>
      <c r="AG203" s="79">
        <v>2.2005660377358489</v>
      </c>
    </row>
    <row r="204" spans="2:33" x14ac:dyDescent="0.25">
      <c r="B204" s="3">
        <v>335</v>
      </c>
      <c r="C204" s="162"/>
      <c r="D204" s="162">
        <v>1.1428538550057536</v>
      </c>
      <c r="E204"/>
      <c r="AF204" s="79"/>
      <c r="AG204" s="79">
        <v>2.1987096774193549</v>
      </c>
    </row>
    <row r="205" spans="2:33" x14ac:dyDescent="0.25">
      <c r="B205" s="3">
        <v>337</v>
      </c>
      <c r="C205" s="162"/>
      <c r="D205" s="162">
        <v>1.2281904761904763</v>
      </c>
      <c r="E205"/>
      <c r="AF205" s="79"/>
      <c r="AG205" s="79">
        <v>2.1933995584988963</v>
      </c>
    </row>
    <row r="206" spans="2:33" x14ac:dyDescent="0.25">
      <c r="B206" s="3">
        <v>338</v>
      </c>
      <c r="C206" s="162"/>
      <c r="D206" s="162">
        <v>1.7914326647564469</v>
      </c>
      <c r="E206"/>
      <c r="AF206" s="79"/>
      <c r="AG206" s="79">
        <v>2.1860294117647059</v>
      </c>
    </row>
    <row r="207" spans="2:33" x14ac:dyDescent="0.25">
      <c r="B207" s="3">
        <v>347</v>
      </c>
      <c r="C207" s="162"/>
      <c r="D207" s="162">
        <v>14.007777777777777</v>
      </c>
      <c r="E207"/>
      <c r="AF207" s="79"/>
      <c r="AG207" s="79">
        <v>2.1737876614060259</v>
      </c>
    </row>
    <row r="208" spans="2:33" x14ac:dyDescent="0.25">
      <c r="B208" s="3">
        <v>351</v>
      </c>
      <c r="C208" s="162"/>
      <c r="D208" s="162">
        <v>1.2770715249662619</v>
      </c>
      <c r="E208"/>
      <c r="AF208" s="79"/>
      <c r="AG208" s="79">
        <v>2.173090909090909</v>
      </c>
    </row>
    <row r="209" spans="2:33" x14ac:dyDescent="0.25">
      <c r="B209" s="3">
        <v>353</v>
      </c>
      <c r="C209" s="162"/>
      <c r="D209" s="162">
        <v>4.105982142857143</v>
      </c>
      <c r="E209"/>
      <c r="AF209" s="79"/>
      <c r="AG209" s="79">
        <v>2.1679032258064517</v>
      </c>
    </row>
    <row r="210" spans="2:33" x14ac:dyDescent="0.25">
      <c r="B210" s="3">
        <v>354</v>
      </c>
      <c r="C210" s="162"/>
      <c r="D210" s="162">
        <v>1.2373770491803278</v>
      </c>
      <c r="E210"/>
      <c r="AF210" s="79"/>
      <c r="AG210" s="79">
        <v>2.1527586206896552</v>
      </c>
    </row>
    <row r="211" spans="2:33" x14ac:dyDescent="0.25">
      <c r="B211" s="3">
        <v>357</v>
      </c>
      <c r="C211" s="162"/>
      <c r="D211" s="162">
        <v>1.8491304347826087</v>
      </c>
      <c r="E211"/>
      <c r="AF211" s="79"/>
      <c r="AG211" s="79">
        <v>2.1250896057347672</v>
      </c>
    </row>
    <row r="212" spans="2:33" x14ac:dyDescent="0.25">
      <c r="B212" s="3">
        <v>359</v>
      </c>
      <c r="C212" s="162"/>
      <c r="D212" s="162">
        <v>2.9870000000000001</v>
      </c>
      <c r="E212"/>
      <c r="AF212" s="79"/>
      <c r="AG212" s="79">
        <v>2.1230434782608696</v>
      </c>
    </row>
    <row r="213" spans="2:33" x14ac:dyDescent="0.25">
      <c r="B213" s="3">
        <v>360</v>
      </c>
      <c r="C213" s="162">
        <v>2.2635175879396985</v>
      </c>
      <c r="D213" s="162"/>
      <c r="E213"/>
      <c r="AF213" s="79"/>
      <c r="AG213" s="79">
        <v>2.1133870967741935</v>
      </c>
    </row>
    <row r="214" spans="2:33" x14ac:dyDescent="0.25">
      <c r="B214" s="3">
        <v>361</v>
      </c>
      <c r="C214" s="162"/>
      <c r="D214" s="162">
        <v>1.7356363636363636</v>
      </c>
      <c r="E214"/>
      <c r="AF214" s="79"/>
      <c r="AG214" s="79">
        <v>2.0989655172413793</v>
      </c>
    </row>
    <row r="215" spans="2:33" x14ac:dyDescent="0.25">
      <c r="B215" s="3">
        <v>362</v>
      </c>
      <c r="C215" s="162"/>
      <c r="D215" s="162">
        <v>3.7175675675675675</v>
      </c>
      <c r="E215"/>
      <c r="AF215" s="79"/>
      <c r="AG215" s="79">
        <v>2.0973015873015872</v>
      </c>
    </row>
    <row r="216" spans="2:33" x14ac:dyDescent="0.25">
      <c r="B216" s="3">
        <v>363</v>
      </c>
      <c r="C216" s="162"/>
      <c r="D216" s="162">
        <v>1.601923076923077</v>
      </c>
      <c r="E216"/>
      <c r="AF216" s="79"/>
      <c r="AG216" s="79">
        <v>2.0779999999999998</v>
      </c>
    </row>
    <row r="217" spans="2:33" x14ac:dyDescent="0.25">
      <c r="B217" s="3">
        <v>364</v>
      </c>
      <c r="C217" s="162"/>
      <c r="D217" s="162">
        <v>16.163333333333334</v>
      </c>
      <c r="E217"/>
      <c r="AF217" s="79"/>
      <c r="AG217" s="79">
        <v>2.0663492063492064</v>
      </c>
    </row>
    <row r="218" spans="2:33" x14ac:dyDescent="0.25">
      <c r="B218" s="3">
        <v>365</v>
      </c>
      <c r="C218" s="162"/>
      <c r="D218" s="162">
        <v>7.3343749999999996</v>
      </c>
      <c r="E218"/>
      <c r="AF218" s="79"/>
      <c r="AG218" s="79">
        <v>2.0460063224446787</v>
      </c>
    </row>
    <row r="219" spans="2:33" x14ac:dyDescent="0.25">
      <c r="B219" s="3">
        <v>366</v>
      </c>
      <c r="C219" s="162">
        <v>5.9211111111111112</v>
      </c>
      <c r="D219" s="162"/>
      <c r="E219"/>
      <c r="AF219" s="79"/>
      <c r="AG219" s="79">
        <v>2.0336507936507937</v>
      </c>
    </row>
    <row r="220" spans="2:33" x14ac:dyDescent="0.25">
      <c r="B220" s="3">
        <v>368</v>
      </c>
      <c r="C220" s="162">
        <v>2.7680769230769231</v>
      </c>
      <c r="D220" s="162"/>
      <c r="E220"/>
      <c r="AF220" s="79"/>
      <c r="AG220" s="79">
        <v>2.0159756097560977</v>
      </c>
    </row>
    <row r="221" spans="2:33" x14ac:dyDescent="0.25">
      <c r="B221" s="3">
        <v>369</v>
      </c>
      <c r="C221" s="162">
        <v>2.730185185185185</v>
      </c>
      <c r="D221" s="162"/>
      <c r="E221"/>
      <c r="AF221" s="79"/>
      <c r="AG221" s="79">
        <v>1.999806763285024</v>
      </c>
    </row>
    <row r="222" spans="2:33" x14ac:dyDescent="0.25">
      <c r="B222" s="3">
        <v>370</v>
      </c>
      <c r="C222" s="162"/>
      <c r="D222" s="162">
        <v>1.593633125556545</v>
      </c>
      <c r="E222"/>
      <c r="AF222" s="79"/>
      <c r="AG222" s="79">
        <v>1.9894827586206896</v>
      </c>
    </row>
    <row r="223" spans="2:33" x14ac:dyDescent="0.25">
      <c r="B223" s="3">
        <v>372</v>
      </c>
      <c r="C223" s="162">
        <v>15.915555555555555</v>
      </c>
      <c r="D223" s="162"/>
      <c r="E223"/>
      <c r="AF223" s="79"/>
      <c r="AG223" s="79">
        <v>1.9872222222222222</v>
      </c>
    </row>
    <row r="224" spans="2:33" x14ac:dyDescent="0.25">
      <c r="B224" s="3">
        <v>373</v>
      </c>
      <c r="C224" s="162"/>
      <c r="D224" s="162">
        <v>7.3018222222222224</v>
      </c>
      <c r="E224"/>
      <c r="AF224" s="79"/>
      <c r="AG224" s="79">
        <v>1.9754935622317598</v>
      </c>
    </row>
    <row r="225" spans="2:33" x14ac:dyDescent="0.25">
      <c r="B225" s="3">
        <v>376</v>
      </c>
      <c r="C225" s="162"/>
      <c r="D225" s="162">
        <v>3.6102941176470589</v>
      </c>
      <c r="E225"/>
      <c r="AF225" s="79"/>
      <c r="AG225" s="79">
        <v>1.9703225806451612</v>
      </c>
    </row>
    <row r="226" spans="2:33" x14ac:dyDescent="0.25">
      <c r="B226" s="3">
        <v>380</v>
      </c>
      <c r="C226" s="162"/>
      <c r="D226" s="162">
        <v>1.6032</v>
      </c>
      <c r="E226"/>
      <c r="AF226" s="79"/>
      <c r="AG226" s="79">
        <v>1.9672368421052631</v>
      </c>
    </row>
    <row r="227" spans="2:33" x14ac:dyDescent="0.25">
      <c r="B227" s="3">
        <v>381</v>
      </c>
      <c r="C227" s="162"/>
      <c r="D227" s="162">
        <v>1.8394339622641509</v>
      </c>
      <c r="E227"/>
      <c r="AF227" s="79"/>
      <c r="AG227" s="79">
        <v>1.9249019607843136</v>
      </c>
    </row>
    <row r="228" spans="2:33" x14ac:dyDescent="0.25">
      <c r="B228" s="3">
        <v>383</v>
      </c>
      <c r="C228" s="162">
        <v>2.2538095238095237</v>
      </c>
      <c r="D228" s="162"/>
      <c r="E228"/>
      <c r="AF228" s="79"/>
      <c r="AG228" s="79">
        <v>1.9174666666666667</v>
      </c>
    </row>
    <row r="229" spans="2:33" x14ac:dyDescent="0.25">
      <c r="B229" s="3">
        <v>384</v>
      </c>
      <c r="C229" s="162">
        <v>1.7200961538461539</v>
      </c>
      <c r="D229" s="162"/>
      <c r="E229"/>
      <c r="AF229" s="79"/>
      <c r="AG229" s="79">
        <v>1.915</v>
      </c>
    </row>
    <row r="230" spans="2:33" x14ac:dyDescent="0.25">
      <c r="B230" s="3">
        <v>385</v>
      </c>
      <c r="C230" s="162"/>
      <c r="D230" s="162">
        <v>1.4616709511568124</v>
      </c>
      <c r="E230"/>
      <c r="AF230" s="79"/>
      <c r="AG230" s="79">
        <v>1.9147826086956521</v>
      </c>
    </row>
    <row r="231" spans="2:33" x14ac:dyDescent="0.25">
      <c r="B231" s="3">
        <v>389</v>
      </c>
      <c r="C231" s="162"/>
      <c r="D231" s="162">
        <v>1.2211084337349398</v>
      </c>
      <c r="E231"/>
      <c r="AF231" s="79"/>
      <c r="AG231" s="79">
        <v>1.9055555555555554</v>
      </c>
    </row>
    <row r="232" spans="2:33" x14ac:dyDescent="0.25">
      <c r="B232" s="3">
        <v>390</v>
      </c>
      <c r="C232" s="162"/>
      <c r="D232" s="162">
        <v>1.8654166666666667</v>
      </c>
      <c r="E232"/>
      <c r="AF232" s="79"/>
      <c r="AG232" s="79">
        <v>1.8974959871589085</v>
      </c>
    </row>
    <row r="233" spans="2:33" x14ac:dyDescent="0.25">
      <c r="B233" s="3">
        <v>393</v>
      </c>
      <c r="C233" s="162"/>
      <c r="D233" s="162">
        <v>2.2896178343949045</v>
      </c>
      <c r="E233"/>
      <c r="AF233" s="79"/>
      <c r="AG233" s="79">
        <v>1.89625</v>
      </c>
    </row>
    <row r="234" spans="2:33" x14ac:dyDescent="0.25">
      <c r="B234" s="3">
        <v>394</v>
      </c>
      <c r="C234" s="162">
        <v>4.6937499999999996</v>
      </c>
      <c r="D234" s="162"/>
      <c r="E234"/>
      <c r="AF234" s="79"/>
      <c r="AG234" s="79">
        <v>1.8838235294117647</v>
      </c>
    </row>
    <row r="235" spans="2:33" x14ac:dyDescent="0.25">
      <c r="B235" s="3">
        <v>395</v>
      </c>
      <c r="C235" s="162"/>
      <c r="D235" s="162">
        <v>1.3011267605633803</v>
      </c>
      <c r="E235"/>
      <c r="AF235" s="79"/>
      <c r="AG235" s="79">
        <v>1.8828503562945369</v>
      </c>
    </row>
    <row r="236" spans="2:33" x14ac:dyDescent="0.25">
      <c r="B236" s="3">
        <v>396</v>
      </c>
      <c r="C236" s="162"/>
      <c r="D236" s="162">
        <v>1.6705422993492407</v>
      </c>
      <c r="E236"/>
      <c r="AF236" s="79"/>
      <c r="AG236" s="79">
        <v>1.8785106382978722</v>
      </c>
    </row>
    <row r="237" spans="2:33" x14ac:dyDescent="0.25">
      <c r="B237" s="3">
        <v>397</v>
      </c>
      <c r="C237" s="162"/>
      <c r="D237" s="162">
        <v>1.738641975308642</v>
      </c>
      <c r="E237"/>
      <c r="AF237" s="79"/>
      <c r="AG237" s="79">
        <v>1.8742857142857143</v>
      </c>
    </row>
    <row r="238" spans="2:33" x14ac:dyDescent="0.25">
      <c r="B238" s="3">
        <v>398</v>
      </c>
      <c r="C238" s="162">
        <v>7.1776470588235295</v>
      </c>
      <c r="D238" s="162"/>
      <c r="E238"/>
      <c r="AF238" s="79"/>
      <c r="AG238" s="79">
        <v>1.8721212121212121</v>
      </c>
    </row>
    <row r="239" spans="2:33" x14ac:dyDescent="0.25">
      <c r="B239" s="3">
        <v>401</v>
      </c>
      <c r="C239" s="162"/>
      <c r="D239" s="162">
        <v>15.302222222222222</v>
      </c>
      <c r="E239"/>
      <c r="AF239" s="79"/>
      <c r="AG239" s="79">
        <v>1.8661329305135952</v>
      </c>
    </row>
    <row r="240" spans="2:33" x14ac:dyDescent="0.25">
      <c r="B240" s="3">
        <v>404</v>
      </c>
      <c r="C240" s="162"/>
      <c r="D240" s="162">
        <v>3.1558486707566464</v>
      </c>
      <c r="E240"/>
      <c r="AF240" s="79"/>
      <c r="AG240" s="79">
        <v>1.8654166666666667</v>
      </c>
    </row>
    <row r="241" spans="2:33" x14ac:dyDescent="0.25">
      <c r="B241" s="3">
        <v>406</v>
      </c>
      <c r="C241" s="162"/>
      <c r="D241" s="162">
        <v>1.8214503816793892</v>
      </c>
      <c r="E241"/>
      <c r="AF241" s="79"/>
      <c r="AG241" s="79">
        <v>1.8603314917127072</v>
      </c>
    </row>
    <row r="242" spans="2:33" x14ac:dyDescent="0.25">
      <c r="B242" s="3">
        <v>407</v>
      </c>
      <c r="C242" s="162"/>
      <c r="D242" s="162">
        <v>3.5588235294117645</v>
      </c>
      <c r="E242"/>
      <c r="AF242" s="79"/>
      <c r="AG242" s="79">
        <v>1.859390243902439</v>
      </c>
    </row>
    <row r="243" spans="2:33" x14ac:dyDescent="0.25">
      <c r="B243" s="3">
        <v>408</v>
      </c>
      <c r="C243" s="162"/>
      <c r="D243" s="162">
        <v>1.3183695652173912</v>
      </c>
      <c r="E243"/>
      <c r="AF243" s="79"/>
      <c r="AG243" s="79">
        <v>1.8582098765432098</v>
      </c>
    </row>
    <row r="244" spans="2:33" x14ac:dyDescent="0.25">
      <c r="B244" s="3">
        <v>411</v>
      </c>
      <c r="C244" s="162"/>
      <c r="D244" s="162">
        <v>1.0462820512820512</v>
      </c>
      <c r="E244"/>
      <c r="AF244" s="79"/>
      <c r="AG244" s="79">
        <v>1.8566071428571429</v>
      </c>
    </row>
    <row r="245" spans="2:33" x14ac:dyDescent="0.25">
      <c r="B245" s="3">
        <v>412</v>
      </c>
      <c r="C245" s="162"/>
      <c r="D245" s="162">
        <v>6.6885714285714286</v>
      </c>
      <c r="E245"/>
      <c r="AF245" s="79"/>
      <c r="AG245" s="79">
        <v>1.8495548961424333</v>
      </c>
    </row>
    <row r="246" spans="2:33" x14ac:dyDescent="0.25">
      <c r="B246" s="3">
        <v>419</v>
      </c>
      <c r="C246" s="162"/>
      <c r="D246" s="162">
        <v>1.2343497363796134</v>
      </c>
      <c r="E246"/>
      <c r="AF246" s="79"/>
      <c r="AG246" s="79">
        <v>1.8491304347826087</v>
      </c>
    </row>
    <row r="247" spans="2:33" x14ac:dyDescent="0.25">
      <c r="B247" s="3">
        <v>420</v>
      </c>
      <c r="C247" s="162"/>
      <c r="D247" s="162">
        <v>1.2846</v>
      </c>
      <c r="E247"/>
      <c r="AF247" s="79"/>
      <c r="AG247" s="79">
        <v>1.8489130434782608</v>
      </c>
    </row>
    <row r="248" spans="2:33" x14ac:dyDescent="0.25">
      <c r="B248" s="3">
        <v>422</v>
      </c>
      <c r="C248" s="162">
        <v>1.2729885057471264</v>
      </c>
      <c r="D248" s="162"/>
      <c r="E248"/>
      <c r="AF248" s="79"/>
      <c r="AG248" s="79">
        <v>1.8484285714285715</v>
      </c>
    </row>
    <row r="249" spans="2:33" x14ac:dyDescent="0.25">
      <c r="B249" s="3">
        <v>425</v>
      </c>
      <c r="C249" s="162"/>
      <c r="D249" s="162">
        <v>2.8766666666666665</v>
      </c>
      <c r="E249"/>
      <c r="AF249" s="79"/>
      <c r="AG249" s="79">
        <v>1.8442857142857143</v>
      </c>
    </row>
    <row r="250" spans="2:33" x14ac:dyDescent="0.25">
      <c r="B250" s="3">
        <v>426</v>
      </c>
      <c r="C250" s="162"/>
      <c r="D250" s="162">
        <v>5.7294444444444448</v>
      </c>
      <c r="E250"/>
      <c r="AF250" s="79"/>
      <c r="AG250" s="79">
        <v>1.8394339622641509</v>
      </c>
    </row>
    <row r="251" spans="2:33" x14ac:dyDescent="0.25">
      <c r="B251" s="3">
        <v>427</v>
      </c>
      <c r="C251" s="162">
        <v>1.1290429799426933</v>
      </c>
      <c r="D251" s="162"/>
      <c r="E251"/>
      <c r="AF251" s="79"/>
      <c r="AG251" s="79">
        <v>1.8256603773584905</v>
      </c>
    </row>
    <row r="252" spans="2:33" x14ac:dyDescent="0.25">
      <c r="B252" s="3">
        <v>431</v>
      </c>
      <c r="C252" s="162"/>
      <c r="D252" s="162">
        <v>1.9249019607843136</v>
      </c>
      <c r="E252"/>
      <c r="AF252" s="79"/>
      <c r="AG252" s="79">
        <v>1.8214503816793892</v>
      </c>
    </row>
    <row r="253" spans="2:33" x14ac:dyDescent="0.25">
      <c r="B253" s="3">
        <v>435</v>
      </c>
      <c r="C253" s="162">
        <v>1.168766404199475</v>
      </c>
      <c r="D253" s="162"/>
      <c r="E253"/>
      <c r="AF253" s="79"/>
      <c r="AG253" s="79">
        <v>1.8193548387096774</v>
      </c>
    </row>
    <row r="254" spans="2:33" x14ac:dyDescent="0.25">
      <c r="B254" s="3">
        <v>436</v>
      </c>
      <c r="C254" s="162"/>
      <c r="D254" s="162">
        <v>10.521538461538462</v>
      </c>
      <c r="E254"/>
      <c r="AF254" s="79"/>
      <c r="AG254" s="79">
        <v>1.8053333333333332</v>
      </c>
    </row>
    <row r="255" spans="2:33" x14ac:dyDescent="0.25">
      <c r="B255" s="3">
        <v>437</v>
      </c>
      <c r="C255" s="162">
        <v>1.2307407407407407</v>
      </c>
      <c r="D255" s="162"/>
      <c r="E255"/>
      <c r="AF255" s="79"/>
      <c r="AG255" s="79">
        <v>1.8032549019607844</v>
      </c>
    </row>
    <row r="256" spans="2:33" x14ac:dyDescent="0.25">
      <c r="B256" s="3">
        <v>438</v>
      </c>
      <c r="C256" s="162"/>
      <c r="D256" s="162">
        <v>1.7863855421686747</v>
      </c>
      <c r="E256"/>
      <c r="AF256" s="79"/>
      <c r="AG256" s="79">
        <v>1.7914326647564469</v>
      </c>
    </row>
    <row r="257" spans="2:33" x14ac:dyDescent="0.25">
      <c r="B257" s="3">
        <v>439</v>
      </c>
      <c r="C257" s="162"/>
      <c r="D257" s="162">
        <v>3.5528169014084505</v>
      </c>
      <c r="E257"/>
      <c r="AF257" s="79"/>
      <c r="AG257" s="79">
        <v>1.7863855421686747</v>
      </c>
    </row>
    <row r="258" spans="2:33" x14ac:dyDescent="0.25">
      <c r="B258" s="3">
        <v>440</v>
      </c>
      <c r="C258" s="162"/>
      <c r="D258" s="162">
        <v>1.6190634146341463</v>
      </c>
      <c r="E258"/>
      <c r="AF258" s="79"/>
      <c r="AG258" s="79">
        <v>1.7862556663644606</v>
      </c>
    </row>
    <row r="259" spans="2:33" x14ac:dyDescent="0.25">
      <c r="B259" s="3">
        <v>442</v>
      </c>
      <c r="C259" s="162"/>
      <c r="D259" s="162">
        <v>1.9872222222222222</v>
      </c>
      <c r="E259"/>
      <c r="AF259" s="79"/>
      <c r="AG259" s="79">
        <v>1.7822388059701493</v>
      </c>
    </row>
    <row r="260" spans="2:33" x14ac:dyDescent="0.25">
      <c r="B260" s="3">
        <v>444</v>
      </c>
      <c r="C260" s="162">
        <v>1.7641935483870967</v>
      </c>
      <c r="D260" s="162"/>
      <c r="E260"/>
      <c r="AF260" s="79"/>
      <c r="AG260" s="79">
        <v>1.7814000000000001</v>
      </c>
    </row>
    <row r="261" spans="2:33" x14ac:dyDescent="0.25">
      <c r="B261" s="3">
        <v>445</v>
      </c>
      <c r="C261" s="162">
        <v>5.1138095238095236</v>
      </c>
      <c r="D261" s="162"/>
      <c r="E261"/>
      <c r="AF261" s="79"/>
      <c r="AG261" s="79">
        <v>1.7796969696969698</v>
      </c>
    </row>
    <row r="262" spans="2:33" x14ac:dyDescent="0.25">
      <c r="B262" s="3">
        <v>449</v>
      </c>
      <c r="C262" s="162"/>
      <c r="D262" s="162">
        <v>9.67</v>
      </c>
      <c r="E262"/>
      <c r="AF262" s="79"/>
      <c r="AG262" s="79">
        <v>1.7725714285714285</v>
      </c>
    </row>
    <row r="263" spans="2:33" x14ac:dyDescent="0.25">
      <c r="B263" s="3">
        <v>451</v>
      </c>
      <c r="C263" s="162"/>
      <c r="D263" s="162">
        <v>1.2284501347708894</v>
      </c>
      <c r="E263"/>
      <c r="AF263" s="79"/>
      <c r="AG263" s="79">
        <v>1.7615942028985507</v>
      </c>
    </row>
    <row r="264" spans="2:33" x14ac:dyDescent="0.25">
      <c r="B264" s="3">
        <v>455</v>
      </c>
      <c r="C264" s="162"/>
      <c r="D264" s="162">
        <v>1.1837253218884121</v>
      </c>
      <c r="E264"/>
      <c r="AF264" s="79"/>
      <c r="AG264" s="79">
        <v>1.7502692307692307</v>
      </c>
    </row>
    <row r="265" spans="2:33" x14ac:dyDescent="0.25">
      <c r="B265" s="3">
        <v>456</v>
      </c>
      <c r="C265" s="162">
        <v>1.041243169398907</v>
      </c>
      <c r="D265" s="162"/>
      <c r="E265"/>
      <c r="AF265" s="79"/>
      <c r="AG265" s="79">
        <v>1.74</v>
      </c>
    </row>
    <row r="266" spans="2:33" x14ac:dyDescent="0.25">
      <c r="B266" s="3">
        <v>458</v>
      </c>
      <c r="C266" s="162"/>
      <c r="D266" s="162">
        <v>3.5120118343195266</v>
      </c>
      <c r="E266"/>
      <c r="AF266" s="79"/>
      <c r="AG266" s="79">
        <v>1.7393877551020409</v>
      </c>
    </row>
    <row r="267" spans="2:33" x14ac:dyDescent="0.25">
      <c r="B267" s="3">
        <v>460</v>
      </c>
      <c r="C267" s="162"/>
      <c r="D267" s="162">
        <v>1.7162500000000001</v>
      </c>
      <c r="E267"/>
      <c r="AF267" s="79"/>
      <c r="AG267" s="79">
        <v>1.738641975308642</v>
      </c>
    </row>
    <row r="268" spans="2:33" x14ac:dyDescent="0.25">
      <c r="B268" s="3">
        <v>461</v>
      </c>
      <c r="C268" s="162"/>
      <c r="D268" s="162">
        <v>1.4104655870445344</v>
      </c>
      <c r="E268"/>
      <c r="AF268" s="79"/>
      <c r="AG268" s="79">
        <v>1.7361842105263159</v>
      </c>
    </row>
    <row r="269" spans="2:33" x14ac:dyDescent="0.25">
      <c r="B269" s="3">
        <v>463</v>
      </c>
      <c r="C269" s="162"/>
      <c r="D269" s="162">
        <v>1.0816455696202532</v>
      </c>
      <c r="E269"/>
      <c r="AF269" s="79"/>
      <c r="AG269" s="79">
        <v>1.7356363636363636</v>
      </c>
    </row>
    <row r="270" spans="2:33" x14ac:dyDescent="0.25">
      <c r="B270" s="3">
        <v>464</v>
      </c>
      <c r="C270" s="162"/>
      <c r="D270" s="162">
        <v>1.3345505617977529</v>
      </c>
      <c r="E270"/>
      <c r="AF270" s="79"/>
      <c r="AG270" s="79">
        <v>1.7162500000000001</v>
      </c>
    </row>
    <row r="271" spans="2:33" x14ac:dyDescent="0.25">
      <c r="B271" s="3">
        <v>465</v>
      </c>
      <c r="C271" s="162"/>
      <c r="D271" s="162">
        <v>1.8785106382978722</v>
      </c>
      <c r="E271"/>
      <c r="AF271" s="79"/>
      <c r="AG271" s="79">
        <v>1.7126470588235294</v>
      </c>
    </row>
    <row r="272" spans="2:33" x14ac:dyDescent="0.25">
      <c r="B272" s="3">
        <v>466</v>
      </c>
      <c r="C272" s="162">
        <v>3.32</v>
      </c>
      <c r="D272" s="162"/>
      <c r="E272"/>
      <c r="AF272" s="79"/>
      <c r="AG272" s="79">
        <v>1.7073055242390078</v>
      </c>
    </row>
    <row r="273" spans="2:33" x14ac:dyDescent="0.25">
      <c r="B273" s="3">
        <v>467</v>
      </c>
      <c r="C273" s="162">
        <v>5.7521428571428572</v>
      </c>
      <c r="D273" s="162"/>
      <c r="E273"/>
      <c r="AF273" s="79"/>
      <c r="AG273" s="79">
        <v>1.7070000000000001</v>
      </c>
    </row>
    <row r="274" spans="2:33" x14ac:dyDescent="0.25">
      <c r="B274" s="3">
        <v>469</v>
      </c>
      <c r="C274" s="162"/>
      <c r="D274" s="162">
        <v>1.8442857142857143</v>
      </c>
      <c r="E274"/>
      <c r="AF274" s="79"/>
      <c r="AG274" s="79">
        <v>1.7044705882352942</v>
      </c>
    </row>
    <row r="275" spans="2:33" x14ac:dyDescent="0.25">
      <c r="B275" s="3">
        <v>470</v>
      </c>
      <c r="C275" s="162"/>
      <c r="D275" s="162">
        <v>2.8580555555555556</v>
      </c>
      <c r="E275"/>
      <c r="AF275" s="79"/>
      <c r="AG275" s="79">
        <v>1.7004255319148935</v>
      </c>
    </row>
    <row r="276" spans="2:33" x14ac:dyDescent="0.25">
      <c r="B276" s="3">
        <v>471</v>
      </c>
      <c r="C276" s="162">
        <v>3.19</v>
      </c>
      <c r="D276" s="162"/>
      <c r="E276"/>
      <c r="AF276" s="79"/>
      <c r="AG276" s="79">
        <v>1.687208538587849</v>
      </c>
    </row>
    <row r="277" spans="2:33" x14ac:dyDescent="0.25">
      <c r="B277" s="3">
        <v>473</v>
      </c>
      <c r="C277" s="162"/>
      <c r="D277" s="162">
        <v>1.7814000000000001</v>
      </c>
      <c r="E277"/>
      <c r="AF277" s="79"/>
      <c r="AG277" s="79">
        <v>1.6847017045454546</v>
      </c>
    </row>
    <row r="278" spans="2:33" x14ac:dyDescent="0.25">
      <c r="B278" s="3">
        <v>474</v>
      </c>
      <c r="C278" s="162"/>
      <c r="D278" s="162">
        <v>3.6515</v>
      </c>
      <c r="E278"/>
      <c r="AF278" s="79"/>
      <c r="AG278" s="79">
        <v>1.6763513513513513</v>
      </c>
    </row>
    <row r="279" spans="2:33" x14ac:dyDescent="0.25">
      <c r="B279" s="3">
        <v>475</v>
      </c>
      <c r="C279" s="162">
        <v>1.1394594594594594</v>
      </c>
      <c r="D279" s="162"/>
      <c r="E279"/>
      <c r="AF279" s="79"/>
      <c r="AG279" s="79">
        <v>1.6705422993492407</v>
      </c>
    </row>
    <row r="280" spans="2:33" x14ac:dyDescent="0.25">
      <c r="B280" s="3">
        <v>478</v>
      </c>
      <c r="C280" s="162"/>
      <c r="D280" s="162">
        <v>2.3634156976744185</v>
      </c>
      <c r="E280"/>
      <c r="AF280" s="79"/>
      <c r="AG280" s="79">
        <v>1.6656234096692113</v>
      </c>
    </row>
    <row r="281" spans="2:33" x14ac:dyDescent="0.25">
      <c r="B281" s="3">
        <v>479</v>
      </c>
      <c r="C281" s="162"/>
      <c r="D281" s="162">
        <v>5.1291666666666664</v>
      </c>
      <c r="E281"/>
      <c r="AF281" s="79"/>
      <c r="AG281" s="79">
        <v>1.65</v>
      </c>
    </row>
    <row r="282" spans="2:33" x14ac:dyDescent="0.25">
      <c r="B282" s="3">
        <v>480</v>
      </c>
      <c r="C282" s="162">
        <v>1.0065116279069768</v>
      </c>
      <c r="D282" s="162"/>
      <c r="E282"/>
      <c r="AF282" s="79"/>
      <c r="AG282" s="79">
        <v>1.6413114754098361</v>
      </c>
    </row>
    <row r="283" spans="2:33" x14ac:dyDescent="0.25">
      <c r="B283" s="3">
        <v>484</v>
      </c>
      <c r="C283" s="162">
        <v>2.6020608108108108</v>
      </c>
      <c r="D283" s="162"/>
      <c r="E283"/>
      <c r="AF283" s="79"/>
      <c r="AG283" s="79">
        <v>1.6398734177215191</v>
      </c>
    </row>
    <row r="284" spans="2:33" x14ac:dyDescent="0.25">
      <c r="B284" s="3">
        <v>487</v>
      </c>
      <c r="C284" s="162"/>
      <c r="D284" s="162">
        <v>1.7862556663644606</v>
      </c>
      <c r="E284"/>
      <c r="AF284" s="79"/>
      <c r="AG284" s="79">
        <v>1.6301447776628748</v>
      </c>
    </row>
    <row r="285" spans="2:33" x14ac:dyDescent="0.25">
      <c r="B285" s="3">
        <v>488</v>
      </c>
      <c r="C285" s="162"/>
      <c r="D285" s="162">
        <v>2.2005660377358489</v>
      </c>
      <c r="E285"/>
      <c r="AF285" s="79"/>
      <c r="AG285" s="79">
        <v>1.6243749999999999</v>
      </c>
    </row>
    <row r="286" spans="2:33" x14ac:dyDescent="0.25">
      <c r="B286" s="3">
        <v>489</v>
      </c>
      <c r="C286" s="162"/>
      <c r="D286" s="162">
        <v>1.015108695652174</v>
      </c>
      <c r="E286"/>
      <c r="AF286" s="79"/>
      <c r="AG286" s="79">
        <v>1.6231249999999999</v>
      </c>
    </row>
    <row r="287" spans="2:33" x14ac:dyDescent="0.25">
      <c r="B287" s="3">
        <v>490</v>
      </c>
      <c r="C287" s="162"/>
      <c r="D287" s="162">
        <v>1.915</v>
      </c>
      <c r="E287"/>
      <c r="AF287" s="79"/>
      <c r="AG287" s="79">
        <v>1.6209032258064515</v>
      </c>
    </row>
    <row r="288" spans="2:33" x14ac:dyDescent="0.25">
      <c r="B288" s="3">
        <v>491</v>
      </c>
      <c r="C288" s="162">
        <v>3.0534683098591549</v>
      </c>
      <c r="D288" s="162"/>
      <c r="E288"/>
      <c r="AF288" s="79"/>
      <c r="AG288" s="79">
        <v>1.6194202898550725</v>
      </c>
    </row>
    <row r="289" spans="2:33" x14ac:dyDescent="0.25">
      <c r="B289" s="3">
        <v>493</v>
      </c>
      <c r="C289" s="162"/>
      <c r="D289" s="162">
        <v>7.2377777777777776</v>
      </c>
      <c r="E289"/>
      <c r="AF289" s="79"/>
      <c r="AG289" s="79">
        <v>1.6190634146341463</v>
      </c>
    </row>
    <row r="290" spans="2:33" x14ac:dyDescent="0.25">
      <c r="B290" s="3">
        <v>494</v>
      </c>
      <c r="C290" s="162"/>
      <c r="D290" s="162">
        <v>5.4736000000000002</v>
      </c>
      <c r="E290"/>
      <c r="AF290" s="79"/>
      <c r="AG290" s="79">
        <v>1.6135593220338984</v>
      </c>
    </row>
    <row r="291" spans="2:33" x14ac:dyDescent="0.25">
      <c r="B291" s="3">
        <v>495</v>
      </c>
      <c r="C291" s="162"/>
      <c r="D291" s="162">
        <v>4.1449999999999996</v>
      </c>
      <c r="E291"/>
      <c r="AF291" s="79"/>
      <c r="AG291" s="79">
        <v>1.606111111111111</v>
      </c>
    </row>
    <row r="292" spans="2:33" x14ac:dyDescent="0.25">
      <c r="B292" s="3">
        <v>502</v>
      </c>
      <c r="C292" s="162">
        <v>5.2992307692307694</v>
      </c>
      <c r="D292" s="162"/>
      <c r="E292"/>
      <c r="AF292" s="79"/>
      <c r="AG292" s="79">
        <v>1.6032</v>
      </c>
    </row>
    <row r="293" spans="2:33" x14ac:dyDescent="0.25">
      <c r="B293" s="3">
        <v>503</v>
      </c>
      <c r="C293" s="162"/>
      <c r="D293" s="162">
        <v>1.8032549019607844</v>
      </c>
      <c r="E293"/>
      <c r="AF293" s="79"/>
      <c r="AG293" s="79">
        <v>1.601923076923077</v>
      </c>
    </row>
    <row r="294" spans="2:33" x14ac:dyDescent="0.25">
      <c r="B294" s="3">
        <v>506</v>
      </c>
      <c r="C294" s="162">
        <v>9.2707777777777771</v>
      </c>
      <c r="D294" s="162"/>
      <c r="E294"/>
      <c r="AF294" s="79"/>
      <c r="AG294" s="79">
        <v>1.5992152704135738</v>
      </c>
    </row>
    <row r="295" spans="2:33" x14ac:dyDescent="0.25">
      <c r="B295" s="3">
        <v>508</v>
      </c>
      <c r="C295" s="162"/>
      <c r="D295" s="162">
        <v>1.1222929936305732</v>
      </c>
      <c r="E295"/>
      <c r="AF295" s="79"/>
      <c r="AG295" s="79">
        <v>1.5990566037735849</v>
      </c>
    </row>
    <row r="296" spans="2:33" x14ac:dyDescent="0.25">
      <c r="B296" s="3">
        <v>510</v>
      </c>
      <c r="C296" s="162"/>
      <c r="D296" s="162">
        <v>1.1908974358974358</v>
      </c>
      <c r="E296"/>
      <c r="AF296" s="79"/>
      <c r="AG296" s="79">
        <v>1.5958666666666668</v>
      </c>
    </row>
    <row r="297" spans="2:33" x14ac:dyDescent="0.25">
      <c r="B297" s="3">
        <v>512</v>
      </c>
      <c r="C297" s="162">
        <v>1.3931868131868133</v>
      </c>
      <c r="D297" s="162"/>
      <c r="E297"/>
      <c r="AF297" s="79"/>
      <c r="AG297" s="79">
        <v>1.5939125295508274</v>
      </c>
    </row>
    <row r="298" spans="2:33" x14ac:dyDescent="0.25">
      <c r="B298" s="3">
        <v>517</v>
      </c>
      <c r="C298" s="162"/>
      <c r="D298" s="162">
        <v>1.1200000000000001</v>
      </c>
      <c r="E298"/>
      <c r="AF298" s="79"/>
      <c r="AG298" s="79">
        <v>1.593763440860215</v>
      </c>
    </row>
    <row r="299" spans="2:33" x14ac:dyDescent="0.25">
      <c r="B299" s="3">
        <v>519</v>
      </c>
      <c r="C299" s="162">
        <v>1.0174563871693867</v>
      </c>
      <c r="D299" s="162"/>
      <c r="E299"/>
      <c r="AF299" s="79"/>
      <c r="AG299" s="79">
        <v>1.593633125556545</v>
      </c>
    </row>
    <row r="300" spans="2:33" x14ac:dyDescent="0.25">
      <c r="B300" s="3">
        <v>520</v>
      </c>
      <c r="C300" s="162"/>
      <c r="D300" s="162">
        <v>4.2575000000000003</v>
      </c>
      <c r="E300"/>
      <c r="AF300" s="79"/>
      <c r="AG300" s="79">
        <v>1.5924394463667819</v>
      </c>
    </row>
    <row r="301" spans="2:33" x14ac:dyDescent="0.25">
      <c r="B301" s="3">
        <v>521</v>
      </c>
      <c r="C301" s="162">
        <v>1.4553947368421052</v>
      </c>
      <c r="D301" s="162"/>
      <c r="E301"/>
      <c r="AF301" s="79"/>
      <c r="AG301" s="79">
        <v>1.5861643835616439</v>
      </c>
    </row>
    <row r="302" spans="2:33" x14ac:dyDescent="0.25">
      <c r="B302" s="3">
        <v>523</v>
      </c>
      <c r="C302" s="162"/>
      <c r="D302" s="162">
        <v>7.003333333333333</v>
      </c>
      <c r="E302"/>
      <c r="AF302" s="79"/>
      <c r="AG302" s="79">
        <v>1.5789473684210527</v>
      </c>
    </row>
    <row r="303" spans="2:33" x14ac:dyDescent="0.25">
      <c r="B303" s="3">
        <v>526</v>
      </c>
      <c r="C303" s="162">
        <v>1.5595180722891566</v>
      </c>
      <c r="D303" s="162"/>
      <c r="E303"/>
      <c r="AF303" s="79"/>
      <c r="AG303" s="79">
        <v>1.5769841269841269</v>
      </c>
    </row>
    <row r="304" spans="2:33" x14ac:dyDescent="0.25">
      <c r="B304" s="3">
        <v>532</v>
      </c>
      <c r="C304" s="162"/>
      <c r="D304" s="162">
        <v>5.0287499999999996</v>
      </c>
      <c r="E304"/>
      <c r="AF304" s="79"/>
      <c r="AG304" s="79">
        <v>1.5769117647058823</v>
      </c>
    </row>
    <row r="305" spans="2:33" x14ac:dyDescent="0.25">
      <c r="B305" s="3">
        <v>533</v>
      </c>
      <c r="C305" s="162"/>
      <c r="D305" s="162">
        <v>1.5924394463667819</v>
      </c>
      <c r="E305"/>
      <c r="AF305" s="79"/>
      <c r="AG305" s="79">
        <v>1.572857142857143</v>
      </c>
    </row>
    <row r="306" spans="2:33" x14ac:dyDescent="0.25">
      <c r="B306" s="3">
        <v>535</v>
      </c>
      <c r="C306" s="162">
        <v>4.820384615384615</v>
      </c>
      <c r="D306" s="162"/>
      <c r="E306"/>
      <c r="AF306" s="79"/>
      <c r="AG306" s="79">
        <v>1.5650721649484536</v>
      </c>
    </row>
    <row r="307" spans="2:33" x14ac:dyDescent="0.25">
      <c r="B307" s="3">
        <v>536</v>
      </c>
      <c r="C307" s="162"/>
      <c r="D307" s="162">
        <v>1.4996938775510205</v>
      </c>
      <c r="E307"/>
      <c r="AF307" s="79"/>
      <c r="AG307" s="79">
        <v>1.5562827640984909</v>
      </c>
    </row>
    <row r="308" spans="2:33" x14ac:dyDescent="0.25">
      <c r="B308" s="3">
        <v>537</v>
      </c>
      <c r="C308" s="162">
        <v>1.1722156398104266</v>
      </c>
      <c r="D308" s="162"/>
      <c r="E308"/>
      <c r="AF308" s="79"/>
      <c r="AG308" s="79">
        <v>1.5549056603773586</v>
      </c>
    </row>
    <row r="309" spans="2:33" x14ac:dyDescent="0.25">
      <c r="B309" s="3">
        <v>540</v>
      </c>
      <c r="C309" s="162"/>
      <c r="D309" s="162">
        <v>2.6598113207547169</v>
      </c>
      <c r="E309"/>
      <c r="AF309" s="79"/>
      <c r="AG309" s="79">
        <v>1.5546875</v>
      </c>
    </row>
    <row r="310" spans="2:33" x14ac:dyDescent="0.25">
      <c r="B310" s="3">
        <v>544</v>
      </c>
      <c r="C310" s="162"/>
      <c r="D310" s="162">
        <v>2.7650000000000001</v>
      </c>
      <c r="E310"/>
      <c r="AF310" s="79"/>
      <c r="AG310" s="79">
        <v>1.5507066557107643</v>
      </c>
    </row>
    <row r="311" spans="2:33" x14ac:dyDescent="0.25">
      <c r="B311" s="3">
        <v>546</v>
      </c>
      <c r="C311" s="162">
        <v>1.6357142857142857</v>
      </c>
      <c r="D311" s="162"/>
      <c r="E311"/>
      <c r="AF311" s="79"/>
      <c r="AG311" s="79">
        <v>1.5484210526315789</v>
      </c>
    </row>
    <row r="312" spans="2:33" x14ac:dyDescent="0.25">
      <c r="B312" s="3">
        <v>547</v>
      </c>
      <c r="C312" s="162"/>
      <c r="D312" s="162">
        <v>9.69</v>
      </c>
      <c r="E312"/>
      <c r="AF312" s="79"/>
      <c r="AG312" s="79">
        <v>1.5380821917808218</v>
      </c>
    </row>
    <row r="313" spans="2:33" x14ac:dyDescent="0.25">
      <c r="B313" s="3">
        <v>548</v>
      </c>
      <c r="C313" s="162"/>
      <c r="D313" s="162">
        <v>2.7091376701966716</v>
      </c>
      <c r="E313"/>
      <c r="AF313" s="79"/>
      <c r="AG313" s="79">
        <v>1.53</v>
      </c>
    </row>
    <row r="314" spans="2:33" x14ac:dyDescent="0.25">
      <c r="B314" s="3">
        <v>549</v>
      </c>
      <c r="C314" s="162"/>
      <c r="D314" s="162">
        <v>2.8421355932203389</v>
      </c>
      <c r="E314"/>
      <c r="AF314" s="79"/>
      <c r="AG314" s="79">
        <v>1.5280062063615205</v>
      </c>
    </row>
    <row r="315" spans="2:33" x14ac:dyDescent="0.25">
      <c r="B315" s="3">
        <v>554</v>
      </c>
      <c r="C315" s="162"/>
      <c r="D315" s="162">
        <v>1.5166315789473683</v>
      </c>
      <c r="E315"/>
      <c r="AF315" s="79"/>
      <c r="AG315" s="79">
        <v>1.5246153846153847</v>
      </c>
    </row>
    <row r="316" spans="2:33" x14ac:dyDescent="0.25">
      <c r="B316" s="3">
        <v>555</v>
      </c>
      <c r="C316" s="162"/>
      <c r="D316" s="162">
        <v>2.2363492063492063</v>
      </c>
      <c r="E316"/>
      <c r="AF316" s="79"/>
      <c r="AG316" s="79">
        <v>1.5185185185185186</v>
      </c>
    </row>
    <row r="317" spans="2:33" x14ac:dyDescent="0.25">
      <c r="B317" s="3">
        <v>556</v>
      </c>
      <c r="C317" s="162">
        <v>2.3975</v>
      </c>
      <c r="D317" s="162"/>
      <c r="E317"/>
      <c r="AF317" s="79"/>
      <c r="AG317" s="79">
        <v>1.5178947368421052</v>
      </c>
    </row>
    <row r="318" spans="2:33" x14ac:dyDescent="0.25">
      <c r="B318" s="3">
        <v>557</v>
      </c>
      <c r="C318" s="162">
        <v>1.9933333333333334</v>
      </c>
      <c r="D318" s="162"/>
      <c r="E318"/>
      <c r="AF318" s="79"/>
      <c r="AG318" s="79">
        <v>1.5166315789473683</v>
      </c>
    </row>
    <row r="319" spans="2:33" x14ac:dyDescent="0.25">
      <c r="B319" s="3">
        <v>558</v>
      </c>
      <c r="C319" s="162"/>
      <c r="D319" s="162">
        <v>1.373448275862069</v>
      </c>
      <c r="E319"/>
      <c r="AF319" s="79"/>
      <c r="AG319" s="79">
        <v>1.5080645161290323</v>
      </c>
    </row>
    <row r="320" spans="2:33" x14ac:dyDescent="0.25">
      <c r="B320" s="3">
        <v>559</v>
      </c>
      <c r="C320" s="162"/>
      <c r="D320" s="162">
        <v>1.009696106362773</v>
      </c>
      <c r="E320"/>
      <c r="AF320" s="79"/>
      <c r="AG320" s="79">
        <v>1.5057731958762886</v>
      </c>
    </row>
    <row r="321" spans="2:33" x14ac:dyDescent="0.25">
      <c r="B321" s="3">
        <v>560</v>
      </c>
      <c r="C321" s="162"/>
      <c r="D321" s="162">
        <v>7.9416000000000002</v>
      </c>
      <c r="E321"/>
      <c r="AF321" s="79"/>
      <c r="AG321" s="79">
        <v>1.5016666666666667</v>
      </c>
    </row>
    <row r="322" spans="2:33" x14ac:dyDescent="0.25">
      <c r="B322" s="3">
        <v>561</v>
      </c>
      <c r="C322" s="162"/>
      <c r="D322" s="162">
        <v>3.6970000000000001</v>
      </c>
      <c r="E322"/>
      <c r="AF322" s="79"/>
      <c r="AG322" s="79">
        <v>1.4996938775510205</v>
      </c>
    </row>
    <row r="323" spans="2:33" x14ac:dyDescent="0.25">
      <c r="B323" s="3">
        <v>563</v>
      </c>
      <c r="C323" s="162"/>
      <c r="D323" s="162">
        <v>1.3802702702702703</v>
      </c>
      <c r="E323"/>
      <c r="AF323" s="79"/>
      <c r="AG323" s="79">
        <v>1.4973770491803278</v>
      </c>
    </row>
    <row r="324" spans="2:33" x14ac:dyDescent="0.25">
      <c r="B324" s="3">
        <v>565</v>
      </c>
      <c r="C324" s="162"/>
      <c r="D324" s="162">
        <v>2.0460063224446787</v>
      </c>
      <c r="E324"/>
      <c r="AF324" s="79"/>
      <c r="AG324" s="79">
        <v>1.4679775280898877</v>
      </c>
    </row>
    <row r="325" spans="2:33" x14ac:dyDescent="0.25">
      <c r="B325" s="3">
        <v>567</v>
      </c>
      <c r="C325" s="162"/>
      <c r="D325" s="162">
        <v>2.1860294117647059</v>
      </c>
      <c r="E325"/>
      <c r="AF325" s="79"/>
      <c r="AG325" s="79">
        <v>1.4616709511568124</v>
      </c>
    </row>
    <row r="326" spans="2:33" x14ac:dyDescent="0.25">
      <c r="B326" s="3">
        <v>568</v>
      </c>
      <c r="C326" s="162"/>
      <c r="D326" s="162">
        <v>1.8603314917127072</v>
      </c>
      <c r="E326"/>
      <c r="AF326" s="79"/>
      <c r="AG326" s="79">
        <v>1.46</v>
      </c>
    </row>
    <row r="327" spans="2:33" x14ac:dyDescent="0.25">
      <c r="B327" s="3">
        <v>569</v>
      </c>
      <c r="C327" s="162"/>
      <c r="D327" s="162">
        <v>2.3733830845771142</v>
      </c>
      <c r="E327"/>
      <c r="AF327" s="79"/>
      <c r="AG327" s="79">
        <v>1.4593648334624323</v>
      </c>
    </row>
    <row r="328" spans="2:33" x14ac:dyDescent="0.25">
      <c r="B328" s="3">
        <v>570</v>
      </c>
      <c r="C328" s="162">
        <v>3.0565384615384614</v>
      </c>
      <c r="D328" s="162"/>
      <c r="E328"/>
      <c r="AF328" s="79"/>
      <c r="AG328" s="79">
        <v>1.4545652173913044</v>
      </c>
    </row>
    <row r="329" spans="2:33" x14ac:dyDescent="0.25">
      <c r="B329" s="3">
        <v>573</v>
      </c>
      <c r="C329" s="162"/>
      <c r="D329" s="162">
        <v>1.1188059701492536</v>
      </c>
      <c r="E329"/>
      <c r="AF329" s="79"/>
      <c r="AG329" s="79">
        <v>1.4454411764705883</v>
      </c>
    </row>
    <row r="330" spans="2:33" x14ac:dyDescent="0.25">
      <c r="B330" s="3">
        <v>574</v>
      </c>
      <c r="C330" s="162">
        <v>3.6914814814814814</v>
      </c>
      <c r="D330" s="162"/>
      <c r="E330"/>
      <c r="AF330" s="79"/>
      <c r="AG330" s="79">
        <v>1.4437048832271762</v>
      </c>
    </row>
    <row r="331" spans="2:33" x14ac:dyDescent="0.25">
      <c r="B331" s="3">
        <v>579</v>
      </c>
      <c r="C331" s="162"/>
      <c r="D331" s="162">
        <v>1.0111290322580646</v>
      </c>
      <c r="E331"/>
      <c r="AF331" s="79"/>
      <c r="AG331" s="79">
        <v>1.436625</v>
      </c>
    </row>
    <row r="332" spans="2:33" x14ac:dyDescent="0.25">
      <c r="B332" s="3">
        <v>580</v>
      </c>
      <c r="C332" s="162"/>
      <c r="D332" s="162">
        <v>3.4150228310502282</v>
      </c>
      <c r="E332"/>
      <c r="AF332" s="79"/>
      <c r="AG332" s="79">
        <v>1.432624584717608</v>
      </c>
    </row>
    <row r="333" spans="2:33" x14ac:dyDescent="0.25">
      <c r="B333" s="3">
        <v>583</v>
      </c>
      <c r="C333" s="162"/>
      <c r="D333" s="162">
        <v>3.2240211640211642</v>
      </c>
      <c r="E333"/>
      <c r="AF333" s="79"/>
      <c r="AG333" s="79">
        <v>1.4314010067114094</v>
      </c>
    </row>
    <row r="334" spans="2:33" x14ac:dyDescent="0.25">
      <c r="B334" s="3">
        <v>584</v>
      </c>
      <c r="C334" s="162"/>
      <c r="D334" s="162">
        <v>1.1950810185185186</v>
      </c>
      <c r="E334"/>
      <c r="AF334" s="79"/>
      <c r="AG334" s="79">
        <v>1.4275824175824177</v>
      </c>
    </row>
    <row r="335" spans="2:33" x14ac:dyDescent="0.25">
      <c r="B335" s="3">
        <v>585</v>
      </c>
      <c r="C335" s="162"/>
      <c r="D335" s="162">
        <v>1.4679775280898877</v>
      </c>
      <c r="E335"/>
      <c r="AF335" s="79"/>
      <c r="AG335" s="79">
        <v>1.4238775510204082</v>
      </c>
    </row>
    <row r="336" spans="2:33" x14ac:dyDescent="0.25">
      <c r="B336" s="3">
        <v>586</v>
      </c>
      <c r="C336" s="162"/>
      <c r="D336" s="162">
        <v>9.5057142857142853</v>
      </c>
      <c r="E336"/>
      <c r="AF336" s="79"/>
      <c r="AG336" s="79">
        <v>1.4122972972972974</v>
      </c>
    </row>
    <row r="337" spans="2:33" x14ac:dyDescent="0.25">
      <c r="B337" s="3">
        <v>591</v>
      </c>
      <c r="C337" s="162"/>
      <c r="D337" s="162">
        <v>10.376666666666667</v>
      </c>
      <c r="E337"/>
      <c r="AF337" s="79"/>
      <c r="AG337" s="79">
        <v>1.4104655870445344</v>
      </c>
    </row>
    <row r="338" spans="2:33" x14ac:dyDescent="0.25">
      <c r="B338" s="3">
        <v>593</v>
      </c>
      <c r="C338" s="162"/>
      <c r="D338" s="162">
        <v>1.5484210526315789</v>
      </c>
      <c r="E338"/>
      <c r="AF338" s="79"/>
      <c r="AG338" s="79">
        <v>1.4040909090909091</v>
      </c>
    </row>
    <row r="339" spans="2:33" x14ac:dyDescent="0.25">
      <c r="B339" s="3">
        <v>595</v>
      </c>
      <c r="C339" s="162">
        <v>2.0852773826458035</v>
      </c>
      <c r="D339" s="162"/>
      <c r="E339"/>
      <c r="AF339" s="79"/>
      <c r="AG339" s="79">
        <v>1.3986792452830188</v>
      </c>
    </row>
    <row r="340" spans="2:33" x14ac:dyDescent="0.25">
      <c r="B340" s="3">
        <v>597</v>
      </c>
      <c r="C340" s="162"/>
      <c r="D340" s="162">
        <v>2.0159756097560977</v>
      </c>
      <c r="E340"/>
      <c r="AF340" s="79"/>
      <c r="AG340" s="79">
        <v>1.3943548387096774</v>
      </c>
    </row>
    <row r="341" spans="2:33" x14ac:dyDescent="0.25">
      <c r="B341" s="3">
        <v>598</v>
      </c>
      <c r="C341" s="162"/>
      <c r="D341" s="162">
        <v>1.6209032258064515</v>
      </c>
      <c r="E341"/>
      <c r="AF341" s="79"/>
      <c r="AG341" s="79">
        <v>1.3890625000000001</v>
      </c>
    </row>
    <row r="342" spans="2:33" x14ac:dyDescent="0.25">
      <c r="B342" s="3">
        <v>601</v>
      </c>
      <c r="C342" s="162"/>
      <c r="D342" s="162">
        <v>2.0663492063492064</v>
      </c>
      <c r="E342"/>
      <c r="AF342" s="79"/>
      <c r="AG342" s="79">
        <v>1.3802702702702703</v>
      </c>
    </row>
    <row r="343" spans="2:33" x14ac:dyDescent="0.25">
      <c r="B343" s="3">
        <v>602</v>
      </c>
      <c r="C343" s="162"/>
      <c r="D343" s="162">
        <v>1.2823628691983122</v>
      </c>
      <c r="E343"/>
      <c r="AF343" s="79"/>
      <c r="AG343" s="79">
        <v>1.3797916666666667</v>
      </c>
    </row>
    <row r="344" spans="2:33" x14ac:dyDescent="0.25">
      <c r="B344" s="3">
        <v>603</v>
      </c>
      <c r="C344" s="162"/>
      <c r="D344" s="162">
        <v>1.1966037735849056</v>
      </c>
      <c r="E344"/>
      <c r="AF344" s="79"/>
      <c r="AG344" s="79">
        <v>1.373448275862069</v>
      </c>
    </row>
    <row r="345" spans="2:33" x14ac:dyDescent="0.25">
      <c r="B345" s="3">
        <v>604</v>
      </c>
      <c r="C345" s="162"/>
      <c r="D345" s="162">
        <v>1.7073055242390078</v>
      </c>
      <c r="E345"/>
      <c r="AF345" s="79"/>
      <c r="AG345" s="79">
        <v>1.3723076923076922</v>
      </c>
    </row>
    <row r="346" spans="2:33" x14ac:dyDescent="0.25">
      <c r="B346" s="3">
        <v>605</v>
      </c>
      <c r="C346" s="162"/>
      <c r="D346" s="162">
        <v>1.8721212121212121</v>
      </c>
      <c r="E346"/>
      <c r="AF346" s="79"/>
      <c r="AG346" s="79">
        <v>1.3713265306122449</v>
      </c>
    </row>
    <row r="347" spans="2:33" x14ac:dyDescent="0.25">
      <c r="B347" s="3">
        <v>606</v>
      </c>
      <c r="C347" s="162"/>
      <c r="D347" s="162">
        <v>1.8838235294117647</v>
      </c>
      <c r="E347"/>
      <c r="AF347" s="79"/>
      <c r="AG347" s="79">
        <v>1.3703393665158372</v>
      </c>
    </row>
    <row r="348" spans="2:33" x14ac:dyDescent="0.25">
      <c r="B348" s="3">
        <v>607</v>
      </c>
      <c r="C348" s="162"/>
      <c r="D348" s="162">
        <v>1.3129869186046512</v>
      </c>
      <c r="E348"/>
      <c r="AF348" s="79"/>
      <c r="AG348" s="79">
        <v>1.358918918918919</v>
      </c>
    </row>
    <row r="349" spans="2:33" x14ac:dyDescent="0.25">
      <c r="B349" s="3">
        <v>608</v>
      </c>
      <c r="C349" s="162">
        <v>2.8397435897435899</v>
      </c>
      <c r="D349" s="162"/>
      <c r="E349"/>
      <c r="AF349" s="79"/>
      <c r="AG349" s="79">
        <v>1.355925925925926</v>
      </c>
    </row>
    <row r="350" spans="2:33" x14ac:dyDescent="0.25">
      <c r="B350" s="3">
        <v>609</v>
      </c>
      <c r="C350" s="162"/>
      <c r="D350" s="162">
        <v>1.2041999999999999</v>
      </c>
      <c r="E350"/>
      <c r="AF350" s="79"/>
      <c r="AG350" s="79">
        <v>1.355</v>
      </c>
    </row>
    <row r="351" spans="2:33" x14ac:dyDescent="0.25">
      <c r="B351" s="3">
        <v>610</v>
      </c>
      <c r="C351" s="162"/>
      <c r="D351" s="162">
        <v>4.1905607476635511</v>
      </c>
      <c r="E351"/>
      <c r="AF351" s="79"/>
      <c r="AG351" s="79">
        <v>1.3440792216817234</v>
      </c>
    </row>
    <row r="352" spans="2:33" x14ac:dyDescent="0.25">
      <c r="B352" s="3">
        <v>612</v>
      </c>
      <c r="C352" s="162"/>
      <c r="D352" s="162">
        <v>1.3943548387096774</v>
      </c>
      <c r="E352"/>
      <c r="AF352" s="79"/>
      <c r="AG352" s="79">
        <v>1.3393478260869565</v>
      </c>
    </row>
    <row r="353" spans="2:33" x14ac:dyDescent="0.25">
      <c r="B353" s="3">
        <v>613</v>
      </c>
      <c r="C353" s="162"/>
      <c r="D353" s="162">
        <v>1.74</v>
      </c>
      <c r="E353"/>
      <c r="AF353" s="79"/>
      <c r="AG353" s="79">
        <v>1.3356231003039514</v>
      </c>
    </row>
    <row r="354" spans="2:33" x14ac:dyDescent="0.25">
      <c r="B354" s="3">
        <v>614</v>
      </c>
      <c r="C354" s="162"/>
      <c r="D354" s="162">
        <v>1.5549056603773586</v>
      </c>
      <c r="E354"/>
      <c r="AF354" s="79"/>
      <c r="AG354" s="79">
        <v>1.3345505617977529</v>
      </c>
    </row>
    <row r="355" spans="2:33" x14ac:dyDescent="0.25">
      <c r="B355" s="3">
        <v>615</v>
      </c>
      <c r="C355" s="162"/>
      <c r="D355" s="162">
        <v>1.7044705882352942</v>
      </c>
      <c r="E355"/>
      <c r="AF355" s="79"/>
      <c r="AG355" s="79">
        <v>1.3236942675159236</v>
      </c>
    </row>
    <row r="356" spans="2:33" x14ac:dyDescent="0.25">
      <c r="B356" s="3">
        <v>616</v>
      </c>
      <c r="C356" s="162">
        <v>1.8951562500000001</v>
      </c>
      <c r="D356" s="162"/>
      <c r="E356"/>
      <c r="AF356" s="79"/>
      <c r="AG356" s="79">
        <v>1.3183695652173912</v>
      </c>
    </row>
    <row r="357" spans="2:33" x14ac:dyDescent="0.25">
      <c r="B357" s="3">
        <v>617</v>
      </c>
      <c r="C357" s="162"/>
      <c r="D357" s="162">
        <v>2.4971428571428573</v>
      </c>
      <c r="E357"/>
      <c r="AF357" s="79"/>
      <c r="AG357" s="79">
        <v>1.3147878228782288</v>
      </c>
    </row>
    <row r="358" spans="2:33" x14ac:dyDescent="0.25">
      <c r="B358" s="3">
        <v>620</v>
      </c>
      <c r="C358" s="162"/>
      <c r="D358" s="162">
        <v>2.6802325581395348</v>
      </c>
      <c r="E358"/>
      <c r="AF358" s="79"/>
      <c r="AG358" s="79">
        <v>1.3129869186046512</v>
      </c>
    </row>
    <row r="359" spans="2:33" x14ac:dyDescent="0.25">
      <c r="B359" s="3">
        <v>621</v>
      </c>
      <c r="C359" s="162"/>
      <c r="D359" s="162">
        <v>6.1980078125000002</v>
      </c>
      <c r="E359"/>
      <c r="AF359" s="79"/>
      <c r="AG359" s="79">
        <v>1.3122448979591836</v>
      </c>
    </row>
    <row r="360" spans="2:33" x14ac:dyDescent="0.25">
      <c r="B360" s="3">
        <v>623</v>
      </c>
      <c r="C360" s="162"/>
      <c r="D360" s="162">
        <v>1.5992152704135738</v>
      </c>
      <c r="E360"/>
      <c r="AF360" s="79"/>
      <c r="AG360" s="79">
        <v>1.3023333333333333</v>
      </c>
    </row>
    <row r="361" spans="2:33" x14ac:dyDescent="0.25">
      <c r="B361" s="3">
        <v>624</v>
      </c>
      <c r="C361" s="162"/>
      <c r="D361" s="162">
        <v>2.793921568627451</v>
      </c>
      <c r="E361"/>
      <c r="AF361" s="79"/>
      <c r="AG361" s="79">
        <v>1.3011267605633803</v>
      </c>
    </row>
    <row r="362" spans="2:33" x14ac:dyDescent="0.25">
      <c r="B362" s="3">
        <v>626</v>
      </c>
      <c r="C362" s="162">
        <v>2.0632812500000002</v>
      </c>
      <c r="D362" s="162"/>
      <c r="E362"/>
      <c r="AF362" s="79"/>
      <c r="AG362" s="79">
        <v>1.2909999999999999</v>
      </c>
    </row>
    <row r="363" spans="2:33" x14ac:dyDescent="0.25">
      <c r="B363" s="3">
        <v>627</v>
      </c>
      <c r="C363" s="162"/>
      <c r="D363" s="162">
        <v>6.9424999999999999</v>
      </c>
      <c r="E363"/>
      <c r="AF363" s="79"/>
      <c r="AG363" s="79">
        <v>1.2846</v>
      </c>
    </row>
    <row r="364" spans="2:33" x14ac:dyDescent="0.25">
      <c r="B364" s="3">
        <v>628</v>
      </c>
      <c r="C364" s="162"/>
      <c r="D364" s="162">
        <v>1.5178947368421052</v>
      </c>
      <c r="E364"/>
      <c r="AF364" s="79"/>
      <c r="AG364" s="79">
        <v>1.2823628691983122</v>
      </c>
    </row>
    <row r="365" spans="2:33" x14ac:dyDescent="0.25">
      <c r="B365" s="3">
        <v>631</v>
      </c>
      <c r="C365" s="162"/>
      <c r="D365" s="162">
        <v>3.1039864864864866</v>
      </c>
      <c r="E365"/>
      <c r="AF365" s="79"/>
      <c r="AG365" s="79">
        <v>1.2807106598984772</v>
      </c>
    </row>
    <row r="366" spans="2:33" x14ac:dyDescent="0.25">
      <c r="B366" s="3">
        <v>635</v>
      </c>
      <c r="C366" s="162"/>
      <c r="D366" s="162">
        <v>1.1409352517985611</v>
      </c>
      <c r="E366"/>
      <c r="AF366" s="79"/>
      <c r="AG366" s="79">
        <v>1.2770715249662619</v>
      </c>
    </row>
    <row r="367" spans="2:33" x14ac:dyDescent="0.25">
      <c r="B367" s="3">
        <v>641</v>
      </c>
      <c r="C367" s="162"/>
      <c r="D367" s="162">
        <v>1.1996808510638297</v>
      </c>
      <c r="E367"/>
      <c r="AF367" s="79"/>
      <c r="AG367" s="79">
        <v>1.2687755102040816</v>
      </c>
    </row>
    <row r="368" spans="2:33" x14ac:dyDescent="0.25">
      <c r="B368" s="3">
        <v>642</v>
      </c>
      <c r="C368" s="162"/>
      <c r="D368" s="162">
        <v>1.4545652173913044</v>
      </c>
      <c r="E368"/>
      <c r="AF368" s="79"/>
      <c r="AG368" s="79">
        <v>1.2684</v>
      </c>
    </row>
    <row r="369" spans="2:33" x14ac:dyDescent="0.25">
      <c r="B369" s="3">
        <v>643</v>
      </c>
      <c r="C369" s="162"/>
      <c r="D369" s="162">
        <v>2.2138255033557046</v>
      </c>
      <c r="E369"/>
      <c r="AF369" s="79"/>
      <c r="AG369" s="79">
        <v>1.2539393939393939</v>
      </c>
    </row>
    <row r="370" spans="2:33" x14ac:dyDescent="0.25">
      <c r="B370" s="3">
        <v>652</v>
      </c>
      <c r="C370" s="162"/>
      <c r="D370" s="162">
        <v>1.2684</v>
      </c>
      <c r="E370"/>
      <c r="AF370" s="79"/>
      <c r="AG370" s="79">
        <v>1.2395833333333333</v>
      </c>
    </row>
    <row r="371" spans="2:33" x14ac:dyDescent="0.25">
      <c r="B371" s="3">
        <v>653</v>
      </c>
      <c r="C371" s="162"/>
      <c r="D371" s="162">
        <v>23.388333333333332</v>
      </c>
      <c r="E371"/>
      <c r="AF371" s="79"/>
      <c r="AG371" s="79">
        <v>1.2373770491803278</v>
      </c>
    </row>
    <row r="372" spans="2:33" x14ac:dyDescent="0.25">
      <c r="B372" s="3">
        <v>654</v>
      </c>
      <c r="C372" s="162"/>
      <c r="D372" s="162">
        <v>5.0838857142857146</v>
      </c>
      <c r="E372"/>
      <c r="AF372" s="79"/>
      <c r="AG372" s="79">
        <v>1.2343497363796134</v>
      </c>
    </row>
    <row r="373" spans="2:33" x14ac:dyDescent="0.25">
      <c r="B373" s="3">
        <v>655</v>
      </c>
      <c r="C373" s="162"/>
      <c r="D373" s="162">
        <v>1.9147826086956521</v>
      </c>
      <c r="E373"/>
      <c r="AF373" s="79"/>
      <c r="AG373" s="79">
        <v>1.2308163265306122</v>
      </c>
    </row>
    <row r="374" spans="2:33" x14ac:dyDescent="0.25">
      <c r="B374" s="3">
        <v>665</v>
      </c>
      <c r="C374" s="162">
        <v>2.3958823529411766</v>
      </c>
      <c r="D374" s="162"/>
      <c r="E374"/>
      <c r="AF374" s="79"/>
      <c r="AG374" s="79">
        <v>1.2297938144329896</v>
      </c>
    </row>
    <row r="375" spans="2:33" x14ac:dyDescent="0.25">
      <c r="B375" s="3">
        <v>667</v>
      </c>
      <c r="C375" s="162"/>
      <c r="D375" s="162">
        <v>1.7615942028985507</v>
      </c>
      <c r="E375"/>
      <c r="AF375" s="79"/>
      <c r="AG375" s="79">
        <v>1.2284501347708894</v>
      </c>
    </row>
    <row r="376" spans="2:33" x14ac:dyDescent="0.25">
      <c r="B376" s="3">
        <v>669</v>
      </c>
      <c r="C376" s="162"/>
      <c r="D376" s="162">
        <v>3.5864754098360656</v>
      </c>
      <c r="E376"/>
      <c r="AF376" s="79"/>
      <c r="AG376" s="79">
        <v>1.2281904761904763</v>
      </c>
    </row>
    <row r="377" spans="2:33" x14ac:dyDescent="0.25">
      <c r="B377" s="3">
        <v>670</v>
      </c>
      <c r="C377" s="162"/>
      <c r="D377" s="162">
        <v>4.6885802469135802</v>
      </c>
      <c r="E377"/>
      <c r="AF377" s="79"/>
      <c r="AG377" s="79">
        <v>1.2278160919540231</v>
      </c>
    </row>
    <row r="378" spans="2:33" x14ac:dyDescent="0.25">
      <c r="B378" s="3">
        <v>671</v>
      </c>
      <c r="C378" s="162">
        <v>1.220563524590164</v>
      </c>
      <c r="D378" s="162"/>
      <c r="E378"/>
      <c r="AF378" s="79"/>
      <c r="AG378" s="79">
        <v>1.227605633802817</v>
      </c>
    </row>
    <row r="379" spans="2:33" x14ac:dyDescent="0.25">
      <c r="B379" s="3">
        <v>675</v>
      </c>
      <c r="C379" s="162"/>
      <c r="D379" s="162">
        <v>1.2297938144329896</v>
      </c>
      <c r="E379"/>
      <c r="AF379" s="79"/>
      <c r="AG379" s="79">
        <v>1.2246153846153847</v>
      </c>
    </row>
    <row r="380" spans="2:33" x14ac:dyDescent="0.25">
      <c r="B380" s="3">
        <v>676</v>
      </c>
      <c r="C380" s="162"/>
      <c r="D380" s="162">
        <v>1.8974959871589085</v>
      </c>
      <c r="E380"/>
      <c r="AF380" s="79"/>
      <c r="AG380" s="79">
        <v>1.2211084337349398</v>
      </c>
    </row>
    <row r="381" spans="2:33" x14ac:dyDescent="0.25">
      <c r="B381" s="3">
        <v>679</v>
      </c>
      <c r="C381" s="162">
        <v>10.365</v>
      </c>
      <c r="D381" s="162"/>
      <c r="E381"/>
      <c r="AF381" s="79"/>
      <c r="AG381" s="79">
        <v>1.2199004424778761</v>
      </c>
    </row>
    <row r="382" spans="2:33" x14ac:dyDescent="0.25">
      <c r="B382" s="3">
        <v>682</v>
      </c>
      <c r="C382" s="162"/>
      <c r="D382" s="162">
        <v>1.5016666666666667</v>
      </c>
      <c r="E382"/>
      <c r="AF382" s="79"/>
      <c r="AG382" s="79">
        <v>1.2102150537634409</v>
      </c>
    </row>
    <row r="383" spans="2:33" x14ac:dyDescent="0.25">
      <c r="B383" s="3">
        <v>683</v>
      </c>
      <c r="C383" s="162"/>
      <c r="D383" s="162">
        <v>3.5843478260869563</v>
      </c>
      <c r="E383"/>
      <c r="AF383" s="79"/>
      <c r="AG383" s="79">
        <v>1.2041999999999999</v>
      </c>
    </row>
    <row r="384" spans="2:33" x14ac:dyDescent="0.25">
      <c r="B384" s="3">
        <v>684</v>
      </c>
      <c r="C384" s="162"/>
      <c r="D384" s="162">
        <v>5.4285714285714288</v>
      </c>
      <c r="E384"/>
      <c r="AF384" s="79"/>
      <c r="AG384" s="79">
        <v>1.1996808510638297</v>
      </c>
    </row>
    <row r="385" spans="2:33" x14ac:dyDescent="0.25">
      <c r="B385" s="3">
        <v>686</v>
      </c>
      <c r="C385" s="162"/>
      <c r="D385" s="162">
        <v>1.9174666666666667</v>
      </c>
      <c r="E385"/>
      <c r="AF385" s="79"/>
      <c r="AG385" s="79">
        <v>1.1995602605863191</v>
      </c>
    </row>
    <row r="386" spans="2:33" x14ac:dyDescent="0.25">
      <c r="B386" s="3">
        <v>687</v>
      </c>
      <c r="C386" s="162"/>
      <c r="D386" s="162">
        <v>9.32</v>
      </c>
      <c r="E386"/>
      <c r="AF386" s="79"/>
      <c r="AG386" s="79">
        <v>1.1990717911530093</v>
      </c>
    </row>
    <row r="387" spans="2:33" x14ac:dyDescent="0.25">
      <c r="B387" s="3">
        <v>688</v>
      </c>
      <c r="C387" s="162">
        <v>4.2927586206896553</v>
      </c>
      <c r="D387" s="162"/>
      <c r="E387"/>
      <c r="AF387" s="79"/>
      <c r="AG387" s="79">
        <v>1.1966037735849056</v>
      </c>
    </row>
    <row r="388" spans="2:33" x14ac:dyDescent="0.25">
      <c r="B388" s="3">
        <v>689</v>
      </c>
      <c r="C388" s="162"/>
      <c r="D388" s="162">
        <v>1.0065753424657535</v>
      </c>
      <c r="E388"/>
      <c r="AF388" s="79"/>
      <c r="AG388" s="79">
        <v>1.1950810185185186</v>
      </c>
    </row>
    <row r="389" spans="2:33" x14ac:dyDescent="0.25">
      <c r="B389" s="3">
        <v>690</v>
      </c>
      <c r="C389" s="162">
        <v>2.266111111111111</v>
      </c>
      <c r="D389" s="162"/>
      <c r="E389"/>
      <c r="AF389" s="79"/>
      <c r="AG389" s="79">
        <v>1.1929824561403508</v>
      </c>
    </row>
    <row r="390" spans="2:33" x14ac:dyDescent="0.25">
      <c r="B390" s="3">
        <v>691</v>
      </c>
      <c r="C390" s="162">
        <v>1.4238</v>
      </c>
      <c r="D390" s="162"/>
      <c r="E390"/>
      <c r="AF390" s="79"/>
      <c r="AG390" s="79">
        <v>1.1908974358974358</v>
      </c>
    </row>
    <row r="391" spans="2:33" x14ac:dyDescent="0.25">
      <c r="B391" s="3">
        <v>695</v>
      </c>
      <c r="C391" s="162"/>
      <c r="D391" s="162">
        <v>1.3393478260869565</v>
      </c>
      <c r="E391"/>
      <c r="AF391" s="79"/>
      <c r="AG391" s="79">
        <v>1.1837253218884121</v>
      </c>
    </row>
    <row r="392" spans="2:33" x14ac:dyDescent="0.25">
      <c r="B392" s="3">
        <v>697</v>
      </c>
      <c r="C392" s="162"/>
      <c r="D392" s="162">
        <v>1.5280062063615205</v>
      </c>
      <c r="E392"/>
      <c r="AF392" s="79"/>
      <c r="AG392" s="79">
        <v>1.1827777777777777</v>
      </c>
    </row>
    <row r="393" spans="2:33" x14ac:dyDescent="0.25">
      <c r="B393" s="3">
        <v>698</v>
      </c>
      <c r="C393" s="162"/>
      <c r="D393" s="162">
        <v>4.466912114014252</v>
      </c>
      <c r="E393"/>
      <c r="AF393" s="79"/>
      <c r="AG393" s="79">
        <v>1.1761111111111111</v>
      </c>
    </row>
    <row r="394" spans="2:33" x14ac:dyDescent="0.25">
      <c r="B394" s="3">
        <v>701</v>
      </c>
      <c r="C394" s="162"/>
      <c r="D394" s="162">
        <v>1.7502692307692307</v>
      </c>
      <c r="E394"/>
      <c r="AF394" s="79"/>
      <c r="AG394" s="79">
        <v>1.1731541218637993</v>
      </c>
    </row>
    <row r="395" spans="2:33" x14ac:dyDescent="0.25">
      <c r="B395" s="3">
        <v>703</v>
      </c>
      <c r="C395" s="162">
        <v>3.1187381703470032</v>
      </c>
      <c r="D395" s="162"/>
      <c r="E395"/>
      <c r="AF395" s="79"/>
      <c r="AG395" s="79">
        <v>1.1595907738095239</v>
      </c>
    </row>
    <row r="396" spans="2:33" x14ac:dyDescent="0.25">
      <c r="B396" s="3">
        <v>704</v>
      </c>
      <c r="C396" s="162"/>
      <c r="D396" s="162">
        <v>1.2278160919540231</v>
      </c>
      <c r="E396"/>
      <c r="AF396" s="79"/>
      <c r="AG396" s="79">
        <v>1.1533745781777278</v>
      </c>
    </row>
    <row r="397" spans="2:33" x14ac:dyDescent="0.25">
      <c r="B397" s="3">
        <v>706</v>
      </c>
      <c r="C397" s="162">
        <v>1.278468634686347</v>
      </c>
      <c r="D397" s="162"/>
      <c r="E397"/>
      <c r="AF397" s="79"/>
      <c r="AG397" s="79">
        <v>1.1478378378378378</v>
      </c>
    </row>
    <row r="398" spans="2:33" x14ac:dyDescent="0.25">
      <c r="B398" s="3">
        <v>707</v>
      </c>
      <c r="C398" s="162"/>
      <c r="D398" s="162">
        <v>1.5861643835616439</v>
      </c>
      <c r="E398"/>
      <c r="AF398" s="79"/>
      <c r="AG398" s="79">
        <v>1.1428538550057536</v>
      </c>
    </row>
    <row r="399" spans="2:33" x14ac:dyDescent="0.25">
      <c r="B399" s="3">
        <v>708</v>
      </c>
      <c r="C399" s="162"/>
      <c r="D399" s="162">
        <v>7.0705882352941174</v>
      </c>
      <c r="E399"/>
      <c r="AF399" s="79"/>
      <c r="AG399" s="79">
        <v>1.1409352517985611</v>
      </c>
    </row>
    <row r="400" spans="2:33" x14ac:dyDescent="0.25">
      <c r="B400" s="3">
        <v>709</v>
      </c>
      <c r="C400" s="162"/>
      <c r="D400" s="162">
        <v>1.4238775510204082</v>
      </c>
      <c r="E400"/>
      <c r="AF400" s="79"/>
      <c r="AG400" s="79">
        <v>1.1363099415204678</v>
      </c>
    </row>
    <row r="401" spans="2:33" x14ac:dyDescent="0.25">
      <c r="B401" s="3">
        <v>710</v>
      </c>
      <c r="C401" s="162">
        <v>1.4786046511627906</v>
      </c>
      <c r="D401" s="162"/>
      <c r="E401"/>
      <c r="AF401" s="79"/>
      <c r="AG401" s="79">
        <v>1.1335962566844919</v>
      </c>
    </row>
    <row r="402" spans="2:33" x14ac:dyDescent="0.25">
      <c r="B402" s="3">
        <v>712</v>
      </c>
      <c r="C402" s="162"/>
      <c r="D402" s="162">
        <v>18.40625</v>
      </c>
      <c r="E402"/>
      <c r="AF402" s="79"/>
      <c r="AG402" s="79">
        <v>1.1299999999999999</v>
      </c>
    </row>
    <row r="403" spans="2:33" x14ac:dyDescent="0.25">
      <c r="B403" s="3">
        <v>713</v>
      </c>
      <c r="C403" s="162"/>
      <c r="D403" s="162">
        <v>1.6194202898550725</v>
      </c>
      <c r="E403"/>
      <c r="AF403" s="79"/>
      <c r="AG403" s="79">
        <v>1.1283225108225108</v>
      </c>
    </row>
    <row r="404" spans="2:33" x14ac:dyDescent="0.25">
      <c r="B404" s="3">
        <v>714</v>
      </c>
      <c r="C404" s="162"/>
      <c r="D404" s="162">
        <v>4.7282077922077921</v>
      </c>
      <c r="E404"/>
      <c r="AF404" s="79"/>
      <c r="AG404" s="79">
        <v>1.1224279210925645</v>
      </c>
    </row>
    <row r="405" spans="2:33" x14ac:dyDescent="0.25">
      <c r="B405" s="3">
        <v>716</v>
      </c>
      <c r="C405" s="162">
        <v>5.1764999999999999</v>
      </c>
      <c r="D405" s="162"/>
      <c r="E405"/>
      <c r="AF405" s="79"/>
      <c r="AG405" s="79">
        <v>1.1222929936305732</v>
      </c>
    </row>
    <row r="406" spans="2:33" x14ac:dyDescent="0.25">
      <c r="B406" s="3">
        <v>717</v>
      </c>
      <c r="C406" s="162"/>
      <c r="D406" s="162">
        <v>2.4764285714285714</v>
      </c>
      <c r="E406"/>
      <c r="AF406" s="79"/>
      <c r="AG406" s="79">
        <v>1.1200000000000001</v>
      </c>
    </row>
    <row r="407" spans="2:33" x14ac:dyDescent="0.25">
      <c r="B407" s="3">
        <v>718</v>
      </c>
      <c r="C407" s="162"/>
      <c r="D407" s="162">
        <v>1.0020481927710843</v>
      </c>
      <c r="E407"/>
      <c r="AF407" s="79"/>
      <c r="AG407" s="79">
        <v>1.1188059701492536</v>
      </c>
    </row>
    <row r="408" spans="2:33" x14ac:dyDescent="0.25">
      <c r="B408" s="3">
        <v>719</v>
      </c>
      <c r="C408" s="162"/>
      <c r="D408" s="162">
        <v>1.53</v>
      </c>
      <c r="E408"/>
      <c r="AF408" s="79"/>
      <c r="AG408" s="79">
        <v>1.0963157894736841</v>
      </c>
    </row>
    <row r="409" spans="2:33" x14ac:dyDescent="0.25">
      <c r="B409" s="3">
        <v>722</v>
      </c>
      <c r="C409" s="162"/>
      <c r="D409" s="162">
        <v>1.5650721649484536</v>
      </c>
      <c r="E409"/>
      <c r="AF409" s="79"/>
      <c r="AG409" s="79">
        <v>1.089773429454171</v>
      </c>
    </row>
    <row r="410" spans="2:33" x14ac:dyDescent="0.25">
      <c r="B410" s="3">
        <v>723</v>
      </c>
      <c r="C410" s="162"/>
      <c r="D410" s="162">
        <v>2.704081632653061</v>
      </c>
      <c r="E410"/>
      <c r="AF410" s="79"/>
      <c r="AG410" s="79">
        <v>1.0822784810126582</v>
      </c>
    </row>
    <row r="411" spans="2:33" x14ac:dyDescent="0.25">
      <c r="B411" s="3">
        <v>724</v>
      </c>
      <c r="C411" s="162">
        <v>1.3405952380952382</v>
      </c>
      <c r="D411" s="162"/>
      <c r="E411"/>
      <c r="AF411" s="79"/>
      <c r="AG411" s="79">
        <v>1.0816455696202532</v>
      </c>
    </row>
    <row r="412" spans="2:33" x14ac:dyDescent="0.25">
      <c r="B412" s="3">
        <v>727</v>
      </c>
      <c r="C412" s="162"/>
      <c r="D412" s="162">
        <v>1.65</v>
      </c>
      <c r="E412"/>
      <c r="AF412" s="79"/>
      <c r="AG412" s="79">
        <v>1.0806666666666667</v>
      </c>
    </row>
    <row r="413" spans="2:33" x14ac:dyDescent="0.25">
      <c r="B413" s="3">
        <v>729</v>
      </c>
      <c r="C413" s="162"/>
      <c r="D413" s="162">
        <v>1.8566071428571429</v>
      </c>
      <c r="E413"/>
      <c r="AF413" s="79"/>
      <c r="AG413" s="79">
        <v>1.07</v>
      </c>
    </row>
    <row r="414" spans="2:33" x14ac:dyDescent="0.25">
      <c r="B414" s="3">
        <v>730</v>
      </c>
      <c r="C414" s="162"/>
      <c r="D414" s="162">
        <v>4.1266319444444441</v>
      </c>
      <c r="E414"/>
      <c r="AF414" s="79"/>
      <c r="AG414" s="79">
        <v>1.0587500000000001</v>
      </c>
    </row>
    <row r="415" spans="2:33" x14ac:dyDescent="0.25">
      <c r="B415" s="3">
        <v>733</v>
      </c>
      <c r="C415" s="162"/>
      <c r="D415" s="162">
        <v>5.2700632911392402</v>
      </c>
      <c r="E415"/>
      <c r="AF415" s="79"/>
      <c r="AG415" s="79">
        <v>1.0462820512820512</v>
      </c>
    </row>
    <row r="416" spans="2:33" x14ac:dyDescent="0.25">
      <c r="B416" s="3">
        <v>734</v>
      </c>
      <c r="C416" s="162">
        <v>3.1914285714285713</v>
      </c>
      <c r="D416" s="162"/>
      <c r="E416"/>
      <c r="AF416" s="79"/>
      <c r="AG416" s="79">
        <v>1.0237606837606839</v>
      </c>
    </row>
    <row r="417" spans="2:33" x14ac:dyDescent="0.25">
      <c r="B417" s="3">
        <v>735</v>
      </c>
      <c r="C417" s="162"/>
      <c r="D417" s="162">
        <v>3.5418867924528303</v>
      </c>
      <c r="E417"/>
      <c r="AF417" s="79"/>
      <c r="AG417" s="79">
        <v>1.0159097978227061</v>
      </c>
    </row>
    <row r="418" spans="2:33" x14ac:dyDescent="0.25">
      <c r="B418" s="3">
        <v>737</v>
      </c>
      <c r="C418" s="162"/>
      <c r="D418" s="162">
        <v>1.358918918918919</v>
      </c>
      <c r="E418"/>
      <c r="AF418" s="79"/>
      <c r="AG418" s="79">
        <v>1.015108695652174</v>
      </c>
    </row>
    <row r="419" spans="2:33" x14ac:dyDescent="0.25">
      <c r="B419" s="3">
        <v>741</v>
      </c>
      <c r="C419" s="162"/>
      <c r="D419" s="162">
        <v>11.791666666666666</v>
      </c>
      <c r="E419"/>
      <c r="AF419" s="79"/>
      <c r="AG419" s="79">
        <v>1.0112239715591671</v>
      </c>
    </row>
    <row r="420" spans="2:33" x14ac:dyDescent="0.25">
      <c r="B420" s="3">
        <v>742</v>
      </c>
      <c r="C420" s="162"/>
      <c r="D420" s="162">
        <v>11.260833333333334</v>
      </c>
      <c r="E420"/>
      <c r="AF420" s="79"/>
      <c r="AG420" s="79">
        <v>1.0111290322580646</v>
      </c>
    </row>
    <row r="421" spans="2:33" x14ac:dyDescent="0.25">
      <c r="B421" s="3">
        <v>744</v>
      </c>
      <c r="C421" s="162">
        <v>7.12</v>
      </c>
      <c r="D421" s="162"/>
      <c r="E421"/>
      <c r="AF421" s="79"/>
      <c r="AG421" s="79">
        <v>1.009696106362773</v>
      </c>
    </row>
    <row r="422" spans="2:33" x14ac:dyDescent="0.25">
      <c r="B422" s="3">
        <v>746</v>
      </c>
      <c r="C422" s="162"/>
      <c r="D422" s="162">
        <v>2.1250896057347672</v>
      </c>
      <c r="E422"/>
      <c r="AF422" s="79"/>
      <c r="AG422" s="79">
        <v>1.0085974499089254</v>
      </c>
    </row>
    <row r="423" spans="2:33" x14ac:dyDescent="0.25">
      <c r="B423" s="3">
        <v>747</v>
      </c>
      <c r="C423" s="162"/>
      <c r="D423" s="162">
        <v>2.2885714285714287</v>
      </c>
      <c r="E423"/>
      <c r="AF423" s="79"/>
      <c r="AG423" s="79">
        <v>1.0065753424657535</v>
      </c>
    </row>
    <row r="424" spans="2:33" x14ac:dyDescent="0.25">
      <c r="B424" s="3">
        <v>749</v>
      </c>
      <c r="C424" s="162">
        <v>1.5729069767441861</v>
      </c>
      <c r="D424" s="162"/>
      <c r="E424"/>
      <c r="AF424" s="79"/>
      <c r="AG424" s="79">
        <v>1.0020481927710843</v>
      </c>
    </row>
    <row r="425" spans="2:33" x14ac:dyDescent="0.25">
      <c r="B425" s="3">
        <v>751</v>
      </c>
      <c r="C425" s="162">
        <v>2.3230555555555554</v>
      </c>
      <c r="D425" s="162"/>
      <c r="E425"/>
      <c r="AF425" s="79"/>
      <c r="AG425" s="79">
        <v>1.0016943521594683</v>
      </c>
    </row>
    <row r="426" spans="2:33" x14ac:dyDescent="0.25">
      <c r="B426" s="3">
        <v>753</v>
      </c>
      <c r="C426" s="162"/>
      <c r="D426" s="162">
        <v>2.5670212765957445</v>
      </c>
      <c r="E426"/>
      <c r="AF426" s="59"/>
      <c r="AG426" s="59"/>
    </row>
    <row r="427" spans="2:33" x14ac:dyDescent="0.25">
      <c r="B427" s="3">
        <v>754</v>
      </c>
      <c r="C427" s="162"/>
      <c r="D427" s="162">
        <v>1.6847017045454546</v>
      </c>
      <c r="E427"/>
      <c r="AF427" s="59"/>
      <c r="AG427" s="59"/>
    </row>
    <row r="428" spans="2:33" x14ac:dyDescent="0.25">
      <c r="B428" s="3">
        <v>755</v>
      </c>
      <c r="C428" s="162">
        <v>1.6657777777777778</v>
      </c>
      <c r="D428" s="162"/>
      <c r="E428"/>
      <c r="AF428" s="59"/>
      <c r="AG428" s="59"/>
    </row>
    <row r="429" spans="2:33" x14ac:dyDescent="0.25">
      <c r="B429" s="3">
        <v>756</v>
      </c>
      <c r="C429" s="162"/>
      <c r="D429" s="162">
        <v>7.7207692307692311</v>
      </c>
      <c r="E429"/>
      <c r="AF429" s="59"/>
      <c r="AG429" s="59"/>
    </row>
    <row r="430" spans="2:33" x14ac:dyDescent="0.25">
      <c r="B430" s="3">
        <v>757</v>
      </c>
      <c r="C430" s="162"/>
      <c r="D430" s="162">
        <v>4.0685714285714285</v>
      </c>
      <c r="E430"/>
      <c r="AF430" s="59"/>
      <c r="AG430" s="59"/>
    </row>
    <row r="431" spans="2:33" x14ac:dyDescent="0.25">
      <c r="B431" s="3">
        <v>758</v>
      </c>
      <c r="C431" s="162"/>
      <c r="D431" s="162">
        <v>5.6420608108108112</v>
      </c>
      <c r="E431"/>
      <c r="AF431" s="59"/>
      <c r="AG431" s="59"/>
    </row>
    <row r="432" spans="2:33" x14ac:dyDescent="0.25">
      <c r="B432" s="3">
        <v>761</v>
      </c>
      <c r="C432" s="162"/>
      <c r="D432" s="162">
        <v>6.5545454545454547</v>
      </c>
      <c r="E432"/>
      <c r="AF432" s="59"/>
      <c r="AG432" s="59"/>
    </row>
    <row r="433" spans="2:33" x14ac:dyDescent="0.25">
      <c r="B433" s="3">
        <v>762</v>
      </c>
      <c r="C433" s="162"/>
      <c r="D433" s="162">
        <v>1.7725714285714285</v>
      </c>
      <c r="E433"/>
      <c r="AF433" s="59"/>
      <c r="AG433" s="59"/>
    </row>
    <row r="434" spans="2:33" x14ac:dyDescent="0.25">
      <c r="B434" s="3">
        <v>763</v>
      </c>
      <c r="C434" s="162">
        <v>1.1317857142857144</v>
      </c>
      <c r="D434" s="162"/>
      <c r="E434"/>
      <c r="AF434" s="59"/>
      <c r="AG434" s="59"/>
    </row>
    <row r="435" spans="2:33" x14ac:dyDescent="0.25">
      <c r="B435" s="3">
        <v>764</v>
      </c>
      <c r="C435" s="162"/>
      <c r="D435" s="162">
        <v>7.2818181818181822</v>
      </c>
      <c r="E435"/>
      <c r="AF435" s="59"/>
      <c r="AG435" s="59"/>
    </row>
    <row r="436" spans="2:33" x14ac:dyDescent="0.25">
      <c r="B436" s="3">
        <v>765</v>
      </c>
      <c r="C436" s="162">
        <v>2.0833333333333335</v>
      </c>
      <c r="D436" s="162"/>
      <c r="E436"/>
      <c r="AF436" s="59"/>
      <c r="AG436" s="59"/>
    </row>
    <row r="437" spans="2:33" x14ac:dyDescent="0.25">
      <c r="B437" s="3">
        <v>768</v>
      </c>
      <c r="C437" s="162"/>
      <c r="D437" s="162">
        <v>2.31</v>
      </c>
      <c r="E437"/>
      <c r="AF437" s="59"/>
      <c r="AG437" s="59"/>
    </row>
    <row r="438" spans="2:33" x14ac:dyDescent="0.25">
      <c r="B438" s="3">
        <v>770</v>
      </c>
      <c r="C438" s="162">
        <v>2.7074418604651163</v>
      </c>
      <c r="D438" s="162"/>
      <c r="E438"/>
      <c r="AF438" s="59"/>
      <c r="AG438" s="59"/>
    </row>
    <row r="439" spans="2:33" x14ac:dyDescent="0.25">
      <c r="B439" s="3">
        <v>772</v>
      </c>
      <c r="C439" s="162"/>
      <c r="D439" s="162">
        <v>1.1335962566844919</v>
      </c>
      <c r="E439"/>
      <c r="AF439" s="59"/>
      <c r="AG439" s="59"/>
    </row>
    <row r="440" spans="2:33" x14ac:dyDescent="0.25">
      <c r="B440" s="3">
        <v>773</v>
      </c>
      <c r="C440" s="162"/>
      <c r="D440" s="162">
        <v>1.9055555555555554</v>
      </c>
      <c r="E440"/>
      <c r="AF440" s="59"/>
      <c r="AG440" s="59"/>
    </row>
    <row r="441" spans="2:33" x14ac:dyDescent="0.25">
      <c r="B441" s="3">
        <v>774</v>
      </c>
      <c r="C441" s="162"/>
      <c r="D441" s="162">
        <v>1.355</v>
      </c>
      <c r="E441"/>
      <c r="AF441" s="59"/>
      <c r="AG441" s="59"/>
    </row>
    <row r="442" spans="2:33" x14ac:dyDescent="0.25">
      <c r="B442" s="3">
        <v>778</v>
      </c>
      <c r="C442" s="162"/>
      <c r="D442" s="162">
        <v>7.8792307692307695</v>
      </c>
      <c r="E442"/>
      <c r="AF442" s="59"/>
      <c r="AG442" s="59"/>
    </row>
    <row r="443" spans="2:33" x14ac:dyDescent="0.25">
      <c r="B443" s="3">
        <v>780</v>
      </c>
      <c r="C443" s="162">
        <v>1.0629411764705883</v>
      </c>
      <c r="D443" s="162"/>
      <c r="E443"/>
      <c r="AF443" s="59"/>
      <c r="AG443" s="59"/>
    </row>
    <row r="444" spans="2:33" x14ac:dyDescent="0.25">
      <c r="B444" s="3">
        <v>782</v>
      </c>
      <c r="C444" s="162">
        <v>2.153137254901961</v>
      </c>
      <c r="D444" s="162"/>
      <c r="E444"/>
      <c r="AF444" s="59"/>
      <c r="AG444" s="59"/>
    </row>
    <row r="445" spans="2:33" x14ac:dyDescent="0.25">
      <c r="B445" s="3">
        <v>783</v>
      </c>
      <c r="C445" s="162"/>
      <c r="D445" s="162">
        <v>1.4122972972972974</v>
      </c>
      <c r="E445"/>
      <c r="AF445" s="59"/>
      <c r="AG445" s="59"/>
    </row>
    <row r="446" spans="2:33" x14ac:dyDescent="0.25">
      <c r="B446" s="3">
        <v>784</v>
      </c>
      <c r="C446" s="162"/>
      <c r="D446" s="162">
        <v>1.1533745781777278</v>
      </c>
      <c r="E446"/>
      <c r="AF446" s="59"/>
      <c r="AG446" s="59"/>
    </row>
    <row r="447" spans="2:33" x14ac:dyDescent="0.25">
      <c r="B447" s="3">
        <v>785</v>
      </c>
      <c r="C447" s="162">
        <v>1.9311940298507462</v>
      </c>
      <c r="D447" s="162"/>
      <c r="E447"/>
      <c r="AF447" s="59"/>
      <c r="AG447" s="59"/>
    </row>
    <row r="448" spans="2:33" x14ac:dyDescent="0.25">
      <c r="B448" s="3">
        <v>786</v>
      </c>
      <c r="C448" s="162">
        <v>7.2973333333333334</v>
      </c>
      <c r="D448" s="162"/>
      <c r="E448"/>
      <c r="AF448" s="59"/>
      <c r="AG448" s="59"/>
    </row>
    <row r="449" spans="2:33" x14ac:dyDescent="0.25">
      <c r="B449" s="3">
        <v>793</v>
      </c>
      <c r="C449" s="162"/>
      <c r="D449" s="162">
        <v>11.859090909090909</v>
      </c>
      <c r="E449"/>
      <c r="AF449" s="59"/>
      <c r="AG449" s="59"/>
    </row>
    <row r="450" spans="2:33" x14ac:dyDescent="0.25">
      <c r="B450" s="3">
        <v>794</v>
      </c>
      <c r="C450" s="162"/>
      <c r="D450" s="162">
        <v>1.2539393939393939</v>
      </c>
      <c r="E450"/>
      <c r="AF450" s="59"/>
      <c r="AG450" s="59"/>
    </row>
    <row r="451" spans="2:33" x14ac:dyDescent="0.25">
      <c r="B451" s="3">
        <v>797</v>
      </c>
      <c r="C451" s="162"/>
      <c r="D451" s="162">
        <v>1.0963157894736841</v>
      </c>
      <c r="E451"/>
      <c r="AF451" s="59"/>
      <c r="AG451" s="59"/>
    </row>
    <row r="452" spans="2:33" x14ac:dyDescent="0.25">
      <c r="B452" s="3">
        <v>798</v>
      </c>
      <c r="C452" s="162">
        <v>1.8847058823529412</v>
      </c>
      <c r="D452" s="162"/>
      <c r="E452"/>
      <c r="AF452" s="59"/>
      <c r="AG452" s="59"/>
    </row>
    <row r="453" spans="2:33" x14ac:dyDescent="0.25">
      <c r="B453" s="3">
        <v>801</v>
      </c>
      <c r="C453" s="162">
        <v>2.0291304347826089</v>
      </c>
      <c r="D453" s="162"/>
      <c r="E453"/>
      <c r="AF453" s="59"/>
      <c r="AG453" s="59"/>
    </row>
    <row r="454" spans="2:33" x14ac:dyDescent="0.25">
      <c r="B454" s="3">
        <v>802</v>
      </c>
      <c r="C454" s="162"/>
      <c r="D454" s="162">
        <v>1.9703225806451612</v>
      </c>
      <c r="E454"/>
      <c r="AF454" s="59"/>
      <c r="AG454" s="59"/>
    </row>
    <row r="455" spans="2:33" x14ac:dyDescent="0.25">
      <c r="B455" s="3">
        <v>803</v>
      </c>
      <c r="C455" s="162"/>
      <c r="D455" s="162">
        <v>1.07</v>
      </c>
      <c r="E455"/>
      <c r="AF455" s="59"/>
      <c r="AG455" s="59"/>
    </row>
    <row r="456" spans="2:33" x14ac:dyDescent="0.25">
      <c r="B456" s="3">
        <v>804</v>
      </c>
      <c r="C456" s="162"/>
      <c r="D456" s="162">
        <v>2.6873076923076922</v>
      </c>
      <c r="E456"/>
      <c r="AF456" s="59"/>
      <c r="AG456" s="59"/>
    </row>
    <row r="457" spans="2:33" x14ac:dyDescent="0.25">
      <c r="B457" s="3">
        <v>806</v>
      </c>
      <c r="C457" s="162">
        <v>11.802857142857142</v>
      </c>
      <c r="D457" s="162"/>
      <c r="E457"/>
      <c r="AF457" s="59"/>
      <c r="AG457" s="59"/>
    </row>
    <row r="458" spans="2:33" x14ac:dyDescent="0.25">
      <c r="B458" s="3">
        <v>807</v>
      </c>
      <c r="C458" s="162">
        <v>2.64</v>
      </c>
      <c r="D458" s="162"/>
      <c r="E458"/>
      <c r="AF458" s="59"/>
      <c r="AG458" s="59"/>
    </row>
    <row r="459" spans="2:33" x14ac:dyDescent="0.25">
      <c r="B459" s="3">
        <v>810</v>
      </c>
      <c r="C459" s="162">
        <v>1.9312499999999999</v>
      </c>
      <c r="D459" s="162"/>
      <c r="E459"/>
      <c r="AF459" s="59"/>
      <c r="AG459" s="59"/>
    </row>
    <row r="460" spans="2:33" x14ac:dyDescent="0.25">
      <c r="B460" s="3">
        <v>812</v>
      </c>
      <c r="C460" s="162"/>
      <c r="D460" s="162">
        <v>2.2552763819095478</v>
      </c>
      <c r="E460"/>
      <c r="AF460" s="59"/>
      <c r="AG460" s="59"/>
    </row>
    <row r="461" spans="2:33" x14ac:dyDescent="0.25">
      <c r="B461" s="3">
        <v>813</v>
      </c>
      <c r="C461" s="162"/>
      <c r="D461" s="162">
        <v>2.3940625</v>
      </c>
      <c r="E461"/>
      <c r="AF461" s="59"/>
      <c r="AG461" s="59"/>
    </row>
    <row r="462" spans="2:33" x14ac:dyDescent="0.25">
      <c r="B462" s="3">
        <v>815</v>
      </c>
      <c r="C462" s="162"/>
      <c r="D462" s="162">
        <v>1.3023333333333333</v>
      </c>
      <c r="E462"/>
      <c r="AF462" s="59"/>
      <c r="AG462" s="59"/>
    </row>
    <row r="463" spans="2:33" x14ac:dyDescent="0.25">
      <c r="B463" s="3">
        <v>816</v>
      </c>
      <c r="C463" s="162">
        <v>6.1521739130434785</v>
      </c>
      <c r="D463" s="162"/>
      <c r="E463"/>
      <c r="AF463" s="59"/>
      <c r="AG463" s="59"/>
    </row>
    <row r="464" spans="2:33" x14ac:dyDescent="0.25">
      <c r="B464" s="3">
        <v>817</v>
      </c>
      <c r="C464" s="162">
        <v>3.687953216374269</v>
      </c>
      <c r="D464" s="162"/>
      <c r="E464"/>
      <c r="AF464" s="59"/>
      <c r="AG464" s="59"/>
    </row>
    <row r="465" spans="2:33" x14ac:dyDescent="0.25">
      <c r="B465" s="3">
        <v>818</v>
      </c>
      <c r="C465" s="162">
        <v>10.948571428571428</v>
      </c>
      <c r="D465" s="162"/>
      <c r="E465"/>
      <c r="AF465" s="59"/>
      <c r="AG465" s="59"/>
    </row>
    <row r="466" spans="2:33" x14ac:dyDescent="0.25">
      <c r="B466" s="3">
        <v>820</v>
      </c>
      <c r="C466" s="162">
        <v>8.0060000000000002</v>
      </c>
      <c r="D466" s="162"/>
      <c r="E466"/>
      <c r="AF466" s="59"/>
      <c r="AG466" s="59"/>
    </row>
    <row r="467" spans="2:33" x14ac:dyDescent="0.25">
      <c r="B467" s="3">
        <v>821</v>
      </c>
      <c r="C467" s="162"/>
      <c r="D467" s="162">
        <v>2.9128571428571428</v>
      </c>
      <c r="E467"/>
      <c r="AF467" s="59"/>
      <c r="AG467" s="59"/>
    </row>
    <row r="468" spans="2:33" x14ac:dyDescent="0.25">
      <c r="B468" s="3">
        <v>822</v>
      </c>
      <c r="C468" s="162"/>
      <c r="D468" s="162">
        <v>3.4996666666666667</v>
      </c>
      <c r="E468"/>
      <c r="AF468" s="59"/>
      <c r="AG468" s="59"/>
    </row>
    <row r="469" spans="2:33" x14ac:dyDescent="0.25">
      <c r="B469" s="3">
        <v>823</v>
      </c>
      <c r="C469" s="162">
        <v>3.5707317073170732</v>
      </c>
      <c r="D469" s="162"/>
      <c r="E469"/>
      <c r="AF469" s="59"/>
      <c r="AG469" s="59"/>
    </row>
    <row r="470" spans="2:33" x14ac:dyDescent="0.25">
      <c r="B470" s="3">
        <v>824</v>
      </c>
      <c r="C470" s="162">
        <v>1.2648941176470587</v>
      </c>
      <c r="D470" s="162"/>
      <c r="E470"/>
      <c r="AF470" s="59"/>
      <c r="AG470" s="59"/>
    </row>
    <row r="471" spans="2:33" x14ac:dyDescent="0.25">
      <c r="B471" s="3">
        <v>825</v>
      </c>
      <c r="C471" s="162"/>
      <c r="D471" s="162">
        <v>3.875</v>
      </c>
      <c r="E471"/>
      <c r="AF471" s="59"/>
      <c r="AG471" s="59"/>
    </row>
    <row r="472" spans="2:33" x14ac:dyDescent="0.25">
      <c r="B472" s="3">
        <v>826</v>
      </c>
      <c r="C472" s="162">
        <v>4.5703571428571426</v>
      </c>
      <c r="D472" s="162"/>
      <c r="E472"/>
      <c r="AF472" s="59"/>
      <c r="AG472" s="59"/>
    </row>
    <row r="473" spans="2:33" x14ac:dyDescent="0.25">
      <c r="B473" s="3">
        <v>827</v>
      </c>
      <c r="C473" s="162">
        <v>2.6669565217391304</v>
      </c>
      <c r="D473" s="162"/>
      <c r="E473"/>
      <c r="AF473" s="59"/>
      <c r="AG473" s="59"/>
    </row>
    <row r="474" spans="2:33" x14ac:dyDescent="0.25">
      <c r="B474" s="3">
        <v>831</v>
      </c>
      <c r="C474" s="162"/>
      <c r="D474" s="162">
        <v>1.089773429454171</v>
      </c>
      <c r="E474"/>
      <c r="AF474" s="59"/>
      <c r="AG474" s="59"/>
    </row>
    <row r="475" spans="2:33" x14ac:dyDescent="0.25">
      <c r="B475" s="3">
        <v>832</v>
      </c>
      <c r="C475" s="162"/>
      <c r="D475" s="162">
        <v>3.1517592592592591</v>
      </c>
      <c r="E475"/>
      <c r="AF475" s="59"/>
      <c r="AG475" s="59"/>
    </row>
    <row r="476" spans="2:33" x14ac:dyDescent="0.25">
      <c r="B476" s="3">
        <v>833</v>
      </c>
      <c r="C476" s="162"/>
      <c r="D476" s="162">
        <v>1.5769117647058823</v>
      </c>
      <c r="E476"/>
      <c r="AF476" s="59"/>
      <c r="AG476" s="59"/>
    </row>
    <row r="477" spans="2:33" x14ac:dyDescent="0.25">
      <c r="B477" s="3">
        <v>834</v>
      </c>
      <c r="C477" s="162"/>
      <c r="D477" s="162">
        <v>1.5380821917808218</v>
      </c>
      <c r="E477"/>
      <c r="AF477" s="59"/>
      <c r="AG477" s="59"/>
    </row>
    <row r="478" spans="2:33" x14ac:dyDescent="0.25">
      <c r="B478" s="3">
        <v>837</v>
      </c>
      <c r="C478" s="162"/>
      <c r="D478" s="162">
        <v>8.5288135593220336</v>
      </c>
      <c r="E478"/>
      <c r="AF478" s="59"/>
      <c r="AG478" s="59"/>
    </row>
    <row r="479" spans="2:33" x14ac:dyDescent="0.25">
      <c r="B479" s="3">
        <v>838</v>
      </c>
      <c r="C479" s="162"/>
      <c r="D479" s="162">
        <v>1.3890625000000001</v>
      </c>
      <c r="E479"/>
      <c r="AF479" s="59"/>
      <c r="AG479" s="59"/>
    </row>
    <row r="480" spans="2:33" x14ac:dyDescent="0.25">
      <c r="B480" s="3">
        <v>839</v>
      </c>
      <c r="C480" s="162">
        <v>1.9018181818181819</v>
      </c>
      <c r="D480" s="162"/>
      <c r="E480"/>
      <c r="AF480" s="59"/>
      <c r="AG480" s="59"/>
    </row>
    <row r="481" spans="2:33" x14ac:dyDescent="0.25">
      <c r="B481" s="3">
        <v>840</v>
      </c>
      <c r="C481" s="162">
        <v>1.0024333619948409</v>
      </c>
      <c r="D481" s="162"/>
      <c r="E481"/>
      <c r="AF481" s="59"/>
      <c r="AG481" s="59"/>
    </row>
    <row r="482" spans="2:33" x14ac:dyDescent="0.25">
      <c r="B482" s="3">
        <v>841</v>
      </c>
      <c r="C482" s="162"/>
      <c r="D482" s="162">
        <v>1.4275824175824177</v>
      </c>
      <c r="E482"/>
      <c r="AF482" s="59"/>
      <c r="AG482" s="59"/>
    </row>
    <row r="483" spans="2:33" x14ac:dyDescent="0.25">
      <c r="B483" s="3">
        <v>842</v>
      </c>
      <c r="C483" s="162"/>
      <c r="D483" s="162">
        <v>5.6313333333333331</v>
      </c>
      <c r="E483"/>
      <c r="AF483" s="59"/>
      <c r="AG483" s="59"/>
    </row>
    <row r="484" spans="2:33" x14ac:dyDescent="0.25">
      <c r="B484" s="3">
        <v>845</v>
      </c>
      <c r="C484" s="162"/>
      <c r="D484" s="162">
        <v>1.9754935622317598</v>
      </c>
      <c r="E484"/>
      <c r="AF484" s="59"/>
      <c r="AG484" s="59"/>
    </row>
    <row r="485" spans="2:33" x14ac:dyDescent="0.25">
      <c r="B485" s="3">
        <v>846</v>
      </c>
      <c r="C485" s="162">
        <v>5.085</v>
      </c>
      <c r="D485" s="162"/>
      <c r="E485"/>
      <c r="AF485" s="59"/>
      <c r="AG485" s="59"/>
    </row>
    <row r="486" spans="2:33" x14ac:dyDescent="0.25">
      <c r="B486" s="3">
        <v>847</v>
      </c>
      <c r="C486" s="162"/>
      <c r="D486" s="162">
        <v>2.3774468085106384</v>
      </c>
      <c r="E486"/>
      <c r="AF486" s="59"/>
      <c r="AG486" s="59"/>
    </row>
    <row r="487" spans="2:33" x14ac:dyDescent="0.25">
      <c r="B487" s="3">
        <v>848</v>
      </c>
      <c r="C487" s="162"/>
      <c r="D487" s="162">
        <v>3.3846875000000001</v>
      </c>
      <c r="E487"/>
      <c r="AF487" s="59"/>
      <c r="AG487" s="59"/>
    </row>
    <row r="488" spans="2:33" x14ac:dyDescent="0.25">
      <c r="B488" s="3">
        <v>849</v>
      </c>
      <c r="C488" s="162">
        <v>1.3308955223880596</v>
      </c>
      <c r="D488" s="162"/>
      <c r="E488"/>
      <c r="AF488" s="59"/>
      <c r="AG488" s="59"/>
    </row>
    <row r="489" spans="2:33" x14ac:dyDescent="0.25">
      <c r="B489" s="3">
        <v>851</v>
      </c>
      <c r="C489" s="162"/>
      <c r="D489" s="162">
        <v>2.0779999999999998</v>
      </c>
      <c r="E489"/>
      <c r="AF489" s="59"/>
      <c r="AG489" s="59"/>
    </row>
    <row r="490" spans="2:33" x14ac:dyDescent="0.25">
      <c r="B490" s="3">
        <v>853</v>
      </c>
      <c r="C490" s="162">
        <v>6.5205847953216374</v>
      </c>
      <c r="D490" s="162"/>
      <c r="E490"/>
      <c r="AF490" s="59"/>
      <c r="AG490" s="59"/>
    </row>
    <row r="491" spans="2:33" x14ac:dyDescent="0.25">
      <c r="B491" s="3">
        <v>854</v>
      </c>
      <c r="C491" s="162"/>
      <c r="D491" s="162">
        <v>1.1363099415204678</v>
      </c>
      <c r="E491"/>
      <c r="AF491" s="59"/>
      <c r="AG491" s="59"/>
    </row>
    <row r="492" spans="2:33" x14ac:dyDescent="0.25">
      <c r="B492" s="3">
        <v>855</v>
      </c>
      <c r="C492" s="162"/>
      <c r="D492" s="162">
        <v>1.0237606837606839</v>
      </c>
      <c r="E492"/>
      <c r="AF492" s="59"/>
      <c r="AG492" s="59"/>
    </row>
    <row r="493" spans="2:33" x14ac:dyDescent="0.25">
      <c r="B493" s="3">
        <v>856</v>
      </c>
      <c r="C493" s="162"/>
      <c r="D493" s="162">
        <v>3.5658333333333334</v>
      </c>
      <c r="E493"/>
      <c r="AF493" s="59"/>
      <c r="AG493" s="59"/>
    </row>
    <row r="494" spans="2:33" x14ac:dyDescent="0.25">
      <c r="B494" s="3">
        <v>857</v>
      </c>
      <c r="C494" s="162"/>
      <c r="D494" s="162">
        <v>1.3986792452830188</v>
      </c>
      <c r="E494"/>
      <c r="AF494" s="59"/>
      <c r="AG494" s="59"/>
    </row>
    <row r="495" spans="2:33" x14ac:dyDescent="0.25">
      <c r="B495" s="3">
        <v>860</v>
      </c>
      <c r="C495" s="162">
        <v>2.5165000000000002</v>
      </c>
      <c r="D495" s="162"/>
      <c r="E495"/>
      <c r="AF495" s="59"/>
      <c r="AG495" s="59"/>
    </row>
    <row r="496" spans="2:33" x14ac:dyDescent="0.25">
      <c r="B496" s="3">
        <v>861</v>
      </c>
      <c r="C496" s="162"/>
      <c r="D496" s="162">
        <v>1.0587500000000001</v>
      </c>
      <c r="E496"/>
      <c r="AF496" s="59"/>
      <c r="AG496" s="59"/>
    </row>
    <row r="497" spans="2:33" x14ac:dyDescent="0.25">
      <c r="B497" s="3">
        <v>862</v>
      </c>
      <c r="C497" s="162"/>
      <c r="D497" s="162">
        <v>1.8742857142857143</v>
      </c>
      <c r="E497"/>
      <c r="AF497" s="59"/>
      <c r="AG497" s="59"/>
    </row>
    <row r="498" spans="2:33" x14ac:dyDescent="0.25">
      <c r="B498" s="3">
        <v>863</v>
      </c>
      <c r="C498" s="162">
        <v>3.8678571428571429</v>
      </c>
      <c r="D498" s="162"/>
      <c r="E498"/>
      <c r="AF498" s="59"/>
      <c r="AG498" s="59"/>
    </row>
    <row r="499" spans="2:33" x14ac:dyDescent="0.25">
      <c r="B499" s="3">
        <v>864</v>
      </c>
      <c r="C499" s="162"/>
      <c r="D499" s="162">
        <v>3.4707142857142856</v>
      </c>
      <c r="E499"/>
      <c r="AF499" s="59"/>
      <c r="AG499" s="59"/>
    </row>
    <row r="500" spans="2:33" x14ac:dyDescent="0.25">
      <c r="B500" s="3">
        <v>865</v>
      </c>
      <c r="C500" s="162"/>
      <c r="D500" s="162">
        <v>1.8582098765432098</v>
      </c>
      <c r="E500"/>
      <c r="AF500" s="59"/>
      <c r="AG500" s="59"/>
    </row>
    <row r="501" spans="2:33" x14ac:dyDescent="0.25">
      <c r="B501" s="3">
        <v>867</v>
      </c>
      <c r="C501" s="162"/>
      <c r="D501" s="162">
        <v>1.6243749999999999</v>
      </c>
      <c r="E501"/>
      <c r="AF501" s="59"/>
      <c r="AG501" s="59"/>
    </row>
    <row r="502" spans="2:33" x14ac:dyDescent="0.25">
      <c r="B502" s="3">
        <v>868</v>
      </c>
      <c r="C502" s="162"/>
      <c r="D502" s="162">
        <v>1.8484285714285715</v>
      </c>
      <c r="E502"/>
      <c r="AF502" s="59"/>
      <c r="AG502" s="59"/>
    </row>
    <row r="503" spans="2:33" x14ac:dyDescent="0.25">
      <c r="B503" s="3">
        <v>871</v>
      </c>
      <c r="C503" s="162">
        <v>2.7260419580419581</v>
      </c>
      <c r="D503" s="162"/>
      <c r="E503"/>
      <c r="AF503" s="59"/>
      <c r="AG503" s="59"/>
    </row>
    <row r="504" spans="2:33" x14ac:dyDescent="0.25">
      <c r="B504" s="3">
        <v>872</v>
      </c>
      <c r="C504" s="162"/>
      <c r="D504" s="162">
        <v>1.7004255319148935</v>
      </c>
      <c r="E504"/>
      <c r="AF504" s="59"/>
      <c r="AG504" s="59"/>
    </row>
    <row r="505" spans="2:33" x14ac:dyDescent="0.25">
      <c r="B505" s="3">
        <v>873</v>
      </c>
      <c r="C505" s="162"/>
      <c r="D505" s="162">
        <v>1.8828503562945369</v>
      </c>
      <c r="E505"/>
      <c r="AF505" s="59"/>
      <c r="AG505" s="59"/>
    </row>
    <row r="506" spans="2:33" x14ac:dyDescent="0.25">
      <c r="B506" s="3">
        <v>874</v>
      </c>
      <c r="C506" s="162">
        <v>3.4693532338308457</v>
      </c>
      <c r="D506" s="162"/>
      <c r="E506"/>
      <c r="AF506" s="59"/>
      <c r="AG506" s="59"/>
    </row>
    <row r="507" spans="2:33" x14ac:dyDescent="0.25">
      <c r="B507" s="3">
        <v>879</v>
      </c>
      <c r="C507" s="162"/>
      <c r="D507" s="162">
        <v>5.4379999999999997</v>
      </c>
      <c r="E507"/>
      <c r="AF507" s="59"/>
      <c r="AG507" s="59"/>
    </row>
    <row r="508" spans="2:33" x14ac:dyDescent="0.25">
      <c r="B508" s="3">
        <v>880</v>
      </c>
      <c r="C508" s="162"/>
      <c r="D508" s="162">
        <v>2.2852189349112426</v>
      </c>
      <c r="E508"/>
      <c r="AF508" s="59"/>
      <c r="AG508" s="59"/>
    </row>
    <row r="509" spans="2:33" x14ac:dyDescent="0.25">
      <c r="B509" s="3">
        <v>882</v>
      </c>
      <c r="C509" s="162"/>
      <c r="D509" s="162">
        <v>3.7</v>
      </c>
      <c r="E509"/>
      <c r="AF509" s="59"/>
      <c r="AG509" s="59"/>
    </row>
    <row r="510" spans="2:33" x14ac:dyDescent="0.25">
      <c r="B510" s="3">
        <v>883</v>
      </c>
      <c r="C510" s="162"/>
      <c r="D510" s="162">
        <v>2.3791176470588233</v>
      </c>
      <c r="E510"/>
      <c r="AF510" s="59"/>
      <c r="AG510" s="59"/>
    </row>
    <row r="511" spans="2:33" x14ac:dyDescent="0.25">
      <c r="B511" s="3">
        <v>885</v>
      </c>
      <c r="C511" s="162"/>
      <c r="D511" s="162">
        <v>1.1827777777777777</v>
      </c>
      <c r="E511"/>
      <c r="AF511" s="59"/>
      <c r="AG511" s="59"/>
    </row>
    <row r="512" spans="2:33" x14ac:dyDescent="0.25">
      <c r="B512" s="3">
        <v>888</v>
      </c>
      <c r="C512" s="162"/>
      <c r="D512" s="162">
        <v>2.0989655172413793</v>
      </c>
      <c r="E512"/>
      <c r="AF512" s="59"/>
      <c r="AG512" s="59"/>
    </row>
    <row r="513" spans="2:33" x14ac:dyDescent="0.25">
      <c r="B513" s="3">
        <v>889</v>
      </c>
      <c r="C513" s="162">
        <v>1.697857142857143</v>
      </c>
      <c r="D513" s="162"/>
      <c r="E513"/>
      <c r="AF513" s="59"/>
      <c r="AG513" s="59"/>
    </row>
    <row r="514" spans="2:33" x14ac:dyDescent="0.25">
      <c r="B514" s="3">
        <v>890</v>
      </c>
      <c r="C514" s="162"/>
      <c r="D514" s="162">
        <v>1.1595907738095239</v>
      </c>
      <c r="E514"/>
      <c r="AF514" s="59"/>
      <c r="AG514" s="59"/>
    </row>
    <row r="515" spans="2:33" x14ac:dyDescent="0.25">
      <c r="B515" s="3">
        <v>891</v>
      </c>
      <c r="C515" s="162"/>
      <c r="D515" s="162">
        <v>2.5859999999999999</v>
      </c>
      <c r="E515"/>
      <c r="AF515" s="59"/>
      <c r="AG515" s="59"/>
    </row>
    <row r="516" spans="2:33" x14ac:dyDescent="0.25">
      <c r="B516" s="3">
        <v>892</v>
      </c>
      <c r="C516" s="162"/>
      <c r="D516" s="162">
        <v>2.3058333333333332</v>
      </c>
      <c r="E516"/>
      <c r="AF516" s="59"/>
      <c r="AG516" s="59"/>
    </row>
    <row r="517" spans="2:33" x14ac:dyDescent="0.25">
      <c r="B517" s="3">
        <v>893</v>
      </c>
      <c r="C517" s="162">
        <v>1.2821428571428573</v>
      </c>
      <c r="D517" s="162"/>
      <c r="E517"/>
      <c r="AF517" s="59"/>
      <c r="AG517" s="59"/>
    </row>
    <row r="518" spans="2:33" x14ac:dyDescent="0.25">
      <c r="B518" s="3">
        <v>894</v>
      </c>
      <c r="C518" s="162">
        <v>1.8870588235294117</v>
      </c>
      <c r="D518" s="162"/>
      <c r="E518"/>
      <c r="AF518" s="59"/>
      <c r="AG518" s="59"/>
    </row>
    <row r="519" spans="2:33" x14ac:dyDescent="0.25">
      <c r="B519" s="3">
        <v>896</v>
      </c>
      <c r="C519" s="162">
        <v>7.7443434343434348</v>
      </c>
      <c r="D519" s="162"/>
      <c r="E519"/>
      <c r="AF519" s="59"/>
      <c r="AG519" s="59"/>
    </row>
    <row r="520" spans="2:33" x14ac:dyDescent="0.25">
      <c r="B520" s="3">
        <v>899</v>
      </c>
      <c r="C520" s="162"/>
      <c r="D520" s="162">
        <v>4.0709677419354842</v>
      </c>
      <c r="E520"/>
      <c r="AF520" s="59"/>
      <c r="AG520" s="59"/>
    </row>
    <row r="521" spans="2:33" x14ac:dyDescent="0.25">
      <c r="B521" s="3">
        <v>901</v>
      </c>
      <c r="C521" s="162">
        <v>1.5617857142857143</v>
      </c>
      <c r="D521" s="162"/>
      <c r="E521"/>
      <c r="AF521" s="59"/>
      <c r="AG521" s="59"/>
    </row>
    <row r="522" spans="2:33" x14ac:dyDescent="0.25">
      <c r="B522" s="3">
        <v>902</v>
      </c>
      <c r="C522" s="162"/>
      <c r="D522" s="162">
        <v>2.5242857142857145</v>
      </c>
      <c r="E522"/>
      <c r="AF522" s="59"/>
      <c r="AG522" s="59"/>
    </row>
    <row r="523" spans="2:33" x14ac:dyDescent="0.25">
      <c r="B523" s="3">
        <v>905</v>
      </c>
      <c r="C523" s="162"/>
      <c r="D523" s="162">
        <v>1.6398734177215191</v>
      </c>
      <c r="E523"/>
      <c r="AF523" s="59"/>
      <c r="AG523" s="59"/>
    </row>
    <row r="524" spans="2:33" x14ac:dyDescent="0.25">
      <c r="B524" s="3">
        <v>906</v>
      </c>
      <c r="C524" s="162">
        <v>1.6298181818181818</v>
      </c>
      <c r="D524" s="162"/>
      <c r="E524"/>
      <c r="AF524" s="59"/>
      <c r="AG524" s="59"/>
    </row>
    <row r="525" spans="2:33" x14ac:dyDescent="0.25">
      <c r="B525" s="3">
        <v>908</v>
      </c>
      <c r="C525" s="162"/>
      <c r="D525" s="162">
        <v>3.1924083769633507</v>
      </c>
      <c r="E525"/>
      <c r="AF525" s="59"/>
      <c r="AG525" s="59"/>
    </row>
    <row r="526" spans="2:33" x14ac:dyDescent="0.25">
      <c r="B526" s="3">
        <v>909</v>
      </c>
      <c r="C526" s="162">
        <v>4.7894444444444444</v>
      </c>
      <c r="D526" s="162"/>
      <c r="E526"/>
      <c r="AF526" s="59"/>
      <c r="AG526" s="59"/>
    </row>
    <row r="527" spans="2:33" x14ac:dyDescent="0.25">
      <c r="B527" s="3">
        <v>911</v>
      </c>
      <c r="C527" s="162"/>
      <c r="D527" s="162">
        <v>1.9894827586206896</v>
      </c>
      <c r="E527"/>
      <c r="AF527" s="59"/>
      <c r="AG527" s="59"/>
    </row>
    <row r="528" spans="2:33" x14ac:dyDescent="0.25">
      <c r="B528" s="3">
        <v>912</v>
      </c>
      <c r="C528" s="162"/>
      <c r="D528" s="162">
        <v>7.95</v>
      </c>
      <c r="E528"/>
      <c r="AF528" s="59"/>
      <c r="AG528" s="59"/>
    </row>
    <row r="529" spans="2:33" x14ac:dyDescent="0.25">
      <c r="B529" s="3">
        <v>915</v>
      </c>
      <c r="C529" s="162"/>
      <c r="D529" s="162">
        <v>1.5562827640984909</v>
      </c>
      <c r="E529"/>
      <c r="AF529" s="59"/>
      <c r="AG529" s="59"/>
    </row>
    <row r="530" spans="2:33" x14ac:dyDescent="0.25">
      <c r="B530" s="3">
        <v>918</v>
      </c>
      <c r="C530" s="162"/>
      <c r="D530" s="162">
        <v>2.3739473684210526</v>
      </c>
      <c r="E530"/>
      <c r="AF530" s="59"/>
      <c r="AG530" s="59"/>
    </row>
    <row r="531" spans="2:33" x14ac:dyDescent="0.25">
      <c r="B531" s="3">
        <v>920</v>
      </c>
      <c r="C531" s="162"/>
      <c r="D531" s="162">
        <v>1.8256603773584905</v>
      </c>
      <c r="E531"/>
      <c r="AF531" s="59"/>
      <c r="AG531" s="59"/>
    </row>
    <row r="532" spans="2:33" x14ac:dyDescent="0.25">
      <c r="B532" s="3">
        <v>922</v>
      </c>
      <c r="C532" s="162">
        <v>1.7595330739299611</v>
      </c>
      <c r="D532" s="162"/>
      <c r="E532"/>
      <c r="AF532" s="59"/>
      <c r="AG532" s="59"/>
    </row>
    <row r="533" spans="2:33" x14ac:dyDescent="0.25">
      <c r="B533" s="3">
        <v>923</v>
      </c>
      <c r="C533" s="162"/>
      <c r="D533" s="162">
        <v>2.3788235294117648</v>
      </c>
      <c r="E533"/>
      <c r="AF533" s="59"/>
      <c r="AG533" s="59"/>
    </row>
    <row r="534" spans="2:33" x14ac:dyDescent="0.25">
      <c r="B534" s="3">
        <v>924</v>
      </c>
      <c r="C534" s="162"/>
      <c r="D534" s="162">
        <v>4.8805076142131982</v>
      </c>
      <c r="E534"/>
      <c r="AF534" s="59"/>
      <c r="AG534" s="59"/>
    </row>
    <row r="535" spans="2:33" x14ac:dyDescent="0.25">
      <c r="B535" s="3">
        <v>925</v>
      </c>
      <c r="C535" s="162"/>
      <c r="D535" s="162">
        <v>2.2406666666666668</v>
      </c>
      <c r="E535"/>
      <c r="AF535" s="59"/>
      <c r="AG535" s="59"/>
    </row>
    <row r="536" spans="2:33" x14ac:dyDescent="0.25">
      <c r="B536" s="3">
        <v>928</v>
      </c>
      <c r="C536" s="162"/>
      <c r="D536" s="162">
        <v>1.1731541218637993</v>
      </c>
      <c r="E536"/>
      <c r="AF536" s="59"/>
      <c r="AG536" s="59"/>
    </row>
    <row r="537" spans="2:33" x14ac:dyDescent="0.25">
      <c r="B537" s="3">
        <v>929</v>
      </c>
      <c r="C537" s="162"/>
      <c r="D537" s="162">
        <v>2.173090909090909</v>
      </c>
      <c r="E537"/>
      <c r="AF537" s="59"/>
      <c r="AG537" s="59"/>
    </row>
    <row r="538" spans="2:33" x14ac:dyDescent="0.25">
      <c r="B538" s="3">
        <v>930</v>
      </c>
      <c r="C538" s="162">
        <v>1.1228571428571428</v>
      </c>
      <c r="D538" s="162"/>
      <c r="E538"/>
      <c r="AF538" s="59"/>
      <c r="AG538" s="59"/>
    </row>
    <row r="539" spans="2:33" x14ac:dyDescent="0.25">
      <c r="B539" s="3">
        <v>932</v>
      </c>
      <c r="C539" s="162"/>
      <c r="D539" s="162">
        <v>2.1230434782608696</v>
      </c>
      <c r="E539"/>
      <c r="AF539" s="59"/>
      <c r="AG539" s="59"/>
    </row>
    <row r="540" spans="2:33" x14ac:dyDescent="0.25">
      <c r="B540" s="3">
        <v>933</v>
      </c>
      <c r="C540" s="162"/>
      <c r="D540" s="162">
        <v>2.3974657534246577</v>
      </c>
      <c r="E540"/>
      <c r="AF540" s="59"/>
      <c r="AG540" s="59"/>
    </row>
    <row r="541" spans="2:33" x14ac:dyDescent="0.25">
      <c r="B541" s="3">
        <v>934</v>
      </c>
      <c r="C541" s="162"/>
      <c r="D541" s="162">
        <v>1.8193548387096774</v>
      </c>
      <c r="E541"/>
      <c r="AF541" s="59"/>
      <c r="AG541" s="59"/>
    </row>
    <row r="542" spans="2:33" x14ac:dyDescent="0.25">
      <c r="B542" s="3">
        <v>935</v>
      </c>
      <c r="C542" s="162"/>
      <c r="D542" s="162">
        <v>1.6413114754098361</v>
      </c>
      <c r="E542"/>
      <c r="AF542" s="59"/>
      <c r="AG542" s="59"/>
    </row>
    <row r="543" spans="2:33" x14ac:dyDescent="0.25">
      <c r="B543" s="3">
        <v>938</v>
      </c>
      <c r="C543" s="162">
        <v>1.0970652173913042</v>
      </c>
      <c r="D543" s="162"/>
      <c r="E543"/>
      <c r="AF543" s="59"/>
      <c r="AG543" s="59"/>
    </row>
    <row r="544" spans="2:33" x14ac:dyDescent="0.25">
      <c r="B544" s="3">
        <v>943</v>
      </c>
      <c r="C544" s="162"/>
      <c r="D544" s="162">
        <v>1.5958666666666668</v>
      </c>
      <c r="E544"/>
      <c r="AF544" s="59"/>
      <c r="AG544" s="59"/>
    </row>
    <row r="545" spans="2:33" x14ac:dyDescent="0.25">
      <c r="B545" s="3">
        <v>949</v>
      </c>
      <c r="C545" s="162"/>
      <c r="D545" s="162">
        <v>1.6135593220338984</v>
      </c>
      <c r="E545"/>
      <c r="AF545" s="59"/>
      <c r="AG545" s="59"/>
    </row>
    <row r="546" spans="2:33" x14ac:dyDescent="0.25">
      <c r="B546" s="3">
        <v>951</v>
      </c>
      <c r="C546" s="162">
        <v>10.969379310344827</v>
      </c>
      <c r="D546" s="162"/>
      <c r="E546"/>
      <c r="AF546" s="59"/>
      <c r="AG546" s="59"/>
    </row>
    <row r="547" spans="2:33" x14ac:dyDescent="0.25">
      <c r="B547" s="3">
        <v>954</v>
      </c>
      <c r="C547" s="162"/>
      <c r="D547" s="162">
        <v>3.6709859154929578</v>
      </c>
      <c r="E547"/>
      <c r="AF547" s="59"/>
      <c r="AG547" s="59"/>
    </row>
    <row r="548" spans="2:33" x14ac:dyDescent="0.25">
      <c r="B548" s="3">
        <v>955</v>
      </c>
      <c r="C548" s="162"/>
      <c r="D548" s="162">
        <v>11.09</v>
      </c>
      <c r="E548"/>
      <c r="AF548" s="59"/>
      <c r="AG548" s="59"/>
    </row>
    <row r="549" spans="2:33" x14ac:dyDescent="0.25">
      <c r="B549" s="3">
        <v>957</v>
      </c>
      <c r="C549" s="162"/>
      <c r="D549" s="162">
        <v>1.2687755102040816</v>
      </c>
      <c r="E549"/>
      <c r="AF549" s="59"/>
      <c r="AG549" s="59"/>
    </row>
    <row r="550" spans="2:33" x14ac:dyDescent="0.25">
      <c r="B550" s="3">
        <v>958</v>
      </c>
      <c r="C550" s="162"/>
      <c r="D550" s="162">
        <v>7.3463636363636367</v>
      </c>
      <c r="E550"/>
      <c r="AF550" s="59"/>
      <c r="AG550" s="59"/>
    </row>
    <row r="551" spans="2:33" x14ac:dyDescent="0.25">
      <c r="B551" s="3">
        <v>961</v>
      </c>
      <c r="C551" s="162"/>
      <c r="D551" s="162">
        <v>1.1929824561403508</v>
      </c>
      <c r="E551"/>
      <c r="AF551" s="59"/>
      <c r="AG551" s="59"/>
    </row>
    <row r="552" spans="2:33" x14ac:dyDescent="0.25">
      <c r="B552" s="3">
        <v>962</v>
      </c>
      <c r="C552" s="162"/>
      <c r="D552" s="162">
        <v>2.9602777777777778</v>
      </c>
      <c r="E552"/>
      <c r="AF552" s="59"/>
      <c r="AG552" s="59"/>
    </row>
    <row r="553" spans="2:33" x14ac:dyDescent="0.25">
      <c r="B553" s="3">
        <v>964</v>
      </c>
      <c r="C553" s="162"/>
      <c r="D553" s="162">
        <v>3.5578378378378379</v>
      </c>
      <c r="E553"/>
      <c r="AF553" s="59"/>
      <c r="AG553" s="59"/>
    </row>
    <row r="554" spans="2:33" x14ac:dyDescent="0.25">
      <c r="B554" s="3">
        <v>965</v>
      </c>
      <c r="C554" s="162"/>
      <c r="D554" s="162">
        <v>3.8640909090909092</v>
      </c>
      <c r="E554"/>
      <c r="AF554" s="59"/>
      <c r="AG554" s="59"/>
    </row>
    <row r="555" spans="2:33" x14ac:dyDescent="0.25">
      <c r="B555" s="3">
        <v>966</v>
      </c>
      <c r="C555" s="162"/>
      <c r="D555" s="162">
        <v>7.9223529411764702</v>
      </c>
      <c r="E555"/>
      <c r="AF555" s="59"/>
      <c r="AG555" s="59"/>
    </row>
    <row r="556" spans="2:33" x14ac:dyDescent="0.25">
      <c r="B556" s="3">
        <v>967</v>
      </c>
      <c r="C556" s="162"/>
      <c r="D556" s="162">
        <v>1.3703393665158372</v>
      </c>
      <c r="E556"/>
      <c r="AF556" s="59"/>
      <c r="AG556" s="59"/>
    </row>
    <row r="557" spans="2:33" x14ac:dyDescent="0.25">
      <c r="B557" s="3">
        <v>968</v>
      </c>
      <c r="C557" s="162"/>
      <c r="D557" s="162">
        <v>3.3820833333333336</v>
      </c>
      <c r="E557"/>
      <c r="AF557" s="59"/>
      <c r="AG557" s="59"/>
    </row>
    <row r="558" spans="2:33" x14ac:dyDescent="0.25">
      <c r="B558" s="3">
        <v>969</v>
      </c>
      <c r="C558" s="162"/>
      <c r="D558" s="162">
        <v>1.0822784810126582</v>
      </c>
      <c r="E558"/>
      <c r="AF558" s="59"/>
      <c r="AG558" s="59"/>
    </row>
    <row r="559" spans="2:33" x14ac:dyDescent="0.25">
      <c r="B559" s="3">
        <v>972</v>
      </c>
      <c r="C559" s="162">
        <v>2.283934426229508</v>
      </c>
      <c r="D559" s="162"/>
      <c r="E559"/>
      <c r="AF559" s="59"/>
      <c r="AG559" s="59"/>
    </row>
    <row r="560" spans="2:33" x14ac:dyDescent="0.25">
      <c r="B560" s="3">
        <v>974</v>
      </c>
      <c r="C560" s="162"/>
      <c r="D560" s="162">
        <v>3.73875</v>
      </c>
      <c r="E560"/>
      <c r="AF560" s="59"/>
      <c r="AG560" s="59"/>
    </row>
    <row r="561" spans="2:33" x14ac:dyDescent="0.25">
      <c r="B561" s="3">
        <v>975</v>
      </c>
      <c r="C561" s="162">
        <v>1.5492592592592593</v>
      </c>
      <c r="D561" s="162"/>
      <c r="E561"/>
      <c r="AF561" s="59"/>
      <c r="AG561" s="59"/>
    </row>
    <row r="562" spans="2:33" x14ac:dyDescent="0.25">
      <c r="B562" s="3">
        <v>976</v>
      </c>
      <c r="C562" s="162">
        <v>3.2214999999999998</v>
      </c>
      <c r="D562" s="162"/>
      <c r="E562"/>
      <c r="AF562" s="59"/>
      <c r="AG562" s="59"/>
    </row>
    <row r="563" spans="2:33" x14ac:dyDescent="0.25">
      <c r="B563" s="3">
        <v>978</v>
      </c>
      <c r="C563" s="162"/>
      <c r="D563" s="162">
        <v>8.641</v>
      </c>
      <c r="E563"/>
      <c r="AF563" s="59"/>
      <c r="AG563" s="59"/>
    </row>
    <row r="564" spans="2:33" x14ac:dyDescent="0.25">
      <c r="B564" s="3">
        <v>979</v>
      </c>
      <c r="C564" s="162"/>
      <c r="D564" s="162">
        <v>1.432624584717608</v>
      </c>
      <c r="E564"/>
      <c r="AF564" s="59"/>
      <c r="AG564" s="59"/>
    </row>
    <row r="565" spans="2:33" x14ac:dyDescent="0.25">
      <c r="B565" s="3">
        <v>981</v>
      </c>
      <c r="C565" s="162"/>
      <c r="D565" s="162">
        <v>1.7822388059701493</v>
      </c>
      <c r="E565"/>
      <c r="AF565" s="59"/>
      <c r="AG565" s="59"/>
    </row>
    <row r="566" spans="2:33" x14ac:dyDescent="0.25">
      <c r="B566" s="3">
        <v>983</v>
      </c>
      <c r="C566" s="162"/>
      <c r="D566" s="162">
        <v>1.4593648334624323</v>
      </c>
      <c r="E566"/>
      <c r="AF566" s="59"/>
      <c r="AG566" s="59"/>
    </row>
    <row r="567" spans="2:33" x14ac:dyDescent="0.25">
      <c r="B567" s="3">
        <v>984</v>
      </c>
      <c r="C567" s="162"/>
      <c r="D567" s="162">
        <v>1.5246153846153847</v>
      </c>
      <c r="E567"/>
      <c r="AF567" s="59"/>
      <c r="AG567" s="59"/>
    </row>
    <row r="568" spans="2:33" x14ac:dyDescent="0.25">
      <c r="B568" s="3">
        <v>987</v>
      </c>
      <c r="C568" s="162"/>
      <c r="D568" s="162">
        <v>2.1679032258064517</v>
      </c>
      <c r="E568"/>
      <c r="AF568" s="59"/>
      <c r="AG568" s="59"/>
    </row>
    <row r="569" spans="2:33" x14ac:dyDescent="0.25">
      <c r="B569" s="3">
        <v>989</v>
      </c>
      <c r="C569" s="162"/>
      <c r="D569" s="162">
        <v>4.9958333333333336</v>
      </c>
      <c r="E569"/>
      <c r="AF569" s="59"/>
      <c r="AG569" s="59"/>
    </row>
    <row r="570" spans="2:33" x14ac:dyDescent="0.25">
      <c r="B570" s="3">
        <v>991</v>
      </c>
      <c r="C570" s="162">
        <v>1.131734693877551</v>
      </c>
      <c r="D570" s="162"/>
      <c r="E570"/>
      <c r="AF570" s="59"/>
      <c r="AG570" s="59"/>
    </row>
    <row r="571" spans="2:33" x14ac:dyDescent="0.25">
      <c r="B571" s="3">
        <v>992</v>
      </c>
      <c r="C571" s="162">
        <v>4.2654838709677421</v>
      </c>
      <c r="D571" s="162"/>
      <c r="E571"/>
      <c r="AF571" s="59"/>
      <c r="AG571" s="59"/>
    </row>
    <row r="572" spans="2:33" x14ac:dyDescent="0.25">
      <c r="B572" s="3">
        <v>995</v>
      </c>
      <c r="C572" s="162">
        <v>1.5746762589928058</v>
      </c>
      <c r="D572" s="162"/>
      <c r="E572"/>
      <c r="AF572" s="59"/>
      <c r="AG572" s="59"/>
    </row>
    <row r="573" spans="2:33" x14ac:dyDescent="0.25">
      <c r="E573"/>
      <c r="AF573" s="59"/>
      <c r="AG573" s="59"/>
    </row>
    <row r="574" spans="2:33" x14ac:dyDescent="0.25">
      <c r="E574"/>
      <c r="AF574" s="59"/>
      <c r="AG574" s="59"/>
    </row>
    <row r="575" spans="2:33" x14ac:dyDescent="0.25">
      <c r="E575"/>
      <c r="AF575" s="59"/>
      <c r="AG575" s="59"/>
    </row>
    <row r="576" spans="2:33" x14ac:dyDescent="0.25">
      <c r="E576"/>
      <c r="AF576" s="59"/>
      <c r="AG576" s="59"/>
    </row>
    <row r="577" spans="5:33" x14ac:dyDescent="0.25">
      <c r="E577"/>
      <c r="AF577" s="59"/>
      <c r="AG577" s="59"/>
    </row>
    <row r="578" spans="5:33" x14ac:dyDescent="0.25">
      <c r="E578"/>
      <c r="AF578" s="59"/>
      <c r="AG578" s="59"/>
    </row>
    <row r="579" spans="5:33" x14ac:dyDescent="0.25">
      <c r="E579"/>
      <c r="AF579" s="59"/>
      <c r="AG579" s="59"/>
    </row>
    <row r="580" spans="5:33" x14ac:dyDescent="0.25">
      <c r="E580"/>
      <c r="AF580" s="59"/>
      <c r="AG580" s="59"/>
    </row>
    <row r="581" spans="5:33" x14ac:dyDescent="0.25">
      <c r="E581"/>
      <c r="AF581" s="59"/>
      <c r="AG581" s="59"/>
    </row>
    <row r="582" spans="5:33" x14ac:dyDescent="0.25">
      <c r="E582"/>
      <c r="AF582" s="59"/>
      <c r="AG582" s="59"/>
    </row>
    <row r="583" spans="5:33" x14ac:dyDescent="0.25">
      <c r="E583"/>
      <c r="AF583" s="59"/>
      <c r="AG583" s="59"/>
    </row>
    <row r="584" spans="5:33" x14ac:dyDescent="0.25">
      <c r="E584"/>
      <c r="AF584" s="59"/>
      <c r="AG584" s="59"/>
    </row>
    <row r="585" spans="5:33" x14ac:dyDescent="0.25">
      <c r="E585"/>
      <c r="AF585" s="59"/>
      <c r="AG585" s="59"/>
    </row>
    <row r="586" spans="5:33" x14ac:dyDescent="0.25">
      <c r="E586"/>
      <c r="AF586" s="59"/>
      <c r="AG586" s="59"/>
    </row>
    <row r="587" spans="5:33" x14ac:dyDescent="0.25">
      <c r="E587"/>
      <c r="AF587" s="59"/>
      <c r="AG587" s="59"/>
    </row>
    <row r="588" spans="5:33" x14ac:dyDescent="0.25">
      <c r="E588"/>
      <c r="AF588" s="59"/>
      <c r="AG588" s="59"/>
    </row>
    <row r="589" spans="5:33" x14ac:dyDescent="0.25">
      <c r="E589"/>
      <c r="AF589" s="59"/>
      <c r="AG589" s="59"/>
    </row>
    <row r="590" spans="5:33" x14ac:dyDescent="0.25">
      <c r="E590"/>
      <c r="AF590" s="59"/>
      <c r="AG590" s="59"/>
    </row>
    <row r="591" spans="5:33" x14ac:dyDescent="0.25">
      <c r="E591"/>
      <c r="AF591" s="59"/>
      <c r="AG591" s="59"/>
    </row>
    <row r="592" spans="5:33" x14ac:dyDescent="0.25">
      <c r="E592"/>
      <c r="AF592" s="59"/>
      <c r="AG592" s="59"/>
    </row>
    <row r="593" spans="5:33" x14ac:dyDescent="0.25">
      <c r="E593"/>
      <c r="AF593" s="59"/>
      <c r="AG593" s="59"/>
    </row>
    <row r="594" spans="5:33" x14ac:dyDescent="0.25">
      <c r="E594"/>
      <c r="AF594" s="59"/>
      <c r="AG594" s="59"/>
    </row>
    <row r="595" spans="5:33" x14ac:dyDescent="0.25">
      <c r="E595"/>
      <c r="AF595" s="59"/>
      <c r="AG595" s="59"/>
    </row>
    <row r="596" spans="5:33" x14ac:dyDescent="0.25">
      <c r="E596"/>
      <c r="AF596" s="59"/>
      <c r="AG596" s="59"/>
    </row>
    <row r="597" spans="5:33" x14ac:dyDescent="0.25">
      <c r="E597"/>
      <c r="AF597" s="59"/>
      <c r="AG597" s="59"/>
    </row>
    <row r="598" spans="5:33" x14ac:dyDescent="0.25">
      <c r="E598"/>
      <c r="AF598" s="59"/>
      <c r="AG598" s="59"/>
    </row>
    <row r="599" spans="5:33" x14ac:dyDescent="0.25">
      <c r="E599"/>
      <c r="AF599" s="59"/>
      <c r="AG599" s="59"/>
    </row>
    <row r="600" spans="5:33" x14ac:dyDescent="0.25">
      <c r="E600"/>
      <c r="AF600" s="59"/>
      <c r="AG600" s="59"/>
    </row>
    <row r="601" spans="5:33" x14ac:dyDescent="0.25">
      <c r="E601"/>
      <c r="AF601" s="59"/>
      <c r="AG601" s="59"/>
    </row>
    <row r="602" spans="5:33" x14ac:dyDescent="0.25">
      <c r="E602"/>
      <c r="AF602" s="59"/>
      <c r="AG602" s="59"/>
    </row>
    <row r="603" spans="5:33" x14ac:dyDescent="0.25">
      <c r="E603"/>
      <c r="AF603" s="59"/>
      <c r="AG603" s="59"/>
    </row>
    <row r="604" spans="5:33" x14ac:dyDescent="0.25">
      <c r="E604"/>
      <c r="AF604" s="59"/>
      <c r="AG604" s="59"/>
    </row>
    <row r="605" spans="5:33" x14ac:dyDescent="0.25">
      <c r="E605"/>
      <c r="AF605" s="59"/>
      <c r="AG605" s="59"/>
    </row>
    <row r="606" spans="5:33" x14ac:dyDescent="0.25">
      <c r="E606"/>
      <c r="AF606" s="59"/>
      <c r="AG606" s="59"/>
    </row>
    <row r="607" spans="5:33" x14ac:dyDescent="0.25">
      <c r="E607"/>
      <c r="AF607" s="59"/>
      <c r="AG607" s="59"/>
    </row>
    <row r="608" spans="5:33" x14ac:dyDescent="0.25">
      <c r="E608"/>
      <c r="AF608" s="59"/>
      <c r="AG608" s="59"/>
    </row>
    <row r="609" spans="5:33" x14ac:dyDescent="0.25">
      <c r="E609"/>
      <c r="AF609" s="59"/>
      <c r="AG609" s="59"/>
    </row>
    <row r="610" spans="5:33" x14ac:dyDescent="0.25">
      <c r="E610"/>
      <c r="AF610" s="59"/>
      <c r="AG610" s="59"/>
    </row>
    <row r="611" spans="5:33" x14ac:dyDescent="0.25">
      <c r="E611"/>
      <c r="AF611" s="59"/>
      <c r="AG611" s="59"/>
    </row>
    <row r="612" spans="5:33" x14ac:dyDescent="0.25">
      <c r="E612"/>
      <c r="AF612" s="59"/>
      <c r="AG612" s="59"/>
    </row>
    <row r="613" spans="5:33" x14ac:dyDescent="0.25">
      <c r="E613"/>
      <c r="AF613" s="59"/>
      <c r="AG613" s="59"/>
    </row>
    <row r="614" spans="5:33" x14ac:dyDescent="0.25">
      <c r="E614"/>
      <c r="AF614" s="59"/>
      <c r="AG614" s="59"/>
    </row>
    <row r="615" spans="5:33" x14ac:dyDescent="0.25">
      <c r="E615"/>
      <c r="AF615" s="59"/>
      <c r="AG615" s="59"/>
    </row>
    <row r="616" spans="5:33" x14ac:dyDescent="0.25">
      <c r="E616"/>
      <c r="AF616" s="59"/>
      <c r="AG616" s="59"/>
    </row>
    <row r="617" spans="5:33" x14ac:dyDescent="0.25">
      <c r="E617"/>
      <c r="AF617" s="59"/>
      <c r="AG617" s="59"/>
    </row>
    <row r="618" spans="5:33" x14ac:dyDescent="0.25">
      <c r="E618"/>
      <c r="AF618" s="59"/>
      <c r="AG618" s="59"/>
    </row>
    <row r="619" spans="5:33" x14ac:dyDescent="0.25">
      <c r="E619"/>
      <c r="AF619" s="59"/>
      <c r="AG619" s="59"/>
    </row>
    <row r="620" spans="5:33" x14ac:dyDescent="0.25">
      <c r="E620"/>
      <c r="AF620" s="59"/>
      <c r="AG620" s="59"/>
    </row>
    <row r="621" spans="5:33" x14ac:dyDescent="0.25">
      <c r="E621"/>
      <c r="AF621" s="59"/>
      <c r="AG621" s="59"/>
    </row>
    <row r="622" spans="5:33" x14ac:dyDescent="0.25">
      <c r="E622"/>
      <c r="AF622" s="59"/>
      <c r="AG622" s="59"/>
    </row>
    <row r="623" spans="5:33" x14ac:dyDescent="0.25">
      <c r="E623"/>
      <c r="AF623" s="59"/>
      <c r="AG623" s="59"/>
    </row>
    <row r="624" spans="5:33" x14ac:dyDescent="0.25">
      <c r="E624"/>
      <c r="AF624" s="59"/>
      <c r="AG624" s="59"/>
    </row>
    <row r="625" spans="5:33" x14ac:dyDescent="0.25">
      <c r="E625"/>
      <c r="AF625" s="59"/>
      <c r="AG625" s="59"/>
    </row>
    <row r="626" spans="5:33" x14ac:dyDescent="0.25">
      <c r="E626"/>
      <c r="AF626" s="59"/>
      <c r="AG626" s="59"/>
    </row>
    <row r="627" spans="5:33" x14ac:dyDescent="0.25">
      <c r="E627"/>
      <c r="AF627" s="59"/>
      <c r="AG627" s="59"/>
    </row>
    <row r="628" spans="5:33" x14ac:dyDescent="0.25">
      <c r="E628"/>
      <c r="AF628" s="59"/>
      <c r="AG628" s="59"/>
    </row>
    <row r="629" spans="5:33" x14ac:dyDescent="0.25">
      <c r="E629"/>
      <c r="AF629" s="59"/>
      <c r="AG629" s="59"/>
    </row>
    <row r="630" spans="5:33" x14ac:dyDescent="0.25">
      <c r="E630"/>
      <c r="AF630" s="59"/>
      <c r="AG630" s="59"/>
    </row>
    <row r="631" spans="5:33" x14ac:dyDescent="0.25">
      <c r="E631"/>
      <c r="AF631" s="59"/>
      <c r="AG631" s="59"/>
    </row>
    <row r="632" spans="5:33" x14ac:dyDescent="0.25">
      <c r="E632"/>
      <c r="AF632" s="59"/>
      <c r="AG632" s="59"/>
    </row>
    <row r="633" spans="5:33" x14ac:dyDescent="0.25">
      <c r="E633"/>
      <c r="AF633" s="59"/>
      <c r="AG633" s="59"/>
    </row>
    <row r="634" spans="5:33" x14ac:dyDescent="0.25">
      <c r="E634"/>
      <c r="AF634" s="59"/>
      <c r="AG634" s="59"/>
    </row>
    <row r="635" spans="5:33" x14ac:dyDescent="0.25">
      <c r="E635"/>
      <c r="AF635" s="59"/>
      <c r="AG635" s="59"/>
    </row>
    <row r="636" spans="5:33" x14ac:dyDescent="0.25">
      <c r="E636"/>
      <c r="AF636" s="59"/>
      <c r="AG636" s="59"/>
    </row>
    <row r="637" spans="5:33" x14ac:dyDescent="0.25">
      <c r="E637"/>
      <c r="AF637" s="59"/>
      <c r="AG637" s="59"/>
    </row>
    <row r="638" spans="5:33" x14ac:dyDescent="0.25">
      <c r="E638"/>
      <c r="AF638" s="59"/>
      <c r="AG638" s="59"/>
    </row>
    <row r="639" spans="5:33" x14ac:dyDescent="0.25">
      <c r="E639"/>
      <c r="AF639" s="59"/>
      <c r="AG639" s="59"/>
    </row>
    <row r="640" spans="5:33" x14ac:dyDescent="0.25">
      <c r="E640"/>
      <c r="AF640" s="59"/>
      <c r="AG640" s="59"/>
    </row>
    <row r="641" spans="5:33" x14ac:dyDescent="0.25">
      <c r="E641"/>
      <c r="AF641" s="59"/>
      <c r="AG641" s="59"/>
    </row>
    <row r="642" spans="5:33" x14ac:dyDescent="0.25">
      <c r="E642"/>
      <c r="AF642" s="59"/>
      <c r="AG642" s="59"/>
    </row>
    <row r="643" spans="5:33" x14ac:dyDescent="0.25">
      <c r="E643"/>
      <c r="AF643" s="59"/>
      <c r="AG643" s="59"/>
    </row>
    <row r="644" spans="5:33" x14ac:dyDescent="0.25">
      <c r="E644"/>
      <c r="AF644" s="59"/>
      <c r="AG644" s="59"/>
    </row>
    <row r="645" spans="5:33" x14ac:dyDescent="0.25">
      <c r="E645"/>
      <c r="AF645" s="59"/>
      <c r="AG645" s="59"/>
    </row>
    <row r="646" spans="5:33" x14ac:dyDescent="0.25">
      <c r="E646"/>
      <c r="AF646" s="59"/>
      <c r="AG646" s="59"/>
    </row>
    <row r="647" spans="5:33" x14ac:dyDescent="0.25">
      <c r="E647"/>
      <c r="AF647" s="59"/>
      <c r="AG647" s="59"/>
    </row>
    <row r="648" spans="5:33" x14ac:dyDescent="0.25">
      <c r="E648"/>
      <c r="AF648" s="59"/>
      <c r="AG648" s="59"/>
    </row>
    <row r="649" spans="5:33" x14ac:dyDescent="0.25">
      <c r="E649"/>
      <c r="AF649" s="59"/>
      <c r="AG649" s="59"/>
    </row>
    <row r="650" spans="5:33" x14ac:dyDescent="0.25">
      <c r="E650"/>
    </row>
    <row r="651" spans="5:33" x14ac:dyDescent="0.25">
      <c r="E651"/>
    </row>
    <row r="652" spans="5:33" x14ac:dyDescent="0.25">
      <c r="E652"/>
    </row>
    <row r="653" spans="5:33" x14ac:dyDescent="0.25">
      <c r="E653"/>
    </row>
    <row r="654" spans="5:33" x14ac:dyDescent="0.25">
      <c r="E654"/>
    </row>
    <row r="655" spans="5:33" x14ac:dyDescent="0.25">
      <c r="E655"/>
    </row>
    <row r="656" spans="5:33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33" x14ac:dyDescent="0.25">
      <c r="E673"/>
    </row>
    <row r="674" spans="5:33" x14ac:dyDescent="0.25">
      <c r="E674"/>
    </row>
    <row r="675" spans="5:33" x14ac:dyDescent="0.25">
      <c r="E675"/>
    </row>
    <row r="676" spans="5:33" x14ac:dyDescent="0.25">
      <c r="E676"/>
    </row>
    <row r="677" spans="5:33" x14ac:dyDescent="0.25">
      <c r="E677"/>
    </row>
    <row r="678" spans="5:33" x14ac:dyDescent="0.25">
      <c r="E678"/>
    </row>
    <row r="679" spans="5:33" x14ac:dyDescent="0.25">
      <c r="E679"/>
    </row>
    <row r="680" spans="5:33" x14ac:dyDescent="0.25">
      <c r="E680"/>
    </row>
    <row r="681" spans="5:33" x14ac:dyDescent="0.25">
      <c r="E681"/>
    </row>
    <row r="682" spans="5:33" x14ac:dyDescent="0.25">
      <c r="E682"/>
      <c r="AF682" s="19"/>
      <c r="AG682" s="59"/>
    </row>
    <row r="683" spans="5:33" x14ac:dyDescent="0.25">
      <c r="E683"/>
      <c r="AF683" s="19"/>
      <c r="AG683" s="59"/>
    </row>
    <row r="684" spans="5:33" x14ac:dyDescent="0.25">
      <c r="E684"/>
      <c r="AF684" s="19"/>
      <c r="AG684" s="59"/>
    </row>
    <row r="685" spans="5:33" x14ac:dyDescent="0.25">
      <c r="E685"/>
      <c r="AF685" s="19"/>
      <c r="AG685" s="59"/>
    </row>
    <row r="686" spans="5:33" x14ac:dyDescent="0.25">
      <c r="E686"/>
      <c r="AF686" s="19"/>
      <c r="AG686" s="59"/>
    </row>
    <row r="687" spans="5:33" x14ac:dyDescent="0.25">
      <c r="E687"/>
      <c r="AF687" s="19"/>
      <c r="AG687" s="59"/>
    </row>
    <row r="688" spans="5:33" x14ac:dyDescent="0.25">
      <c r="E688"/>
      <c r="AF688" s="19"/>
      <c r="AG688" s="59"/>
    </row>
    <row r="689" spans="5:33" x14ac:dyDescent="0.25">
      <c r="E689"/>
      <c r="AF689" s="19"/>
      <c r="AG689" s="59"/>
    </row>
    <row r="690" spans="5:33" x14ac:dyDescent="0.25">
      <c r="E690"/>
      <c r="AF690" s="19"/>
      <c r="AG690" s="59"/>
    </row>
    <row r="691" spans="5:33" x14ac:dyDescent="0.25">
      <c r="E691"/>
      <c r="AF691" s="19"/>
      <c r="AG691" s="59"/>
    </row>
    <row r="692" spans="5:33" x14ac:dyDescent="0.25">
      <c r="E692"/>
      <c r="AF692" s="19"/>
      <c r="AG692" s="59"/>
    </row>
    <row r="693" spans="5:33" x14ac:dyDescent="0.25">
      <c r="E693"/>
      <c r="AF693" s="19"/>
      <c r="AG693" s="59"/>
    </row>
    <row r="694" spans="5:33" x14ac:dyDescent="0.25">
      <c r="E694"/>
      <c r="AF694" s="19"/>
      <c r="AG694" s="59"/>
    </row>
    <row r="695" spans="5:33" x14ac:dyDescent="0.25">
      <c r="E695"/>
      <c r="AF695" s="19"/>
      <c r="AG695" s="59"/>
    </row>
    <row r="696" spans="5:33" x14ac:dyDescent="0.25">
      <c r="E696"/>
      <c r="AF696" s="19"/>
      <c r="AG696" s="59"/>
    </row>
    <row r="697" spans="5:33" x14ac:dyDescent="0.25">
      <c r="E697"/>
      <c r="AF697" s="19"/>
      <c r="AG697" s="59"/>
    </row>
    <row r="698" spans="5:33" x14ac:dyDescent="0.25">
      <c r="E698"/>
      <c r="AF698" s="19"/>
      <c r="AG698" s="59"/>
    </row>
    <row r="699" spans="5:33" x14ac:dyDescent="0.25">
      <c r="E699"/>
      <c r="AF699" s="19"/>
      <c r="AG699" s="59"/>
    </row>
    <row r="700" spans="5:33" x14ac:dyDescent="0.25">
      <c r="E700"/>
      <c r="AF700" s="19"/>
      <c r="AG700" s="59"/>
    </row>
    <row r="701" spans="5:33" x14ac:dyDescent="0.25">
      <c r="E701"/>
      <c r="AF701" s="19"/>
      <c r="AG701" s="59"/>
    </row>
    <row r="702" spans="5:33" x14ac:dyDescent="0.25">
      <c r="E702"/>
      <c r="AF702" s="19"/>
      <c r="AG702" s="59"/>
    </row>
    <row r="703" spans="5:33" x14ac:dyDescent="0.25">
      <c r="E703"/>
      <c r="AF703" s="19"/>
      <c r="AG703" s="59"/>
    </row>
    <row r="704" spans="5:33" x14ac:dyDescent="0.25">
      <c r="E704"/>
      <c r="AF704" s="19"/>
      <c r="AG704" s="59"/>
    </row>
    <row r="705" spans="5:33" x14ac:dyDescent="0.25">
      <c r="E705"/>
      <c r="AF705" s="19"/>
      <c r="AG705" s="59"/>
    </row>
    <row r="706" spans="5:33" x14ac:dyDescent="0.25">
      <c r="E706"/>
      <c r="AF706" s="19"/>
      <c r="AG706" s="59"/>
    </row>
    <row r="707" spans="5:33" x14ac:dyDescent="0.25">
      <c r="E707"/>
      <c r="AF707" s="19"/>
      <c r="AG707" s="59"/>
    </row>
    <row r="708" spans="5:33" x14ac:dyDescent="0.25">
      <c r="E708"/>
      <c r="AF708" s="19"/>
      <c r="AG708" s="59"/>
    </row>
    <row r="709" spans="5:33" x14ac:dyDescent="0.25">
      <c r="E709"/>
      <c r="AF709" s="19"/>
      <c r="AG709" s="59"/>
    </row>
    <row r="710" spans="5:33" x14ac:dyDescent="0.25">
      <c r="E710"/>
      <c r="AF710" s="19"/>
      <c r="AG710" s="59"/>
    </row>
    <row r="711" spans="5:33" x14ac:dyDescent="0.25">
      <c r="E711"/>
      <c r="AF711" s="19"/>
      <c r="AG711" s="59"/>
    </row>
    <row r="712" spans="5:33" x14ac:dyDescent="0.25">
      <c r="E712"/>
      <c r="AF712" s="19"/>
      <c r="AG712" s="59"/>
    </row>
    <row r="713" spans="5:33" x14ac:dyDescent="0.25">
      <c r="E713"/>
      <c r="AF713" s="19"/>
      <c r="AG713" s="59"/>
    </row>
    <row r="714" spans="5:33" x14ac:dyDescent="0.25">
      <c r="E714"/>
      <c r="AF714" s="19"/>
      <c r="AG714" s="59"/>
    </row>
    <row r="715" spans="5:33" x14ac:dyDescent="0.25">
      <c r="E715"/>
      <c r="AF715" s="19"/>
      <c r="AG715" s="59"/>
    </row>
    <row r="716" spans="5:33" x14ac:dyDescent="0.25">
      <c r="E716"/>
      <c r="AF716" s="19"/>
      <c r="AG716" s="59"/>
    </row>
    <row r="717" spans="5:33" x14ac:dyDescent="0.25">
      <c r="E717"/>
      <c r="AF717" s="19"/>
      <c r="AG717" s="59"/>
    </row>
    <row r="718" spans="5:33" x14ac:dyDescent="0.25">
      <c r="E718"/>
      <c r="AF718" s="19"/>
      <c r="AG718" s="59"/>
    </row>
    <row r="719" spans="5:33" x14ac:dyDescent="0.25">
      <c r="E719"/>
      <c r="AF719" s="19"/>
      <c r="AG719" s="59"/>
    </row>
    <row r="720" spans="5:33" x14ac:dyDescent="0.25">
      <c r="E720"/>
      <c r="AF720" s="19"/>
      <c r="AG720" s="59"/>
    </row>
    <row r="721" spans="5:33" x14ac:dyDescent="0.25">
      <c r="E721"/>
      <c r="AF721" s="19"/>
      <c r="AG721" s="59"/>
    </row>
    <row r="722" spans="5:33" x14ac:dyDescent="0.25">
      <c r="E722"/>
      <c r="AF722" s="19"/>
      <c r="AG722" s="59"/>
    </row>
    <row r="723" spans="5:33" x14ac:dyDescent="0.25">
      <c r="E723"/>
      <c r="AF723" s="19"/>
      <c r="AG723" s="59"/>
    </row>
    <row r="724" spans="5:33" x14ac:dyDescent="0.25">
      <c r="E724"/>
      <c r="AF724" s="19"/>
      <c r="AG724" s="59"/>
    </row>
    <row r="725" spans="5:33" x14ac:dyDescent="0.25">
      <c r="E725"/>
      <c r="AF725" s="19"/>
      <c r="AG725" s="59"/>
    </row>
    <row r="726" spans="5:33" x14ac:dyDescent="0.25">
      <c r="E726"/>
      <c r="AF726" s="19"/>
      <c r="AG726" s="59"/>
    </row>
    <row r="727" spans="5:33" x14ac:dyDescent="0.25">
      <c r="E727"/>
      <c r="AF727" s="19"/>
      <c r="AG727" s="59"/>
    </row>
    <row r="728" spans="5:33" x14ac:dyDescent="0.25">
      <c r="E728"/>
      <c r="AF728" s="19"/>
      <c r="AG728" s="59"/>
    </row>
    <row r="729" spans="5:33" x14ac:dyDescent="0.25">
      <c r="E729"/>
      <c r="AF729" s="19"/>
      <c r="AG729" s="59"/>
    </row>
    <row r="730" spans="5:33" x14ac:dyDescent="0.25">
      <c r="E730"/>
      <c r="AF730" s="19"/>
      <c r="AG730" s="59"/>
    </row>
    <row r="731" spans="5:33" x14ac:dyDescent="0.25">
      <c r="E731"/>
      <c r="AF731" s="19"/>
      <c r="AG731" s="59"/>
    </row>
    <row r="732" spans="5:33" x14ac:dyDescent="0.25">
      <c r="E732"/>
      <c r="AF732" s="19"/>
      <c r="AG732" s="59"/>
    </row>
    <row r="733" spans="5:33" x14ac:dyDescent="0.25">
      <c r="E733"/>
      <c r="AF733" s="19"/>
      <c r="AG733" s="59"/>
    </row>
    <row r="734" spans="5:33" x14ac:dyDescent="0.25">
      <c r="E734"/>
      <c r="AF734" s="19"/>
      <c r="AG734" s="59"/>
    </row>
    <row r="735" spans="5:33" x14ac:dyDescent="0.25">
      <c r="E735"/>
      <c r="AF735" s="19"/>
      <c r="AG735" s="59"/>
    </row>
    <row r="736" spans="5:33" x14ac:dyDescent="0.25">
      <c r="E736"/>
      <c r="AF736" s="19"/>
      <c r="AG736" s="59"/>
    </row>
    <row r="737" spans="5:33" x14ac:dyDescent="0.25">
      <c r="E737"/>
      <c r="AF737" s="19"/>
      <c r="AG737" s="59"/>
    </row>
    <row r="738" spans="5:33" x14ac:dyDescent="0.25">
      <c r="E738"/>
      <c r="AF738" s="19"/>
      <c r="AG738" s="59"/>
    </row>
    <row r="739" spans="5:33" x14ac:dyDescent="0.25">
      <c r="E739"/>
      <c r="AF739" s="19"/>
      <c r="AG739" s="59"/>
    </row>
    <row r="740" spans="5:33" x14ac:dyDescent="0.25">
      <c r="E740"/>
      <c r="AF740" s="19"/>
      <c r="AG740" s="59"/>
    </row>
    <row r="741" spans="5:33" x14ac:dyDescent="0.25">
      <c r="E741"/>
      <c r="AF741" s="19"/>
      <c r="AG741" s="59"/>
    </row>
    <row r="742" spans="5:33" x14ac:dyDescent="0.25">
      <c r="E742"/>
      <c r="AF742" s="19"/>
      <c r="AG742" s="59"/>
    </row>
    <row r="743" spans="5:33" x14ac:dyDescent="0.25">
      <c r="E743"/>
      <c r="AF743" s="19"/>
      <c r="AG743" s="59"/>
    </row>
    <row r="744" spans="5:33" x14ac:dyDescent="0.25">
      <c r="E744"/>
      <c r="AF744" s="19"/>
      <c r="AG744" s="59"/>
    </row>
    <row r="745" spans="5:33" x14ac:dyDescent="0.25">
      <c r="E745"/>
      <c r="AF745" s="19"/>
      <c r="AG745" s="59"/>
    </row>
    <row r="746" spans="5:33" x14ac:dyDescent="0.25">
      <c r="E746"/>
      <c r="AF746" s="19"/>
      <c r="AG746" s="59"/>
    </row>
    <row r="747" spans="5:33" x14ac:dyDescent="0.25">
      <c r="E747"/>
      <c r="AF747" s="19"/>
      <c r="AG747" s="59"/>
    </row>
    <row r="748" spans="5:33" x14ac:dyDescent="0.25">
      <c r="E748"/>
      <c r="AF748" s="19"/>
      <c r="AG748" s="59"/>
    </row>
    <row r="749" spans="5:33" x14ac:dyDescent="0.25">
      <c r="E749"/>
      <c r="AF749" s="19"/>
      <c r="AG749" s="59"/>
    </row>
    <row r="750" spans="5:33" x14ac:dyDescent="0.25">
      <c r="E750"/>
      <c r="AF750" s="19"/>
      <c r="AG750" s="59"/>
    </row>
    <row r="751" spans="5:33" x14ac:dyDescent="0.25">
      <c r="E751"/>
      <c r="AF751" s="19"/>
      <c r="AG751" s="59"/>
    </row>
    <row r="752" spans="5:33" x14ac:dyDescent="0.25">
      <c r="E752"/>
      <c r="AF752" s="19"/>
      <c r="AG752" s="59"/>
    </row>
    <row r="753" spans="5:33" x14ac:dyDescent="0.25">
      <c r="E753"/>
      <c r="AF753" s="19"/>
      <c r="AG753" s="59"/>
    </row>
    <row r="754" spans="5:33" x14ac:dyDescent="0.25">
      <c r="E754"/>
      <c r="AF754" s="19"/>
      <c r="AG754" s="59"/>
    </row>
    <row r="755" spans="5:33" x14ac:dyDescent="0.25">
      <c r="E755"/>
      <c r="AF755" s="19"/>
      <c r="AG755" s="59"/>
    </row>
    <row r="756" spans="5:33" x14ac:dyDescent="0.25">
      <c r="E756"/>
      <c r="AF756" s="19"/>
      <c r="AG756" s="59"/>
    </row>
    <row r="757" spans="5:33" x14ac:dyDescent="0.25">
      <c r="E757"/>
      <c r="AF757" s="19"/>
      <c r="AG757" s="59"/>
    </row>
    <row r="758" spans="5:33" x14ac:dyDescent="0.25">
      <c r="E758"/>
      <c r="AF758" s="19"/>
      <c r="AG758" s="59"/>
    </row>
    <row r="759" spans="5:33" x14ac:dyDescent="0.25">
      <c r="E759"/>
      <c r="AF759" s="19"/>
      <c r="AG759" s="59"/>
    </row>
    <row r="760" spans="5:33" x14ac:dyDescent="0.25">
      <c r="E760"/>
      <c r="AF760" s="19"/>
      <c r="AG760" s="59"/>
    </row>
    <row r="761" spans="5:33" x14ac:dyDescent="0.25">
      <c r="E761"/>
      <c r="AF761" s="19"/>
      <c r="AG761" s="59"/>
    </row>
    <row r="762" spans="5:33" x14ac:dyDescent="0.25">
      <c r="E762"/>
      <c r="AF762" s="19"/>
      <c r="AG762" s="59"/>
    </row>
    <row r="763" spans="5:33" x14ac:dyDescent="0.25">
      <c r="E763"/>
      <c r="AF763" s="19"/>
      <c r="AG763" s="59"/>
    </row>
    <row r="764" spans="5:33" x14ac:dyDescent="0.25">
      <c r="E764"/>
      <c r="AF764" s="19"/>
      <c r="AG764" s="59"/>
    </row>
    <row r="765" spans="5:33" x14ac:dyDescent="0.25">
      <c r="E765"/>
      <c r="AF765" s="19"/>
      <c r="AG765" s="59"/>
    </row>
    <row r="766" spans="5:33" x14ac:dyDescent="0.25">
      <c r="E766"/>
      <c r="AF766" s="19"/>
      <c r="AG766" s="59"/>
    </row>
    <row r="767" spans="5:33" x14ac:dyDescent="0.25">
      <c r="E767"/>
      <c r="AF767" s="19"/>
      <c r="AG767" s="59"/>
    </row>
    <row r="768" spans="5:33" x14ac:dyDescent="0.25">
      <c r="E768"/>
      <c r="AF768" s="19"/>
      <c r="AG768" s="59"/>
    </row>
    <row r="769" spans="5:33" x14ac:dyDescent="0.25">
      <c r="E769"/>
      <c r="AF769" s="19"/>
      <c r="AG769" s="59"/>
    </row>
    <row r="770" spans="5:33" x14ac:dyDescent="0.25">
      <c r="E770"/>
      <c r="AF770" s="19"/>
      <c r="AG770" s="59"/>
    </row>
    <row r="771" spans="5:33" x14ac:dyDescent="0.25">
      <c r="E771"/>
      <c r="AF771" s="19"/>
      <c r="AG771" s="59"/>
    </row>
    <row r="772" spans="5:33" x14ac:dyDescent="0.25">
      <c r="E772"/>
      <c r="AF772" s="19"/>
      <c r="AG772" s="59"/>
    </row>
    <row r="773" spans="5:33" x14ac:dyDescent="0.25">
      <c r="E773"/>
      <c r="AF773" s="19"/>
      <c r="AG773" s="59"/>
    </row>
    <row r="774" spans="5:33" x14ac:dyDescent="0.25">
      <c r="E774"/>
      <c r="AF774" s="19"/>
      <c r="AG774" s="59"/>
    </row>
    <row r="775" spans="5:33" x14ac:dyDescent="0.25">
      <c r="E775"/>
      <c r="AF775" s="19"/>
      <c r="AG775" s="59"/>
    </row>
    <row r="776" spans="5:33" x14ac:dyDescent="0.25">
      <c r="E776"/>
      <c r="AF776" s="19"/>
      <c r="AG776" s="59"/>
    </row>
    <row r="777" spans="5:33" x14ac:dyDescent="0.25">
      <c r="E777"/>
      <c r="AF777" s="19"/>
      <c r="AG777" s="59"/>
    </row>
    <row r="778" spans="5:33" x14ac:dyDescent="0.25">
      <c r="E778"/>
      <c r="AF778" s="19"/>
      <c r="AG778" s="59"/>
    </row>
    <row r="779" spans="5:33" x14ac:dyDescent="0.25">
      <c r="E779"/>
      <c r="AF779" s="19"/>
      <c r="AG779" s="59"/>
    </row>
    <row r="780" spans="5:33" x14ac:dyDescent="0.25">
      <c r="E780"/>
      <c r="AF780" s="19"/>
      <c r="AG780" s="59"/>
    </row>
    <row r="781" spans="5:33" x14ac:dyDescent="0.25">
      <c r="E781"/>
      <c r="AF781" s="19"/>
      <c r="AG781" s="59"/>
    </row>
    <row r="782" spans="5:33" x14ac:dyDescent="0.25">
      <c r="E782"/>
      <c r="AF782" s="19"/>
      <c r="AG782" s="59"/>
    </row>
    <row r="783" spans="5:33" x14ac:dyDescent="0.25">
      <c r="E783"/>
      <c r="AF783" s="19"/>
      <c r="AG783" s="59"/>
    </row>
    <row r="784" spans="5:33" x14ac:dyDescent="0.25">
      <c r="E784"/>
      <c r="AF784" s="19"/>
      <c r="AG784" s="59"/>
    </row>
    <row r="785" spans="5:33" x14ac:dyDescent="0.25">
      <c r="E785"/>
      <c r="AF785" s="19"/>
      <c r="AG785" s="59"/>
    </row>
    <row r="786" spans="5:33" x14ac:dyDescent="0.25">
      <c r="E786"/>
      <c r="AF786" s="19"/>
      <c r="AG786" s="59"/>
    </row>
    <row r="787" spans="5:33" x14ac:dyDescent="0.25">
      <c r="E787"/>
      <c r="AF787" s="19"/>
      <c r="AG787" s="59"/>
    </row>
    <row r="788" spans="5:33" x14ac:dyDescent="0.25">
      <c r="E788"/>
      <c r="AF788" s="19"/>
      <c r="AG788" s="59"/>
    </row>
    <row r="789" spans="5:33" x14ac:dyDescent="0.25">
      <c r="E789"/>
      <c r="AF789" s="19"/>
      <c r="AG789" s="59"/>
    </row>
    <row r="790" spans="5:33" x14ac:dyDescent="0.25">
      <c r="E790"/>
      <c r="AF790" s="59"/>
      <c r="AG790" s="59"/>
    </row>
    <row r="791" spans="5:33" x14ac:dyDescent="0.25">
      <c r="E791"/>
      <c r="AF791" s="59"/>
      <c r="AG791" s="59"/>
    </row>
    <row r="792" spans="5:33" x14ac:dyDescent="0.25">
      <c r="E792"/>
      <c r="AF792" s="59"/>
      <c r="AG792" s="59"/>
    </row>
    <row r="793" spans="5:33" x14ac:dyDescent="0.25">
      <c r="E793"/>
      <c r="AF793" s="59"/>
      <c r="AG793" s="59"/>
    </row>
    <row r="794" spans="5:33" x14ac:dyDescent="0.25">
      <c r="E794"/>
      <c r="AF794" s="59"/>
      <c r="AG794" s="59"/>
    </row>
    <row r="795" spans="5:33" x14ac:dyDescent="0.25">
      <c r="E795"/>
      <c r="AF795" s="59"/>
      <c r="AG795" s="59"/>
    </row>
    <row r="796" spans="5:33" x14ac:dyDescent="0.25">
      <c r="E796"/>
      <c r="AF796" s="59"/>
      <c r="AG796" s="59"/>
    </row>
    <row r="797" spans="5:33" x14ac:dyDescent="0.25">
      <c r="E797"/>
      <c r="AF797" s="59"/>
      <c r="AG797" s="59"/>
    </row>
    <row r="798" spans="5:33" x14ac:dyDescent="0.25">
      <c r="E798"/>
      <c r="AF798" s="59"/>
      <c r="AG798" s="59"/>
    </row>
    <row r="799" spans="5:33" x14ac:dyDescent="0.25">
      <c r="E799"/>
      <c r="AF799" s="59"/>
      <c r="AG799" s="59"/>
    </row>
    <row r="800" spans="5:33" x14ac:dyDescent="0.25">
      <c r="E800"/>
      <c r="AF800" s="59"/>
      <c r="AG800" s="59"/>
    </row>
    <row r="801" spans="5:33" x14ac:dyDescent="0.25">
      <c r="E801"/>
      <c r="AF801" s="59"/>
      <c r="AG801" s="59"/>
    </row>
    <row r="802" spans="5:33" x14ac:dyDescent="0.25">
      <c r="E802"/>
      <c r="AF802" s="59"/>
      <c r="AG802" s="59"/>
    </row>
    <row r="803" spans="5:33" x14ac:dyDescent="0.25">
      <c r="E803"/>
      <c r="AF803" s="59"/>
      <c r="AG803" s="59"/>
    </row>
    <row r="804" spans="5:33" x14ac:dyDescent="0.25">
      <c r="E804"/>
      <c r="AF804" s="59"/>
      <c r="AG804" s="59"/>
    </row>
    <row r="805" spans="5:33" x14ac:dyDescent="0.25">
      <c r="E805"/>
      <c r="AF805" s="59"/>
      <c r="AG805" s="59"/>
    </row>
    <row r="806" spans="5:33" x14ac:dyDescent="0.25">
      <c r="E806"/>
      <c r="AF806" s="59"/>
      <c r="AG806" s="59"/>
    </row>
    <row r="807" spans="5:33" x14ac:dyDescent="0.25">
      <c r="E807"/>
      <c r="AF807" s="59"/>
      <c r="AG807" s="59"/>
    </row>
    <row r="808" spans="5:33" x14ac:dyDescent="0.25">
      <c r="E808"/>
      <c r="AF808" s="59"/>
      <c r="AG808" s="59"/>
    </row>
    <row r="809" spans="5:33" x14ac:dyDescent="0.25">
      <c r="E809"/>
      <c r="AF809" s="59"/>
      <c r="AG809" s="59"/>
    </row>
    <row r="810" spans="5:33" x14ac:dyDescent="0.25">
      <c r="E810"/>
      <c r="AF810" s="59"/>
      <c r="AG810" s="59"/>
    </row>
    <row r="811" spans="5:33" x14ac:dyDescent="0.25">
      <c r="E811"/>
      <c r="AF811" s="59"/>
      <c r="AG811" s="59"/>
    </row>
    <row r="812" spans="5:33" x14ac:dyDescent="0.25">
      <c r="E812"/>
      <c r="AF812" s="59"/>
      <c r="AG812" s="59"/>
    </row>
    <row r="813" spans="5:33" x14ac:dyDescent="0.25">
      <c r="E813"/>
      <c r="AF813" s="59"/>
      <c r="AG813" s="59"/>
    </row>
    <row r="814" spans="5:33" x14ac:dyDescent="0.25">
      <c r="E814"/>
      <c r="AF814" s="59"/>
      <c r="AG814" s="59"/>
    </row>
    <row r="815" spans="5:33" x14ac:dyDescent="0.25">
      <c r="E815"/>
      <c r="AF815" s="59"/>
      <c r="AG815" s="59"/>
    </row>
    <row r="816" spans="5:33" x14ac:dyDescent="0.25">
      <c r="E816"/>
      <c r="AF816" s="59"/>
      <c r="AG816" s="59"/>
    </row>
    <row r="817" spans="5:33" x14ac:dyDescent="0.25">
      <c r="E817"/>
      <c r="AF817" s="59"/>
      <c r="AG817" s="59"/>
    </row>
    <row r="818" spans="5:33" x14ac:dyDescent="0.25">
      <c r="E818"/>
      <c r="AF818" s="59"/>
      <c r="AG818" s="59"/>
    </row>
    <row r="819" spans="5:33" x14ac:dyDescent="0.25">
      <c r="E819"/>
      <c r="AF819" s="59"/>
      <c r="AG819" s="59"/>
    </row>
    <row r="820" spans="5:33" x14ac:dyDescent="0.25">
      <c r="E820"/>
      <c r="AF820" s="59"/>
      <c r="AG820" s="59"/>
    </row>
    <row r="821" spans="5:33" x14ac:dyDescent="0.25">
      <c r="E821"/>
      <c r="AF821" s="59"/>
      <c r="AG821" s="59"/>
    </row>
    <row r="822" spans="5:33" x14ac:dyDescent="0.25">
      <c r="E822"/>
      <c r="AF822" s="59"/>
      <c r="AG822" s="59"/>
    </row>
    <row r="823" spans="5:33" x14ac:dyDescent="0.25">
      <c r="E823"/>
      <c r="AF823" s="59"/>
      <c r="AG823" s="59"/>
    </row>
    <row r="824" spans="5:33" x14ac:dyDescent="0.25">
      <c r="E824"/>
      <c r="AF824" s="59"/>
      <c r="AG824" s="59"/>
    </row>
    <row r="825" spans="5:33" x14ac:dyDescent="0.25">
      <c r="E825"/>
      <c r="AF825" s="59"/>
      <c r="AG825" s="59"/>
    </row>
    <row r="826" spans="5:33" x14ac:dyDescent="0.25">
      <c r="E826"/>
      <c r="AF826" s="59"/>
      <c r="AG826" s="59"/>
    </row>
    <row r="827" spans="5:33" x14ac:dyDescent="0.25">
      <c r="E827"/>
      <c r="AF827" s="59"/>
      <c r="AG827" s="59"/>
    </row>
    <row r="828" spans="5:33" x14ac:dyDescent="0.25">
      <c r="E828"/>
      <c r="AF828" s="59"/>
      <c r="AG828" s="59"/>
    </row>
    <row r="829" spans="5:33" x14ac:dyDescent="0.25">
      <c r="E829"/>
      <c r="AF829" s="59"/>
      <c r="AG829" s="59"/>
    </row>
    <row r="830" spans="5:33" x14ac:dyDescent="0.25">
      <c r="E830"/>
      <c r="AF830" s="59"/>
      <c r="AG830" s="59"/>
    </row>
    <row r="831" spans="5:33" x14ac:dyDescent="0.25">
      <c r="E831"/>
      <c r="AF831" s="59"/>
      <c r="AG831" s="59"/>
    </row>
    <row r="832" spans="5:33" x14ac:dyDescent="0.25">
      <c r="E832"/>
      <c r="AF832" s="59"/>
      <c r="AG832" s="59"/>
    </row>
    <row r="833" spans="5:33" x14ac:dyDescent="0.25">
      <c r="E833"/>
      <c r="AF833" s="59"/>
      <c r="AG833" s="59"/>
    </row>
    <row r="834" spans="5:33" x14ac:dyDescent="0.25">
      <c r="E834"/>
      <c r="AF834" s="59"/>
      <c r="AG834" s="59"/>
    </row>
    <row r="835" spans="5:33" x14ac:dyDescent="0.25">
      <c r="E835"/>
      <c r="AF835" s="59"/>
      <c r="AG835" s="59"/>
    </row>
    <row r="836" spans="5:33" x14ac:dyDescent="0.25">
      <c r="E836"/>
      <c r="AF836" s="59"/>
      <c r="AG836" s="59"/>
    </row>
    <row r="837" spans="5:33" x14ac:dyDescent="0.25">
      <c r="E837"/>
      <c r="AF837" s="59"/>
      <c r="AG837" s="59"/>
    </row>
    <row r="838" spans="5:33" x14ac:dyDescent="0.25">
      <c r="E838"/>
      <c r="AF838" s="59"/>
      <c r="AG838" s="59"/>
    </row>
    <row r="839" spans="5:33" x14ac:dyDescent="0.25">
      <c r="E839"/>
      <c r="AF839" s="59"/>
      <c r="AG839" s="59"/>
    </row>
    <row r="840" spans="5:33" x14ac:dyDescent="0.25">
      <c r="E840"/>
      <c r="AF840" s="59"/>
      <c r="AG840" s="59"/>
    </row>
    <row r="841" spans="5:33" x14ac:dyDescent="0.25">
      <c r="E841"/>
      <c r="AF841" s="59"/>
      <c r="AG841" s="59"/>
    </row>
    <row r="842" spans="5:33" x14ac:dyDescent="0.25">
      <c r="E842"/>
      <c r="AF842" s="59"/>
      <c r="AG842" s="59"/>
    </row>
    <row r="843" spans="5:33" x14ac:dyDescent="0.25">
      <c r="E843"/>
      <c r="AF843" s="59"/>
      <c r="AG843" s="59"/>
    </row>
    <row r="844" spans="5:33" x14ac:dyDescent="0.25">
      <c r="E844"/>
      <c r="AF844" s="59"/>
      <c r="AG844" s="59"/>
    </row>
    <row r="845" spans="5:33" x14ac:dyDescent="0.25">
      <c r="E845"/>
      <c r="AF845" s="59"/>
      <c r="AG845" s="59"/>
    </row>
    <row r="846" spans="5:33" x14ac:dyDescent="0.25">
      <c r="E846"/>
      <c r="AF846" s="59"/>
      <c r="AG846" s="59"/>
    </row>
    <row r="847" spans="5:33" x14ac:dyDescent="0.25">
      <c r="E847"/>
      <c r="AF847" s="59"/>
      <c r="AG847" s="59"/>
    </row>
    <row r="848" spans="5:33" x14ac:dyDescent="0.25">
      <c r="E848"/>
      <c r="AF848" s="59"/>
      <c r="AG848" s="59"/>
    </row>
    <row r="849" spans="5:33" x14ac:dyDescent="0.25">
      <c r="E849"/>
      <c r="AF849" s="59"/>
      <c r="AG849" s="59"/>
    </row>
    <row r="850" spans="5:33" x14ac:dyDescent="0.25">
      <c r="E850"/>
      <c r="AF850" s="59"/>
      <c r="AG850" s="59"/>
    </row>
    <row r="851" spans="5:33" x14ac:dyDescent="0.25">
      <c r="E851"/>
      <c r="AF851" s="59"/>
      <c r="AG851" s="59"/>
    </row>
    <row r="852" spans="5:33" x14ac:dyDescent="0.25">
      <c r="E852"/>
      <c r="AF852" s="59"/>
      <c r="AG852" s="59"/>
    </row>
    <row r="853" spans="5:33" x14ac:dyDescent="0.25">
      <c r="E853"/>
      <c r="AF853" s="59"/>
      <c r="AG853" s="59"/>
    </row>
    <row r="854" spans="5:33" x14ac:dyDescent="0.25">
      <c r="E854"/>
      <c r="AF854" s="59"/>
      <c r="AG854" s="59"/>
    </row>
    <row r="855" spans="5:33" x14ac:dyDescent="0.25">
      <c r="E855"/>
      <c r="AF855" s="59"/>
      <c r="AG855" s="59"/>
    </row>
    <row r="856" spans="5:33" x14ac:dyDescent="0.25">
      <c r="E856"/>
      <c r="AF856" s="59"/>
      <c r="AG856" s="59"/>
    </row>
    <row r="857" spans="5:33" x14ac:dyDescent="0.25">
      <c r="E857"/>
      <c r="AF857" s="59"/>
      <c r="AG857" s="59"/>
    </row>
    <row r="858" spans="5:33" x14ac:dyDescent="0.25">
      <c r="E858"/>
      <c r="AF858" s="59"/>
      <c r="AG858" s="59"/>
    </row>
    <row r="859" spans="5:33" x14ac:dyDescent="0.25">
      <c r="E859"/>
      <c r="AF859" s="59"/>
      <c r="AG859" s="59"/>
    </row>
    <row r="860" spans="5:33" x14ac:dyDescent="0.25">
      <c r="E860"/>
      <c r="AF860" s="59"/>
      <c r="AG860" s="59"/>
    </row>
    <row r="861" spans="5:33" x14ac:dyDescent="0.25">
      <c r="E861"/>
      <c r="AF861" s="59"/>
      <c r="AG861" s="59"/>
    </row>
    <row r="862" spans="5:33" x14ac:dyDescent="0.25">
      <c r="E862"/>
      <c r="AF862" s="59"/>
      <c r="AG862" s="59"/>
    </row>
    <row r="863" spans="5:33" x14ac:dyDescent="0.25">
      <c r="E863"/>
      <c r="AF863" s="59"/>
      <c r="AG863" s="59"/>
    </row>
    <row r="864" spans="5:33" x14ac:dyDescent="0.25">
      <c r="E864"/>
      <c r="AF864" s="59"/>
      <c r="AG864" s="59"/>
    </row>
    <row r="865" spans="5:33" x14ac:dyDescent="0.25">
      <c r="E865"/>
      <c r="AF865" s="59"/>
      <c r="AG865" s="59"/>
    </row>
    <row r="866" spans="5:33" x14ac:dyDescent="0.25">
      <c r="E866"/>
      <c r="AF866" s="59"/>
      <c r="AG866" s="59"/>
    </row>
    <row r="867" spans="5:33" x14ac:dyDescent="0.25">
      <c r="E867"/>
      <c r="AF867" s="59"/>
      <c r="AG867" s="59"/>
    </row>
    <row r="868" spans="5:33" x14ac:dyDescent="0.25">
      <c r="E868"/>
      <c r="AF868" s="59"/>
      <c r="AG868" s="59"/>
    </row>
    <row r="869" spans="5:33" x14ac:dyDescent="0.25">
      <c r="E869"/>
      <c r="AF869" s="59"/>
      <c r="AG869" s="59"/>
    </row>
    <row r="870" spans="5:33" x14ac:dyDescent="0.25">
      <c r="E870"/>
      <c r="AF870" s="59"/>
      <c r="AG870" s="59"/>
    </row>
    <row r="871" spans="5:33" x14ac:dyDescent="0.25">
      <c r="E871"/>
      <c r="AF871" s="59"/>
      <c r="AG871" s="59"/>
    </row>
    <row r="872" spans="5:33" x14ac:dyDescent="0.25">
      <c r="E872"/>
      <c r="AF872" s="59"/>
      <c r="AG872" s="59"/>
    </row>
    <row r="873" spans="5:33" x14ac:dyDescent="0.25">
      <c r="E873"/>
      <c r="AF873" s="59"/>
      <c r="AG873" s="59"/>
    </row>
    <row r="874" spans="5:33" x14ac:dyDescent="0.25">
      <c r="E874"/>
      <c r="AF874" s="59"/>
      <c r="AG874" s="59"/>
    </row>
    <row r="875" spans="5:33" x14ac:dyDescent="0.25">
      <c r="E875"/>
      <c r="AF875" s="59"/>
      <c r="AG875" s="59"/>
    </row>
    <row r="876" spans="5:33" x14ac:dyDescent="0.25">
      <c r="E876"/>
      <c r="AF876" s="59"/>
      <c r="AG876" s="59"/>
    </row>
    <row r="877" spans="5:33" x14ac:dyDescent="0.25">
      <c r="E877"/>
      <c r="AF877" s="59"/>
      <c r="AG877" s="59"/>
    </row>
    <row r="878" spans="5:33" x14ac:dyDescent="0.25">
      <c r="E878"/>
      <c r="AF878" s="59"/>
      <c r="AG878" s="59"/>
    </row>
    <row r="879" spans="5:33" x14ac:dyDescent="0.25">
      <c r="E879"/>
      <c r="AF879" s="59"/>
      <c r="AG879" s="59"/>
    </row>
    <row r="880" spans="5:33" x14ac:dyDescent="0.25">
      <c r="E880"/>
      <c r="AF880" s="59"/>
      <c r="AG880" s="59"/>
    </row>
    <row r="881" spans="5:33" x14ac:dyDescent="0.25">
      <c r="E881"/>
      <c r="AF881" s="59"/>
      <c r="AG881" s="59"/>
    </row>
    <row r="882" spans="5:33" x14ac:dyDescent="0.25">
      <c r="E882"/>
      <c r="AF882" s="59"/>
      <c r="AG882" s="59"/>
    </row>
    <row r="883" spans="5:33" x14ac:dyDescent="0.25">
      <c r="E883"/>
      <c r="AF883" s="59"/>
      <c r="AG883" s="59"/>
    </row>
    <row r="884" spans="5:33" x14ac:dyDescent="0.25">
      <c r="E884"/>
      <c r="AF884" s="59"/>
      <c r="AG884" s="59"/>
    </row>
    <row r="885" spans="5:33" x14ac:dyDescent="0.25">
      <c r="E885"/>
      <c r="AF885" s="59"/>
      <c r="AG885" s="59"/>
    </row>
    <row r="886" spans="5:33" x14ac:dyDescent="0.25">
      <c r="E886"/>
      <c r="AF886" s="59"/>
      <c r="AG886" s="59"/>
    </row>
    <row r="887" spans="5:33" x14ac:dyDescent="0.25">
      <c r="E887"/>
      <c r="AF887" s="59"/>
      <c r="AG887" s="59"/>
    </row>
    <row r="888" spans="5:33" x14ac:dyDescent="0.25">
      <c r="E888"/>
      <c r="AF888" s="59"/>
      <c r="AG888" s="59"/>
    </row>
    <row r="889" spans="5:33" x14ac:dyDescent="0.25">
      <c r="E889"/>
      <c r="AF889" s="59"/>
      <c r="AG889" s="59"/>
    </row>
    <row r="890" spans="5:33" x14ac:dyDescent="0.25">
      <c r="E890"/>
      <c r="AF890" s="59"/>
      <c r="AG890" s="59"/>
    </row>
    <row r="891" spans="5:33" x14ac:dyDescent="0.25">
      <c r="E891"/>
      <c r="AF891" s="59"/>
      <c r="AG891" s="59"/>
    </row>
    <row r="892" spans="5:33" x14ac:dyDescent="0.25">
      <c r="E892"/>
      <c r="AF892" s="59"/>
      <c r="AG892" s="59"/>
    </row>
    <row r="893" spans="5:33" x14ac:dyDescent="0.25">
      <c r="E893"/>
      <c r="AF893" s="59"/>
      <c r="AG893" s="59"/>
    </row>
    <row r="894" spans="5:33" x14ac:dyDescent="0.25">
      <c r="E894"/>
      <c r="AF894" s="59"/>
      <c r="AG894" s="59"/>
    </row>
    <row r="895" spans="5:33" x14ac:dyDescent="0.25">
      <c r="E895"/>
      <c r="AF895" s="59"/>
      <c r="AG895" s="59"/>
    </row>
    <row r="896" spans="5:33" x14ac:dyDescent="0.25">
      <c r="E896"/>
      <c r="AF896" s="59"/>
      <c r="AG896" s="59"/>
    </row>
    <row r="897" spans="5:33" x14ac:dyDescent="0.25">
      <c r="E897"/>
      <c r="AF897" s="59"/>
      <c r="AG897" s="59"/>
    </row>
    <row r="898" spans="5:33" x14ac:dyDescent="0.25">
      <c r="E898"/>
      <c r="AF898" s="59"/>
      <c r="AG898" s="59"/>
    </row>
    <row r="899" spans="5:33" x14ac:dyDescent="0.25">
      <c r="E899"/>
      <c r="AF899" s="59"/>
      <c r="AG899" s="59"/>
    </row>
    <row r="900" spans="5:33" x14ac:dyDescent="0.25">
      <c r="E900"/>
      <c r="AF900" s="59"/>
      <c r="AG900" s="59"/>
    </row>
    <row r="901" spans="5:33" x14ac:dyDescent="0.25">
      <c r="E901"/>
      <c r="AF901" s="59"/>
      <c r="AG901" s="59"/>
    </row>
    <row r="902" spans="5:33" x14ac:dyDescent="0.25">
      <c r="E902"/>
      <c r="AF902" s="59"/>
      <c r="AG902" s="59"/>
    </row>
    <row r="903" spans="5:33" x14ac:dyDescent="0.25">
      <c r="E903"/>
      <c r="AF903" s="59"/>
      <c r="AG903" s="59"/>
    </row>
    <row r="904" spans="5:33" x14ac:dyDescent="0.25">
      <c r="E904"/>
      <c r="AF904" s="59"/>
      <c r="AG904" s="59"/>
    </row>
    <row r="905" spans="5:33" x14ac:dyDescent="0.25">
      <c r="E905"/>
      <c r="AF905" s="59"/>
      <c r="AG905" s="59"/>
    </row>
    <row r="906" spans="5:33" x14ac:dyDescent="0.25">
      <c r="E906"/>
      <c r="AF906" s="59"/>
      <c r="AG906" s="59"/>
    </row>
    <row r="907" spans="5:33" x14ac:dyDescent="0.25">
      <c r="E907"/>
      <c r="AF907" s="59"/>
      <c r="AG907" s="59"/>
    </row>
    <row r="908" spans="5:33" x14ac:dyDescent="0.25">
      <c r="E908"/>
      <c r="AF908" s="59"/>
      <c r="AG908" s="59"/>
    </row>
    <row r="909" spans="5:33" x14ac:dyDescent="0.25">
      <c r="E909"/>
      <c r="AF909" s="59"/>
      <c r="AG909" s="59"/>
    </row>
    <row r="910" spans="5:33" x14ac:dyDescent="0.25">
      <c r="E910"/>
      <c r="AF910" s="59"/>
      <c r="AG910" s="59"/>
    </row>
    <row r="911" spans="5:33" x14ac:dyDescent="0.25">
      <c r="E911"/>
      <c r="AF911" s="59"/>
      <c r="AG911" s="59"/>
    </row>
    <row r="912" spans="5:33" x14ac:dyDescent="0.25">
      <c r="E912"/>
      <c r="AF912" s="59"/>
      <c r="AG912" s="59"/>
    </row>
    <row r="913" spans="5:33" x14ac:dyDescent="0.25">
      <c r="E913"/>
      <c r="AF913" s="59"/>
      <c r="AG913" s="59"/>
    </row>
    <row r="914" spans="5:33" x14ac:dyDescent="0.25">
      <c r="E914"/>
      <c r="AF914" s="59"/>
      <c r="AG914" s="59"/>
    </row>
    <row r="915" spans="5:33" x14ac:dyDescent="0.25">
      <c r="E915"/>
      <c r="AF915" s="59"/>
      <c r="AG915" s="59"/>
    </row>
    <row r="916" spans="5:33" x14ac:dyDescent="0.25">
      <c r="E916"/>
      <c r="AF916" s="59"/>
      <c r="AG916" s="59"/>
    </row>
    <row r="917" spans="5:33" x14ac:dyDescent="0.25">
      <c r="E917"/>
      <c r="AF917" s="59"/>
      <c r="AG917" s="59"/>
    </row>
    <row r="918" spans="5:33" x14ac:dyDescent="0.25">
      <c r="E918"/>
      <c r="AF918" s="59"/>
      <c r="AG918" s="59"/>
    </row>
    <row r="919" spans="5:33" x14ac:dyDescent="0.25">
      <c r="E919"/>
      <c r="AF919" s="59"/>
      <c r="AG919" s="59"/>
    </row>
    <row r="920" spans="5:33" x14ac:dyDescent="0.25">
      <c r="E920"/>
      <c r="AF920" s="59"/>
      <c r="AG920" s="59"/>
    </row>
    <row r="921" spans="5:33" x14ac:dyDescent="0.25">
      <c r="E921"/>
      <c r="AF921" s="59"/>
      <c r="AG921" s="59"/>
    </row>
    <row r="922" spans="5:33" x14ac:dyDescent="0.25">
      <c r="E922"/>
      <c r="AF922" s="59"/>
      <c r="AG922" s="59"/>
    </row>
    <row r="923" spans="5:33" x14ac:dyDescent="0.25">
      <c r="E923"/>
      <c r="AF923" s="59"/>
      <c r="AG923" s="59"/>
    </row>
    <row r="924" spans="5:33" x14ac:dyDescent="0.25">
      <c r="E924"/>
      <c r="AF924" s="59"/>
      <c r="AG924" s="59"/>
    </row>
    <row r="925" spans="5:33" x14ac:dyDescent="0.25">
      <c r="E925"/>
      <c r="AF925" s="59"/>
      <c r="AG925" s="59"/>
    </row>
    <row r="926" spans="5:33" x14ac:dyDescent="0.25">
      <c r="E926"/>
      <c r="AF926" s="59"/>
      <c r="AG926" s="59"/>
    </row>
    <row r="927" spans="5:33" x14ac:dyDescent="0.25">
      <c r="E927"/>
    </row>
    <row r="928" spans="5:33" x14ac:dyDescent="0.25">
      <c r="E928"/>
    </row>
    <row r="929" spans="5:5" x14ac:dyDescent="0.25">
      <c r="E929"/>
    </row>
    <row r="930" spans="5:5" x14ac:dyDescent="0.25">
      <c r="E930"/>
    </row>
    <row r="931" spans="5:5" x14ac:dyDescent="0.25">
      <c r="E931"/>
    </row>
    <row r="932" spans="5:5" x14ac:dyDescent="0.25">
      <c r="E932"/>
    </row>
    <row r="933" spans="5:5" x14ac:dyDescent="0.25">
      <c r="E933"/>
    </row>
    <row r="934" spans="5:5" x14ac:dyDescent="0.25">
      <c r="E934"/>
    </row>
    <row r="935" spans="5:5" x14ac:dyDescent="0.25">
      <c r="E935"/>
    </row>
    <row r="936" spans="5:5" x14ac:dyDescent="0.25">
      <c r="E936"/>
    </row>
    <row r="937" spans="5:5" x14ac:dyDescent="0.25">
      <c r="E937"/>
    </row>
    <row r="938" spans="5:5" x14ac:dyDescent="0.25">
      <c r="E938"/>
    </row>
    <row r="939" spans="5:5" x14ac:dyDescent="0.25">
      <c r="E939"/>
    </row>
    <row r="940" spans="5:5" x14ac:dyDescent="0.25">
      <c r="E940"/>
    </row>
    <row r="941" spans="5:5" x14ac:dyDescent="0.25">
      <c r="E941"/>
    </row>
    <row r="942" spans="5:5" x14ac:dyDescent="0.25">
      <c r="E942"/>
    </row>
    <row r="943" spans="5:5" x14ac:dyDescent="0.25">
      <c r="E943"/>
    </row>
    <row r="944" spans="5:5" x14ac:dyDescent="0.25">
      <c r="E944"/>
    </row>
    <row r="945" spans="5:5" x14ac:dyDescent="0.25">
      <c r="E945"/>
    </row>
    <row r="946" spans="5:5" x14ac:dyDescent="0.25">
      <c r="E946"/>
    </row>
    <row r="947" spans="5:5" x14ac:dyDescent="0.25">
      <c r="E947"/>
    </row>
    <row r="948" spans="5:5" x14ac:dyDescent="0.25">
      <c r="E948"/>
    </row>
    <row r="949" spans="5:5" x14ac:dyDescent="0.25">
      <c r="E949"/>
    </row>
    <row r="950" spans="5:5" x14ac:dyDescent="0.25">
      <c r="E950"/>
    </row>
    <row r="951" spans="5:5" x14ac:dyDescent="0.25">
      <c r="E951"/>
    </row>
    <row r="952" spans="5:5" x14ac:dyDescent="0.25">
      <c r="E952"/>
    </row>
    <row r="953" spans="5:5" x14ac:dyDescent="0.25">
      <c r="E953"/>
    </row>
    <row r="954" spans="5:5" x14ac:dyDescent="0.25">
      <c r="E954"/>
    </row>
    <row r="955" spans="5:5" x14ac:dyDescent="0.25">
      <c r="E955"/>
    </row>
    <row r="956" spans="5:5" x14ac:dyDescent="0.25">
      <c r="E956"/>
    </row>
    <row r="957" spans="5:5" x14ac:dyDescent="0.25">
      <c r="E957"/>
    </row>
    <row r="958" spans="5:5" x14ac:dyDescent="0.25">
      <c r="E958"/>
    </row>
    <row r="959" spans="5:5" x14ac:dyDescent="0.25">
      <c r="E959"/>
    </row>
    <row r="960" spans="5:5" x14ac:dyDescent="0.25">
      <c r="E960"/>
    </row>
    <row r="961" spans="5:5" x14ac:dyDescent="0.25">
      <c r="E961"/>
    </row>
    <row r="962" spans="5:5" x14ac:dyDescent="0.25">
      <c r="E962"/>
    </row>
    <row r="963" spans="5:5" x14ac:dyDescent="0.25">
      <c r="E963"/>
    </row>
    <row r="964" spans="5:5" x14ac:dyDescent="0.25">
      <c r="E964"/>
    </row>
    <row r="965" spans="5:5" x14ac:dyDescent="0.25">
      <c r="E965"/>
    </row>
    <row r="966" spans="5:5" x14ac:dyDescent="0.25">
      <c r="E966"/>
    </row>
    <row r="967" spans="5:5" x14ac:dyDescent="0.25">
      <c r="E967"/>
    </row>
    <row r="968" spans="5:5" x14ac:dyDescent="0.25">
      <c r="E968"/>
    </row>
    <row r="969" spans="5:5" x14ac:dyDescent="0.25">
      <c r="E969"/>
    </row>
    <row r="970" spans="5:5" x14ac:dyDescent="0.25">
      <c r="E970"/>
    </row>
    <row r="971" spans="5:5" x14ac:dyDescent="0.25">
      <c r="E971"/>
    </row>
    <row r="972" spans="5:5" x14ac:dyDescent="0.25">
      <c r="E972"/>
    </row>
    <row r="973" spans="5:5" x14ac:dyDescent="0.25">
      <c r="E973"/>
    </row>
    <row r="974" spans="5:5" x14ac:dyDescent="0.25">
      <c r="E974"/>
    </row>
    <row r="975" spans="5:5" x14ac:dyDescent="0.25">
      <c r="E975"/>
    </row>
    <row r="976" spans="5:5" x14ac:dyDescent="0.25">
      <c r="E976"/>
    </row>
    <row r="977" spans="5:5" x14ac:dyDescent="0.25">
      <c r="E977"/>
    </row>
    <row r="978" spans="5:5" x14ac:dyDescent="0.25">
      <c r="E978"/>
    </row>
    <row r="979" spans="5:5" x14ac:dyDescent="0.25">
      <c r="E979"/>
    </row>
    <row r="980" spans="5:5" x14ac:dyDescent="0.25">
      <c r="E980"/>
    </row>
    <row r="981" spans="5:5" x14ac:dyDescent="0.25">
      <c r="E981"/>
    </row>
    <row r="982" spans="5:5" x14ac:dyDescent="0.25">
      <c r="E982"/>
    </row>
    <row r="983" spans="5:5" x14ac:dyDescent="0.25">
      <c r="E983"/>
    </row>
  </sheetData>
  <pageMargins left="0.7" right="0.7" top="0.75" bottom="0.75" header="0.3" footer="0.3"/>
  <pageSetup orientation="portrait" horizontalDpi="300" verticalDpi="0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4C1C-7729-46E0-96A0-F537F057D042}">
  <sheetPr>
    <tabColor theme="9"/>
  </sheetPr>
  <dimension ref="B2:M572"/>
  <sheetViews>
    <sheetView showGridLines="0" zoomScaleNormal="100" workbookViewId="0">
      <pane ySplit="7" topLeftCell="A8" activePane="bottomLeft" state="frozen"/>
      <selection pane="bottomLeft"/>
    </sheetView>
  </sheetViews>
  <sheetFormatPr defaultRowHeight="15.75" x14ac:dyDescent="0.25"/>
  <cols>
    <col min="1" max="1" width="3.625" customWidth="1"/>
    <col min="2" max="2" width="22.25" customWidth="1"/>
    <col min="3" max="3" width="12.875" style="105" customWidth="1"/>
    <col min="4" max="4" width="9.75" style="105" customWidth="1"/>
    <col min="5" max="5" width="4.625" customWidth="1"/>
    <col min="6" max="6" width="22.5" customWidth="1"/>
    <col min="7" max="7" width="12.75" customWidth="1"/>
    <col min="8" max="8" width="7.125" customWidth="1"/>
    <col min="9" max="9" width="22.5" customWidth="1"/>
    <col min="10" max="10" width="12.75" customWidth="1"/>
    <col min="11" max="12" width="4.625" customWidth="1"/>
  </cols>
  <sheetData>
    <row r="2" spans="2:13" ht="28.5" x14ac:dyDescent="0.45">
      <c r="F2" s="64" t="s">
        <v>2157</v>
      </c>
    </row>
    <row r="3" spans="2:13" x14ac:dyDescent="0.25">
      <c r="B3" s="66"/>
      <c r="F3" s="78" t="s">
        <v>2195</v>
      </c>
    </row>
    <row r="4" spans="2:13" x14ac:dyDescent="0.25">
      <c r="B4" s="60" t="s">
        <v>4</v>
      </c>
      <c r="C4" s="105" t="s">
        <v>20</v>
      </c>
    </row>
    <row r="6" spans="2:13" ht="30" customHeight="1" x14ac:dyDescent="0.25">
      <c r="B6" s="96" t="s">
        <v>2167</v>
      </c>
      <c r="C6" s="106" t="s">
        <v>2187</v>
      </c>
      <c r="D6" s="107"/>
    </row>
    <row r="7" spans="2:13" ht="21.75" thickBot="1" x14ac:dyDescent="0.4">
      <c r="B7" s="9" t="s">
        <v>2036</v>
      </c>
      <c r="C7" s="105" t="s">
        <v>2092</v>
      </c>
      <c r="D7" s="105" t="s">
        <v>2093</v>
      </c>
      <c r="M7" s="14" t="s">
        <v>2199</v>
      </c>
    </row>
    <row r="8" spans="2:13" x14ac:dyDescent="0.25">
      <c r="B8" s="3">
        <v>1</v>
      </c>
      <c r="C8" s="105">
        <v>10.4</v>
      </c>
      <c r="F8" s="62" t="s">
        <v>2155</v>
      </c>
      <c r="G8" s="52"/>
      <c r="I8" s="62" t="s">
        <v>2156</v>
      </c>
      <c r="J8" s="52"/>
    </row>
    <row r="9" spans="2:13" x14ac:dyDescent="0.25">
      <c r="B9" s="3">
        <v>2</v>
      </c>
      <c r="C9" s="105">
        <v>1.3147878228782288</v>
      </c>
      <c r="F9" s="49" t="s">
        <v>2117</v>
      </c>
      <c r="G9" s="108">
        <f>AVERAGE(C:C)</f>
        <v>3.183961097146514</v>
      </c>
      <c r="I9" s="49" t="s">
        <v>2117</v>
      </c>
      <c r="J9" s="108">
        <f>AVERAGE(D:D)</f>
        <v>2.9568905958722911</v>
      </c>
    </row>
    <row r="10" spans="2:13" x14ac:dyDescent="0.25">
      <c r="B10" s="3">
        <v>5</v>
      </c>
      <c r="C10" s="105">
        <v>1.7361842105263159</v>
      </c>
      <c r="F10" s="49" t="s">
        <v>2118</v>
      </c>
      <c r="G10" s="108">
        <v>54.046302934937671</v>
      </c>
      <c r="I10" s="49" t="s">
        <v>2118</v>
      </c>
      <c r="J10" s="108">
        <v>54.046302934937671</v>
      </c>
    </row>
    <row r="11" spans="2:13" x14ac:dyDescent="0.25">
      <c r="B11" s="3">
        <v>7</v>
      </c>
      <c r="C11" s="105">
        <v>3.2757777777777779</v>
      </c>
      <c r="F11" s="49" t="s">
        <v>2119</v>
      </c>
      <c r="G11" s="108">
        <f>MEDIAN(C:C)</f>
        <v>2.1292857142857144</v>
      </c>
      <c r="I11" s="49" t="s">
        <v>2119</v>
      </c>
      <c r="J11" s="108">
        <f>MEDIAN(D:D)</f>
        <v>2.0279159824849478</v>
      </c>
    </row>
    <row r="12" spans="2:13" x14ac:dyDescent="0.25">
      <c r="B12" s="3">
        <v>10</v>
      </c>
      <c r="C12" s="105">
        <v>2.6611538461538462</v>
      </c>
      <c r="F12" s="49" t="s">
        <v>2120</v>
      </c>
      <c r="G12" s="108">
        <f>_xlfn.STDEV.S(C:C)</f>
        <v>2.8854937260667555</v>
      </c>
      <c r="I12" s="49" t="s">
        <v>2120</v>
      </c>
      <c r="J12" s="108">
        <f>_xlfn.STDEV.S(D:D)</f>
        <v>1.8953754391076683</v>
      </c>
    </row>
    <row r="13" spans="2:13" x14ac:dyDescent="0.25">
      <c r="B13" s="3">
        <v>13</v>
      </c>
      <c r="C13" s="105">
        <v>2.4511904761904764</v>
      </c>
      <c r="F13" s="49" t="s">
        <v>2121</v>
      </c>
      <c r="G13" s="109">
        <f>_xlfn.VAR.S(C:C)</f>
        <v>8.3260740431706068</v>
      </c>
      <c r="I13" s="49" t="s">
        <v>2121</v>
      </c>
      <c r="J13" s="109">
        <f>_xlfn.VAR.S(D:D)</f>
        <v>3.5924480551725861</v>
      </c>
    </row>
    <row r="14" spans="2:13" x14ac:dyDescent="0.25">
      <c r="B14" s="3">
        <v>16</v>
      </c>
      <c r="C14" s="105">
        <v>6.4947058823529416</v>
      </c>
      <c r="F14" s="49" t="s">
        <v>2104</v>
      </c>
      <c r="G14" s="108">
        <f>G16-G15</f>
        <v>22.388218270571826</v>
      </c>
      <c r="I14" s="49" t="s">
        <v>2104</v>
      </c>
      <c r="J14" s="108">
        <f>J16-J15</f>
        <v>6.7777843601895738</v>
      </c>
    </row>
    <row r="15" spans="2:13" x14ac:dyDescent="0.25">
      <c r="B15" s="3">
        <v>17</v>
      </c>
      <c r="C15" s="105">
        <v>1.5939125295508274</v>
      </c>
      <c r="F15" s="49" t="s">
        <v>2122</v>
      </c>
      <c r="G15" s="108">
        <f>MIN(C:C)</f>
        <v>1.0001150627615063</v>
      </c>
      <c r="I15" s="49" t="s">
        <v>2122</v>
      </c>
      <c r="J15" s="108">
        <f>MIN(D:D)</f>
        <v>1.1722156398104266</v>
      </c>
    </row>
    <row r="16" spans="2:13" x14ac:dyDescent="0.25">
      <c r="B16" s="3">
        <v>20</v>
      </c>
      <c r="C16" s="105">
        <v>1.1224279210925645</v>
      </c>
      <c r="F16" s="49" t="s">
        <v>2123</v>
      </c>
      <c r="G16" s="108">
        <f>MAX(C:C)</f>
        <v>23.388333333333332</v>
      </c>
      <c r="I16" s="49" t="s">
        <v>2123</v>
      </c>
      <c r="J16" s="108">
        <f>MAX(D:D)</f>
        <v>7.95</v>
      </c>
    </row>
    <row r="17" spans="2:13" ht="16.5" thickBot="1" x14ac:dyDescent="0.3">
      <c r="B17" s="3">
        <v>22</v>
      </c>
      <c r="C17" s="105">
        <v>1.2807106598984772</v>
      </c>
      <c r="F17" s="50" t="s">
        <v>2124</v>
      </c>
      <c r="G17" s="53">
        <f>COUNT(C:C)</f>
        <v>537</v>
      </c>
      <c r="I17" s="50" t="s">
        <v>2124</v>
      </c>
      <c r="J17" s="53">
        <f>COUNT(D:D)</f>
        <v>28</v>
      </c>
    </row>
    <row r="18" spans="2:13" x14ac:dyDescent="0.25">
      <c r="B18" s="3">
        <v>23</v>
      </c>
      <c r="C18" s="105">
        <v>3.3204444444444445</v>
      </c>
    </row>
    <row r="19" spans="2:13" x14ac:dyDescent="0.25">
      <c r="B19" s="3">
        <v>24</v>
      </c>
      <c r="C19" s="105">
        <v>1.1283225108225108</v>
      </c>
    </row>
    <row r="20" spans="2:13" x14ac:dyDescent="0.25">
      <c r="B20" s="3">
        <v>25</v>
      </c>
      <c r="C20" s="105">
        <v>2.1643636363636363</v>
      </c>
    </row>
    <row r="21" spans="2:13" x14ac:dyDescent="0.25">
      <c r="B21" s="3">
        <v>28</v>
      </c>
      <c r="C21" s="105">
        <v>1.0522553516819573</v>
      </c>
      <c r="F21" s="9" t="s">
        <v>2035</v>
      </c>
      <c r="G21" s="9" t="s">
        <v>2033</v>
      </c>
    </row>
    <row r="22" spans="2:13" x14ac:dyDescent="0.25">
      <c r="B22" s="3">
        <v>29</v>
      </c>
      <c r="C22" s="105">
        <v>3.2889978213507627</v>
      </c>
      <c r="F22" s="9" t="s">
        <v>2036</v>
      </c>
      <c r="G22" s="11" t="s">
        <v>74</v>
      </c>
      <c r="H22" s="11" t="s">
        <v>14</v>
      </c>
      <c r="I22" s="11" t="s">
        <v>20</v>
      </c>
      <c r="J22" s="11" t="s">
        <v>2034</v>
      </c>
    </row>
    <row r="23" spans="2:13" x14ac:dyDescent="0.25">
      <c r="B23" s="3">
        <v>30</v>
      </c>
      <c r="C23" s="105">
        <v>1.606111111111111</v>
      </c>
      <c r="F23" s="3" t="s">
        <v>2092</v>
      </c>
      <c r="G23" s="17">
        <v>5.656350053361793E-2</v>
      </c>
      <c r="H23" s="17">
        <v>0.37033084311632869</v>
      </c>
      <c r="I23" s="17">
        <v>0.57310565635005339</v>
      </c>
      <c r="J23" s="17">
        <v>1</v>
      </c>
    </row>
    <row r="24" spans="2:13" x14ac:dyDescent="0.25">
      <c r="B24" s="3">
        <v>31</v>
      </c>
      <c r="C24" s="105">
        <v>3.1</v>
      </c>
      <c r="F24" s="3" t="s">
        <v>2093</v>
      </c>
      <c r="G24" s="17">
        <v>8.1632653061224483E-2</v>
      </c>
      <c r="H24" s="17">
        <v>0.34693877551020408</v>
      </c>
      <c r="I24" s="17">
        <v>0.5714285714285714</v>
      </c>
      <c r="J24" s="17">
        <v>1</v>
      </c>
    </row>
    <row r="25" spans="2:13" x14ac:dyDescent="0.25">
      <c r="B25" s="3">
        <v>33</v>
      </c>
      <c r="C25" s="105">
        <v>3.7782071713147412</v>
      </c>
      <c r="F25" s="3" t="s">
        <v>2034</v>
      </c>
      <c r="G25" s="17">
        <v>5.7809330628803245E-2</v>
      </c>
      <c r="H25" s="17">
        <v>0.36916835699797163</v>
      </c>
      <c r="I25" s="17">
        <v>0.57302231237322521</v>
      </c>
      <c r="J25" s="17">
        <v>1</v>
      </c>
    </row>
    <row r="26" spans="2:13" ht="21" x14ac:dyDescent="0.35">
      <c r="B26" s="3">
        <v>34</v>
      </c>
      <c r="C26" s="105">
        <v>1.5080645161290323</v>
      </c>
      <c r="M26" s="14" t="s">
        <v>2200</v>
      </c>
    </row>
    <row r="27" spans="2:13" x14ac:dyDescent="0.25">
      <c r="B27" s="3">
        <v>35</v>
      </c>
      <c r="C27" s="105">
        <v>1.5030119521912351</v>
      </c>
    </row>
    <row r="28" spans="2:13" x14ac:dyDescent="0.25">
      <c r="B28" s="3">
        <v>36</v>
      </c>
      <c r="C28" s="105">
        <v>1.572857142857143</v>
      </c>
    </row>
    <row r="29" spans="2:13" x14ac:dyDescent="0.25">
      <c r="B29" s="3">
        <v>37</v>
      </c>
      <c r="C29" s="105">
        <v>1.3998765432098765</v>
      </c>
    </row>
    <row r="30" spans="2:13" x14ac:dyDescent="0.25">
      <c r="B30" s="3">
        <v>38</v>
      </c>
      <c r="C30" s="105">
        <v>3.2532258064516131</v>
      </c>
    </row>
    <row r="31" spans="2:13" x14ac:dyDescent="0.25">
      <c r="B31" s="3">
        <v>40</v>
      </c>
      <c r="C31" s="105">
        <v>1.6906818181818182</v>
      </c>
    </row>
    <row r="32" spans="2:13" x14ac:dyDescent="0.25">
      <c r="B32" s="3">
        <v>41</v>
      </c>
      <c r="C32" s="105">
        <v>2.1292857142857144</v>
      </c>
    </row>
    <row r="33" spans="2:3" x14ac:dyDescent="0.25">
      <c r="B33" s="3">
        <v>42</v>
      </c>
      <c r="C33" s="105">
        <v>4.4394444444444447</v>
      </c>
    </row>
    <row r="34" spans="2:3" x14ac:dyDescent="0.25">
      <c r="B34" s="3">
        <v>43</v>
      </c>
      <c r="C34" s="105">
        <v>1.859390243902439</v>
      </c>
    </row>
    <row r="35" spans="2:3" x14ac:dyDescent="0.25">
      <c r="B35" s="3">
        <v>44</v>
      </c>
      <c r="C35" s="105">
        <v>6.5881249999999998</v>
      </c>
    </row>
    <row r="36" spans="2:3" x14ac:dyDescent="0.25">
      <c r="B36" s="3">
        <v>46</v>
      </c>
      <c r="C36" s="105">
        <v>1.1478378378378378</v>
      </c>
    </row>
    <row r="37" spans="2:3" x14ac:dyDescent="0.25">
      <c r="B37" s="3">
        <v>47</v>
      </c>
      <c r="C37" s="105">
        <v>4.7526666666666664</v>
      </c>
    </row>
    <row r="38" spans="2:3" x14ac:dyDescent="0.25">
      <c r="B38" s="3">
        <v>48</v>
      </c>
      <c r="C38" s="105">
        <v>3.86972972972973</v>
      </c>
    </row>
    <row r="39" spans="2:3" x14ac:dyDescent="0.25">
      <c r="B39" s="3">
        <v>49</v>
      </c>
      <c r="C39" s="105">
        <v>1.89625</v>
      </c>
    </row>
    <row r="40" spans="2:3" x14ac:dyDescent="0.25">
      <c r="B40" s="3">
        <v>53</v>
      </c>
      <c r="C40" s="105">
        <v>1.4040909090909091</v>
      </c>
    </row>
    <row r="41" spans="2:3" x14ac:dyDescent="0.25">
      <c r="B41" s="3">
        <v>55</v>
      </c>
      <c r="C41" s="105">
        <v>1.7796969696969698</v>
      </c>
    </row>
    <row r="42" spans="2:3" x14ac:dyDescent="0.25">
      <c r="B42" s="3">
        <v>56</v>
      </c>
      <c r="C42" s="105">
        <v>1.436625</v>
      </c>
    </row>
    <row r="43" spans="2:3" x14ac:dyDescent="0.25">
      <c r="B43" s="3">
        <v>57</v>
      </c>
      <c r="C43" s="105">
        <v>2.1527586206896552</v>
      </c>
    </row>
    <row r="44" spans="2:3" x14ac:dyDescent="0.25">
      <c r="B44" s="3">
        <v>58</v>
      </c>
      <c r="C44" s="105">
        <v>2.2711111111111113</v>
      </c>
    </row>
    <row r="45" spans="2:3" x14ac:dyDescent="0.25">
      <c r="B45" s="3">
        <v>59</v>
      </c>
      <c r="C45" s="105">
        <v>2.7507142857142859</v>
      </c>
    </row>
    <row r="46" spans="2:3" x14ac:dyDescent="0.25">
      <c r="B46" s="3">
        <v>60</v>
      </c>
      <c r="C46" s="105">
        <v>1.4437048832271762</v>
      </c>
    </row>
    <row r="47" spans="2:3" x14ac:dyDescent="0.25">
      <c r="B47" s="3">
        <v>62</v>
      </c>
      <c r="C47" s="105">
        <v>7.226</v>
      </c>
    </row>
    <row r="48" spans="2:3" x14ac:dyDescent="0.25">
      <c r="B48" s="3">
        <v>65</v>
      </c>
      <c r="C48" s="105">
        <v>2.3614754098360655</v>
      </c>
    </row>
    <row r="49" spans="2:4" x14ac:dyDescent="0.25">
      <c r="B49" s="3">
        <v>67</v>
      </c>
      <c r="C49" s="105">
        <v>1.6238567493112948</v>
      </c>
    </row>
    <row r="50" spans="2:4" ht="16.5" customHeight="1" x14ac:dyDescent="0.25">
      <c r="B50" s="3">
        <v>68</v>
      </c>
      <c r="C50" s="105">
        <v>2.5452631578947367</v>
      </c>
    </row>
    <row r="51" spans="2:4" ht="18.75" customHeight="1" x14ac:dyDescent="0.25">
      <c r="B51" s="3">
        <v>70</v>
      </c>
      <c r="C51" s="105">
        <v>1.2374140625000001</v>
      </c>
    </row>
    <row r="52" spans="2:4" ht="18.75" customHeight="1" x14ac:dyDescent="0.25">
      <c r="B52" s="3">
        <v>71</v>
      </c>
      <c r="C52" s="105">
        <v>1.0806666666666667</v>
      </c>
    </row>
    <row r="53" spans="2:4" ht="16.5" customHeight="1" x14ac:dyDescent="0.25">
      <c r="B53" s="3">
        <v>72</v>
      </c>
      <c r="C53" s="105">
        <v>6.7033333333333331</v>
      </c>
    </row>
    <row r="54" spans="2:4" ht="18.75" customHeight="1" x14ac:dyDescent="0.25">
      <c r="B54" s="3">
        <v>73</v>
      </c>
      <c r="C54" s="105">
        <v>6.609285714285714</v>
      </c>
    </row>
    <row r="55" spans="2:4" x14ac:dyDescent="0.25">
      <c r="B55" s="3">
        <v>74</v>
      </c>
      <c r="C55" s="105">
        <v>1.2246153846153847</v>
      </c>
    </row>
    <row r="56" spans="2:4" x14ac:dyDescent="0.25">
      <c r="B56" s="3">
        <v>75</v>
      </c>
      <c r="C56" s="105">
        <v>1.5057731958762886</v>
      </c>
    </row>
    <row r="57" spans="2:4" x14ac:dyDescent="0.25">
      <c r="B57" s="3">
        <v>78</v>
      </c>
      <c r="C57" s="105">
        <v>3.008</v>
      </c>
    </row>
    <row r="58" spans="2:4" x14ac:dyDescent="0.25">
      <c r="B58" s="3">
        <v>80</v>
      </c>
      <c r="C58" s="105">
        <v>6.374545454545455</v>
      </c>
    </row>
    <row r="59" spans="2:4" x14ac:dyDescent="0.25">
      <c r="B59" s="3">
        <v>81</v>
      </c>
      <c r="C59" s="105">
        <v>2.253392857142857</v>
      </c>
    </row>
    <row r="60" spans="2:4" x14ac:dyDescent="0.25">
      <c r="B60" s="3">
        <v>82</v>
      </c>
      <c r="C60" s="105">
        <v>14.973000000000001</v>
      </c>
    </row>
    <row r="61" spans="2:4" x14ac:dyDescent="0.25">
      <c r="B61" s="3">
        <v>84</v>
      </c>
      <c r="C61" s="105">
        <v>1.3236942675159236</v>
      </c>
    </row>
    <row r="62" spans="2:4" x14ac:dyDescent="0.25">
      <c r="B62" s="3">
        <v>85</v>
      </c>
      <c r="C62" s="105">
        <v>1.3122448979591836</v>
      </c>
    </row>
    <row r="63" spans="2:4" x14ac:dyDescent="0.25">
      <c r="B63" s="3">
        <v>86</v>
      </c>
      <c r="D63" s="105">
        <v>1.6763513513513513</v>
      </c>
    </row>
    <row r="64" spans="2:4" x14ac:dyDescent="0.25">
      <c r="B64" s="3">
        <v>88</v>
      </c>
      <c r="C64" s="105">
        <v>2.6074999999999999</v>
      </c>
    </row>
    <row r="65" spans="2:3" x14ac:dyDescent="0.25">
      <c r="B65" s="3">
        <v>89</v>
      </c>
      <c r="C65" s="105">
        <v>2.5258823529411765</v>
      </c>
    </row>
    <row r="66" spans="2:3" x14ac:dyDescent="0.25">
      <c r="B66" s="3">
        <v>92</v>
      </c>
      <c r="C66" s="105">
        <v>2.5887500000000001</v>
      </c>
    </row>
    <row r="67" spans="2:3" x14ac:dyDescent="0.25">
      <c r="B67" s="3">
        <v>94</v>
      </c>
      <c r="C67" s="105">
        <v>3.036896551724138</v>
      </c>
    </row>
    <row r="68" spans="2:3" x14ac:dyDescent="0.25">
      <c r="B68" s="3">
        <v>95</v>
      </c>
      <c r="C68" s="105">
        <v>1.1299999999999999</v>
      </c>
    </row>
    <row r="69" spans="2:3" x14ac:dyDescent="0.25">
      <c r="B69" s="3">
        <v>96</v>
      </c>
      <c r="C69" s="105">
        <v>2.1737876614060259</v>
      </c>
    </row>
    <row r="70" spans="2:3" x14ac:dyDescent="0.25">
      <c r="B70" s="3">
        <v>97</v>
      </c>
      <c r="C70" s="105">
        <v>9.2669230769230762</v>
      </c>
    </row>
    <row r="71" spans="2:3" x14ac:dyDescent="0.25">
      <c r="B71" s="3">
        <v>99</v>
      </c>
      <c r="C71" s="105">
        <v>1.9672368421052631</v>
      </c>
    </row>
    <row r="72" spans="2:3" x14ac:dyDescent="0.25">
      <c r="B72" s="3">
        <v>101</v>
      </c>
      <c r="C72" s="105">
        <v>10.214444444444444</v>
      </c>
    </row>
    <row r="73" spans="2:3" x14ac:dyDescent="0.25">
      <c r="B73" s="3">
        <v>102</v>
      </c>
      <c r="C73" s="105">
        <v>2.8167567567567566</v>
      </c>
    </row>
    <row r="74" spans="2:3" x14ac:dyDescent="0.25">
      <c r="B74" s="3">
        <v>104</v>
      </c>
      <c r="C74" s="105">
        <v>1.4314010067114094</v>
      </c>
    </row>
    <row r="75" spans="2:3" x14ac:dyDescent="0.25">
      <c r="B75" s="3">
        <v>105</v>
      </c>
      <c r="C75" s="105">
        <v>1.4454411764705883</v>
      </c>
    </row>
    <row r="76" spans="2:3" x14ac:dyDescent="0.25">
      <c r="B76" s="3">
        <v>106</v>
      </c>
      <c r="C76" s="105">
        <v>3.5912820512820511</v>
      </c>
    </row>
    <row r="77" spans="2:3" x14ac:dyDescent="0.25">
      <c r="B77" s="3">
        <v>107</v>
      </c>
      <c r="C77" s="105">
        <v>1.8648571428571428</v>
      </c>
    </row>
    <row r="78" spans="2:3" x14ac:dyDescent="0.25">
      <c r="B78" s="3">
        <v>108</v>
      </c>
      <c r="C78" s="105">
        <v>5.9526666666666666</v>
      </c>
    </row>
    <row r="79" spans="2:3" x14ac:dyDescent="0.25">
      <c r="B79" s="3">
        <v>111</v>
      </c>
      <c r="C79" s="105">
        <v>1.1995602605863191</v>
      </c>
    </row>
    <row r="80" spans="2:3" x14ac:dyDescent="0.25">
      <c r="B80" s="3">
        <v>112</v>
      </c>
      <c r="C80" s="105">
        <v>2.6882978723404256</v>
      </c>
    </row>
    <row r="81" spans="2:3" x14ac:dyDescent="0.25">
      <c r="B81" s="3">
        <v>113</v>
      </c>
      <c r="C81" s="105">
        <v>3.7687878787878786</v>
      </c>
    </row>
    <row r="82" spans="2:3" x14ac:dyDescent="0.25">
      <c r="B82" s="3">
        <v>114</v>
      </c>
      <c r="C82" s="105">
        <v>7.2715789473684209</v>
      </c>
    </row>
    <row r="83" spans="2:3" x14ac:dyDescent="0.25">
      <c r="B83" s="3">
        <v>117</v>
      </c>
      <c r="C83" s="105">
        <v>1.7393877551020409</v>
      </c>
    </row>
    <row r="84" spans="2:3" x14ac:dyDescent="0.25">
      <c r="B84" s="3">
        <v>118</v>
      </c>
      <c r="C84" s="105">
        <v>1.1761111111111111</v>
      </c>
    </row>
    <row r="85" spans="2:3" x14ac:dyDescent="0.25">
      <c r="B85" s="3">
        <v>119</v>
      </c>
      <c r="C85" s="105">
        <v>2.1496</v>
      </c>
    </row>
    <row r="86" spans="2:3" x14ac:dyDescent="0.25">
      <c r="B86" s="3">
        <v>120</v>
      </c>
      <c r="C86" s="105">
        <v>1.4949667110519307</v>
      </c>
    </row>
    <row r="87" spans="2:3" x14ac:dyDescent="0.25">
      <c r="B87" s="3">
        <v>121</v>
      </c>
      <c r="C87" s="105">
        <v>2.1933995584988963</v>
      </c>
    </row>
    <row r="88" spans="2:3" x14ac:dyDescent="0.25">
      <c r="B88" s="3">
        <v>124</v>
      </c>
      <c r="C88" s="105">
        <v>3.6776923076923076</v>
      </c>
    </row>
    <row r="89" spans="2:3" x14ac:dyDescent="0.25">
      <c r="B89" s="3">
        <v>125</v>
      </c>
      <c r="C89" s="105">
        <v>1.5990566037735849</v>
      </c>
    </row>
    <row r="90" spans="2:3" x14ac:dyDescent="0.25">
      <c r="B90" s="3">
        <v>130</v>
      </c>
      <c r="C90" s="105">
        <v>1.5546875</v>
      </c>
    </row>
    <row r="91" spans="2:3" x14ac:dyDescent="0.25">
      <c r="B91" s="3">
        <v>131</v>
      </c>
      <c r="C91" s="105">
        <v>1.0085974499089254</v>
      </c>
    </row>
    <row r="92" spans="2:3" x14ac:dyDescent="0.25">
      <c r="B92" s="3">
        <v>132</v>
      </c>
      <c r="C92" s="105">
        <v>1.1618181818181819</v>
      </c>
    </row>
    <row r="93" spans="2:3" x14ac:dyDescent="0.25">
      <c r="B93" s="3">
        <v>133</v>
      </c>
      <c r="C93" s="105">
        <v>3.1077777777777778</v>
      </c>
    </row>
    <row r="94" spans="2:3" x14ac:dyDescent="0.25">
      <c r="B94" s="3">
        <v>137</v>
      </c>
      <c r="C94" s="105">
        <v>2.617777777777778</v>
      </c>
    </row>
    <row r="95" spans="2:3" x14ac:dyDescent="0.25">
      <c r="B95" s="3">
        <v>140</v>
      </c>
      <c r="C95" s="105">
        <v>2.2316363636363636</v>
      </c>
    </row>
    <row r="96" spans="2:3" x14ac:dyDescent="0.25">
      <c r="B96" s="3">
        <v>141</v>
      </c>
      <c r="C96" s="105">
        <v>1.0159097978227061</v>
      </c>
    </row>
    <row r="97" spans="2:3" x14ac:dyDescent="0.25">
      <c r="B97" s="3">
        <v>142</v>
      </c>
      <c r="C97" s="105">
        <v>2.3003999999999998</v>
      </c>
    </row>
    <row r="98" spans="2:3" x14ac:dyDescent="0.25">
      <c r="B98" s="3">
        <v>143</v>
      </c>
      <c r="C98" s="105">
        <v>1.355925925925926</v>
      </c>
    </row>
    <row r="99" spans="2:3" x14ac:dyDescent="0.25">
      <c r="B99" s="3">
        <v>144</v>
      </c>
      <c r="C99" s="105">
        <v>1.2909999999999999</v>
      </c>
    </row>
    <row r="100" spans="2:3" x14ac:dyDescent="0.25">
      <c r="B100" s="3">
        <v>145</v>
      </c>
      <c r="C100" s="105">
        <v>2.3651200000000001</v>
      </c>
    </row>
    <row r="101" spans="2:3" x14ac:dyDescent="0.25">
      <c r="B101" s="3">
        <v>147</v>
      </c>
      <c r="C101" s="105">
        <v>1.1249397590361445</v>
      </c>
    </row>
    <row r="102" spans="2:3" x14ac:dyDescent="0.25">
      <c r="B102" s="3">
        <v>148</v>
      </c>
      <c r="C102" s="105">
        <v>1.2102150537634409</v>
      </c>
    </row>
    <row r="103" spans="2:3" x14ac:dyDescent="0.25">
      <c r="B103" s="3">
        <v>149</v>
      </c>
      <c r="C103" s="105">
        <v>2.1987096774193549</v>
      </c>
    </row>
    <row r="104" spans="2:3" x14ac:dyDescent="0.25">
      <c r="B104" s="3">
        <v>152</v>
      </c>
      <c r="C104" s="105">
        <v>4.2306746987951804</v>
      </c>
    </row>
    <row r="105" spans="2:3" x14ac:dyDescent="0.25">
      <c r="B105" s="3">
        <v>158</v>
      </c>
      <c r="C105" s="105">
        <v>2.2095238095238097</v>
      </c>
    </row>
    <row r="106" spans="2:3" x14ac:dyDescent="0.25">
      <c r="B106" s="3">
        <v>159</v>
      </c>
      <c r="C106" s="105">
        <v>1.0001150627615063</v>
      </c>
    </row>
    <row r="107" spans="2:3" x14ac:dyDescent="0.25">
      <c r="B107" s="3">
        <v>160</v>
      </c>
      <c r="C107" s="105">
        <v>1.6231249999999999</v>
      </c>
    </row>
    <row r="108" spans="2:3" x14ac:dyDescent="0.25">
      <c r="B108" s="3">
        <v>162</v>
      </c>
      <c r="C108" s="105">
        <v>1.4973770491803278</v>
      </c>
    </row>
    <row r="109" spans="2:3" x14ac:dyDescent="0.25">
      <c r="B109" s="3">
        <v>163</v>
      </c>
      <c r="C109" s="105">
        <v>2.5325714285714285</v>
      </c>
    </row>
    <row r="110" spans="2:3" x14ac:dyDescent="0.25">
      <c r="B110" s="3">
        <v>164</v>
      </c>
      <c r="C110" s="105">
        <v>1.0016943521594683</v>
      </c>
    </row>
    <row r="111" spans="2:3" x14ac:dyDescent="0.25">
      <c r="B111" s="3">
        <v>165</v>
      </c>
      <c r="C111" s="105">
        <v>1.2199004424778761</v>
      </c>
    </row>
    <row r="112" spans="2:3" x14ac:dyDescent="0.25">
      <c r="B112" s="3">
        <v>166</v>
      </c>
      <c r="C112" s="105">
        <v>1.3713265306122449</v>
      </c>
    </row>
    <row r="113" spans="2:4" x14ac:dyDescent="0.25">
      <c r="B113" s="3">
        <v>167</v>
      </c>
      <c r="C113" s="105">
        <v>4.155384615384615</v>
      </c>
    </row>
    <row r="114" spans="2:4" x14ac:dyDescent="0.25">
      <c r="B114" s="3">
        <v>169</v>
      </c>
      <c r="C114" s="105">
        <v>4.240815450643777</v>
      </c>
    </row>
    <row r="115" spans="2:4" x14ac:dyDescent="0.25">
      <c r="B115" s="3">
        <v>173</v>
      </c>
      <c r="C115" s="105">
        <v>1.6301447776628748</v>
      </c>
    </row>
    <row r="116" spans="2:4" x14ac:dyDescent="0.25">
      <c r="B116" s="3">
        <v>174</v>
      </c>
      <c r="C116" s="105">
        <v>8.9466666666666672</v>
      </c>
    </row>
    <row r="117" spans="2:4" x14ac:dyDescent="0.25">
      <c r="B117" s="3">
        <v>177</v>
      </c>
      <c r="C117" s="105">
        <v>4.1647680412371137</v>
      </c>
    </row>
    <row r="118" spans="2:4" x14ac:dyDescent="0.25">
      <c r="B118" s="3">
        <v>179</v>
      </c>
      <c r="C118" s="105">
        <v>3.5771910112359548</v>
      </c>
    </row>
    <row r="119" spans="2:4" x14ac:dyDescent="0.25">
      <c r="B119" s="3">
        <v>180</v>
      </c>
      <c r="C119" s="105">
        <v>3.0845714285714285</v>
      </c>
    </row>
    <row r="120" spans="2:4" x14ac:dyDescent="0.25">
      <c r="B120" s="3">
        <v>182</v>
      </c>
      <c r="C120" s="105">
        <v>7.2232472324723247</v>
      </c>
    </row>
    <row r="121" spans="2:4" x14ac:dyDescent="0.25">
      <c r="B121" s="3">
        <v>184</v>
      </c>
      <c r="C121" s="105">
        <v>2.9305555555555554</v>
      </c>
    </row>
    <row r="122" spans="2:4" x14ac:dyDescent="0.25">
      <c r="B122" s="3">
        <v>187</v>
      </c>
      <c r="C122" s="105">
        <v>2.2987375415282392</v>
      </c>
    </row>
    <row r="123" spans="2:4" x14ac:dyDescent="0.25">
      <c r="B123" s="3">
        <v>194</v>
      </c>
      <c r="C123" s="105">
        <v>1.227605633802817</v>
      </c>
    </row>
    <row r="124" spans="2:4" x14ac:dyDescent="0.25">
      <c r="B124" s="3">
        <v>195</v>
      </c>
      <c r="C124" s="105">
        <v>3.61753164556962</v>
      </c>
    </row>
    <row r="125" spans="2:4" x14ac:dyDescent="0.25">
      <c r="B125" s="3">
        <v>197</v>
      </c>
      <c r="C125" s="105">
        <v>2.9820475319926874</v>
      </c>
    </row>
    <row r="126" spans="2:4" x14ac:dyDescent="0.25">
      <c r="B126" s="3">
        <v>201</v>
      </c>
      <c r="C126" s="105">
        <v>6.8119047619047617</v>
      </c>
    </row>
    <row r="127" spans="2:4" x14ac:dyDescent="0.25">
      <c r="B127" s="3">
        <v>203</v>
      </c>
      <c r="C127" s="105">
        <v>1.3440792216817234</v>
      </c>
    </row>
    <row r="128" spans="2:4" x14ac:dyDescent="0.25">
      <c r="B128" s="3">
        <v>205</v>
      </c>
      <c r="D128" s="105">
        <v>4.3184615384615386</v>
      </c>
    </row>
    <row r="129" spans="2:4" x14ac:dyDescent="0.25">
      <c r="B129" s="3">
        <v>207</v>
      </c>
      <c r="C129" s="105">
        <v>4.2569999999999997</v>
      </c>
    </row>
    <row r="130" spans="2:4" x14ac:dyDescent="0.25">
      <c r="B130" s="3">
        <v>208</v>
      </c>
      <c r="C130" s="105">
        <v>1.0112239715591671</v>
      </c>
    </row>
    <row r="131" spans="2:4" x14ac:dyDescent="0.25">
      <c r="B131" s="3">
        <v>212</v>
      </c>
      <c r="C131" s="105">
        <v>1.5185185185185186</v>
      </c>
    </row>
    <row r="132" spans="2:4" x14ac:dyDescent="0.25">
      <c r="B132" s="3">
        <v>213</v>
      </c>
      <c r="C132" s="105">
        <v>1.9516382252559727</v>
      </c>
    </row>
    <row r="133" spans="2:4" x14ac:dyDescent="0.25">
      <c r="B133" s="3">
        <v>214</v>
      </c>
      <c r="C133" s="105">
        <v>10.231428571428571</v>
      </c>
    </row>
    <row r="134" spans="2:4" x14ac:dyDescent="0.25">
      <c r="B134" s="3">
        <v>216</v>
      </c>
      <c r="C134" s="105">
        <v>1.5507066557107643</v>
      </c>
    </row>
    <row r="135" spans="2:4" x14ac:dyDescent="0.25">
      <c r="B135" s="3">
        <v>218</v>
      </c>
      <c r="C135" s="105">
        <v>2.1594736842105262</v>
      </c>
    </row>
    <row r="136" spans="2:4" x14ac:dyDescent="0.25">
      <c r="B136" s="3">
        <v>219</v>
      </c>
      <c r="C136" s="105">
        <v>3.3212709832134291</v>
      </c>
    </row>
    <row r="137" spans="2:4" x14ac:dyDescent="0.25">
      <c r="B137" s="3">
        <v>222</v>
      </c>
      <c r="C137" s="105">
        <v>1.3797916666666667</v>
      </c>
    </row>
    <row r="138" spans="2:4" x14ac:dyDescent="0.25">
      <c r="B138" s="3">
        <v>224</v>
      </c>
      <c r="C138" s="105">
        <v>4.0363930885529156</v>
      </c>
    </row>
    <row r="139" spans="2:4" x14ac:dyDescent="0.25">
      <c r="B139" s="3">
        <v>225</v>
      </c>
      <c r="D139" s="105">
        <v>2.6017404129793511</v>
      </c>
    </row>
    <row r="140" spans="2:4" x14ac:dyDescent="0.25">
      <c r="B140" s="3">
        <v>226</v>
      </c>
      <c r="C140" s="105">
        <v>3.6663333333333332</v>
      </c>
    </row>
    <row r="141" spans="2:4" x14ac:dyDescent="0.25">
      <c r="B141" s="3">
        <v>227</v>
      </c>
      <c r="C141" s="105">
        <v>1.687208538587849</v>
      </c>
    </row>
    <row r="142" spans="2:4" x14ac:dyDescent="0.25">
      <c r="B142" s="3">
        <v>228</v>
      </c>
      <c r="C142" s="105">
        <v>1.1990717911530093</v>
      </c>
    </row>
    <row r="143" spans="2:4" x14ac:dyDescent="0.25">
      <c r="B143" s="3">
        <v>229</v>
      </c>
      <c r="C143" s="105">
        <v>1.936892523364486</v>
      </c>
    </row>
    <row r="144" spans="2:4" x14ac:dyDescent="0.25">
      <c r="B144" s="3">
        <v>230</v>
      </c>
      <c r="C144" s="105">
        <v>4.2016666666666671</v>
      </c>
    </row>
    <row r="145" spans="2:3" x14ac:dyDescent="0.25">
      <c r="B145" s="3">
        <v>232</v>
      </c>
      <c r="C145" s="105">
        <v>1.7126470588235294</v>
      </c>
    </row>
    <row r="146" spans="2:3" x14ac:dyDescent="0.25">
      <c r="B146" s="3">
        <v>233</v>
      </c>
      <c r="C146" s="105">
        <v>1.5789473684210527</v>
      </c>
    </row>
    <row r="147" spans="2:3" x14ac:dyDescent="0.25">
      <c r="B147" s="3">
        <v>234</v>
      </c>
      <c r="C147" s="105">
        <v>1.0908</v>
      </c>
    </row>
    <row r="148" spans="2:3" x14ac:dyDescent="0.25">
      <c r="B148" s="3">
        <v>237</v>
      </c>
      <c r="C148" s="105">
        <v>1.593763440860215</v>
      </c>
    </row>
    <row r="149" spans="2:3" x14ac:dyDescent="0.25">
      <c r="B149" s="3">
        <v>238</v>
      </c>
      <c r="C149" s="105">
        <v>4.2241666666666671</v>
      </c>
    </row>
    <row r="150" spans="2:3" x14ac:dyDescent="0.25">
      <c r="B150" s="3">
        <v>240</v>
      </c>
      <c r="C150" s="105">
        <v>4.1878911564625847</v>
      </c>
    </row>
    <row r="151" spans="2:3" x14ac:dyDescent="0.25">
      <c r="B151" s="3">
        <v>241</v>
      </c>
      <c r="C151" s="105">
        <v>1.0191632047477746</v>
      </c>
    </row>
    <row r="152" spans="2:3" x14ac:dyDescent="0.25">
      <c r="B152" s="3">
        <v>242</v>
      </c>
      <c r="C152" s="105">
        <v>1.2772619047619047</v>
      </c>
    </row>
    <row r="153" spans="2:3" x14ac:dyDescent="0.25">
      <c r="B153" s="3">
        <v>243</v>
      </c>
      <c r="C153" s="105">
        <v>4.4521739130434783</v>
      </c>
    </row>
    <row r="154" spans="2:3" x14ac:dyDescent="0.25">
      <c r="B154" s="3">
        <v>244</v>
      </c>
      <c r="C154" s="105">
        <v>5.6971428571428575</v>
      </c>
    </row>
    <row r="155" spans="2:3" x14ac:dyDescent="0.25">
      <c r="B155" s="3">
        <v>245</v>
      </c>
      <c r="C155" s="105">
        <v>5.0934482758620687</v>
      </c>
    </row>
    <row r="156" spans="2:3" x14ac:dyDescent="0.25">
      <c r="B156" s="3">
        <v>246</v>
      </c>
      <c r="C156" s="105">
        <v>3.2553333333333332</v>
      </c>
    </row>
    <row r="157" spans="2:3" x14ac:dyDescent="0.25">
      <c r="B157" s="3">
        <v>247</v>
      </c>
      <c r="C157" s="105">
        <v>9.3261616161616168</v>
      </c>
    </row>
    <row r="158" spans="2:3" x14ac:dyDescent="0.25">
      <c r="B158" s="3">
        <v>248</v>
      </c>
      <c r="C158" s="105">
        <v>2.1133870967741935</v>
      </c>
    </row>
    <row r="159" spans="2:3" x14ac:dyDescent="0.25">
      <c r="B159" s="3">
        <v>249</v>
      </c>
      <c r="C159" s="105">
        <v>2.7332520325203253</v>
      </c>
    </row>
    <row r="160" spans="2:3" x14ac:dyDescent="0.25">
      <c r="B160" s="3">
        <v>252</v>
      </c>
      <c r="C160" s="105">
        <v>6.2629999999999999</v>
      </c>
    </row>
    <row r="161" spans="2:4" x14ac:dyDescent="0.25">
      <c r="B161" s="3">
        <v>254</v>
      </c>
      <c r="C161" s="105">
        <v>1.8489130434782608</v>
      </c>
    </row>
    <row r="162" spans="2:4" x14ac:dyDescent="0.25">
      <c r="B162" s="3">
        <v>255</v>
      </c>
      <c r="C162" s="105">
        <v>1.2016770186335404</v>
      </c>
    </row>
    <row r="163" spans="2:4" x14ac:dyDescent="0.25">
      <c r="B163" s="3">
        <v>257</v>
      </c>
      <c r="C163" s="105">
        <v>1.46</v>
      </c>
    </row>
    <row r="164" spans="2:4" x14ac:dyDescent="0.25">
      <c r="B164" s="3">
        <v>258</v>
      </c>
      <c r="C164" s="105">
        <v>2.6848000000000001</v>
      </c>
    </row>
    <row r="165" spans="2:4" x14ac:dyDescent="0.25">
      <c r="B165" s="3">
        <v>259</v>
      </c>
      <c r="D165" s="105">
        <v>5.9749999999999996</v>
      </c>
    </row>
    <row r="166" spans="2:4" x14ac:dyDescent="0.25">
      <c r="B166" s="3">
        <v>260</v>
      </c>
      <c r="C166" s="105">
        <v>1.5769841269841269</v>
      </c>
    </row>
    <row r="167" spans="2:4" x14ac:dyDescent="0.25">
      <c r="B167" s="3">
        <v>262</v>
      </c>
      <c r="C167" s="105">
        <v>3.1341176470588237</v>
      </c>
    </row>
    <row r="168" spans="2:4" x14ac:dyDescent="0.25">
      <c r="B168" s="3">
        <v>263</v>
      </c>
      <c r="C168" s="105">
        <v>3.7089655172413791</v>
      </c>
    </row>
    <row r="169" spans="2:4" x14ac:dyDescent="0.25">
      <c r="B169" s="3">
        <v>264</v>
      </c>
      <c r="C169" s="105">
        <v>3.6266447368421053</v>
      </c>
    </row>
    <row r="170" spans="2:4" x14ac:dyDescent="0.25">
      <c r="B170" s="3">
        <v>265</v>
      </c>
      <c r="C170" s="105">
        <v>1.2308163265306122</v>
      </c>
    </row>
    <row r="171" spans="2:4" x14ac:dyDescent="0.25">
      <c r="B171" s="3">
        <v>267</v>
      </c>
      <c r="C171" s="105">
        <v>2.3362012987012988</v>
      </c>
    </row>
    <row r="172" spans="2:4" x14ac:dyDescent="0.25">
      <c r="B172" s="3">
        <v>268</v>
      </c>
      <c r="C172" s="105">
        <v>1.8053333333333332</v>
      </c>
    </row>
    <row r="173" spans="2:4" x14ac:dyDescent="0.25">
      <c r="B173" s="3">
        <v>269</v>
      </c>
      <c r="C173" s="105">
        <v>2.5262857142857142</v>
      </c>
    </row>
    <row r="174" spans="2:4" x14ac:dyDescent="0.25">
      <c r="B174" s="3">
        <v>272</v>
      </c>
      <c r="C174" s="105">
        <v>3.0400978473581213</v>
      </c>
    </row>
    <row r="175" spans="2:4" x14ac:dyDescent="0.25">
      <c r="B175" s="3">
        <v>273</v>
      </c>
      <c r="C175" s="105">
        <v>1.3723076923076922</v>
      </c>
    </row>
    <row r="176" spans="2:4" x14ac:dyDescent="0.25">
      <c r="B176" s="3">
        <v>275</v>
      </c>
      <c r="C176" s="105">
        <v>2.4151282051282053</v>
      </c>
    </row>
    <row r="177" spans="2:4" x14ac:dyDescent="0.25">
      <c r="B177" s="3">
        <v>277</v>
      </c>
      <c r="C177" s="105">
        <v>10.664285714285715</v>
      </c>
    </row>
    <row r="178" spans="2:4" x14ac:dyDescent="0.25">
      <c r="B178" s="3">
        <v>278</v>
      </c>
      <c r="C178" s="105">
        <v>3.2588888888888889</v>
      </c>
    </row>
    <row r="179" spans="2:4" x14ac:dyDescent="0.25">
      <c r="B179" s="3">
        <v>279</v>
      </c>
      <c r="C179" s="105">
        <v>1.7070000000000001</v>
      </c>
    </row>
    <row r="180" spans="2:4" x14ac:dyDescent="0.25">
      <c r="B180" s="3">
        <v>280</v>
      </c>
      <c r="C180" s="105">
        <v>5.8144</v>
      </c>
    </row>
    <row r="181" spans="2:4" x14ac:dyDescent="0.25">
      <c r="B181" s="3">
        <v>282</v>
      </c>
      <c r="C181" s="105">
        <v>1.0804761904761904</v>
      </c>
    </row>
    <row r="182" spans="2:4" x14ac:dyDescent="0.25">
      <c r="B182" s="3">
        <v>285</v>
      </c>
      <c r="C182" s="105">
        <v>7.0633333333333335</v>
      </c>
    </row>
    <row r="183" spans="2:4" x14ac:dyDescent="0.25">
      <c r="B183" s="3">
        <v>287</v>
      </c>
      <c r="C183" s="105">
        <v>2.0973015873015872</v>
      </c>
    </row>
    <row r="184" spans="2:4" x14ac:dyDescent="0.25">
      <c r="B184" s="3">
        <v>289</v>
      </c>
      <c r="C184" s="105">
        <v>16.842500000000001</v>
      </c>
    </row>
    <row r="185" spans="2:4" x14ac:dyDescent="0.25">
      <c r="B185" s="3">
        <v>291</v>
      </c>
      <c r="D185" s="105">
        <v>4.5661111111111108</v>
      </c>
    </row>
    <row r="186" spans="2:4" x14ac:dyDescent="0.25">
      <c r="B186" s="3">
        <v>294</v>
      </c>
      <c r="C186" s="105">
        <v>13.396666666666667</v>
      </c>
    </row>
    <row r="187" spans="2:4" x14ac:dyDescent="0.25">
      <c r="B187" s="3">
        <v>298</v>
      </c>
      <c r="C187" s="105">
        <v>1.4391428571428571</v>
      </c>
    </row>
    <row r="188" spans="2:4" x14ac:dyDescent="0.25">
      <c r="B188" s="3">
        <v>301</v>
      </c>
      <c r="C188" s="105">
        <v>13.446666666666667</v>
      </c>
    </row>
    <row r="189" spans="2:4" x14ac:dyDescent="0.25">
      <c r="B189" s="3">
        <v>304</v>
      </c>
      <c r="C189" s="105">
        <v>5.4614285714285717</v>
      </c>
    </row>
    <row r="190" spans="2:4" x14ac:dyDescent="0.25">
      <c r="B190" s="3">
        <v>305</v>
      </c>
      <c r="C190" s="105">
        <v>2.8621428571428571</v>
      </c>
    </row>
    <row r="191" spans="2:4" x14ac:dyDescent="0.25">
      <c r="B191" s="3">
        <v>307</v>
      </c>
      <c r="C191" s="105">
        <v>1.3213677811550153</v>
      </c>
    </row>
    <row r="192" spans="2:4" x14ac:dyDescent="0.25">
      <c r="B192" s="3">
        <v>311</v>
      </c>
      <c r="C192" s="105">
        <v>2.0336507936507937</v>
      </c>
    </row>
    <row r="193" spans="2:3" x14ac:dyDescent="0.25">
      <c r="B193" s="3">
        <v>312</v>
      </c>
      <c r="C193" s="105">
        <v>3.1022842639593908</v>
      </c>
    </row>
    <row r="194" spans="2:3" x14ac:dyDescent="0.25">
      <c r="B194" s="3">
        <v>313</v>
      </c>
      <c r="C194" s="105">
        <v>3.9531818181818181</v>
      </c>
    </row>
    <row r="195" spans="2:3" x14ac:dyDescent="0.25">
      <c r="B195" s="3">
        <v>314</v>
      </c>
      <c r="C195" s="105">
        <v>2.9471428571428571</v>
      </c>
    </row>
    <row r="196" spans="2:3" x14ac:dyDescent="0.25">
      <c r="B196" s="3">
        <v>322</v>
      </c>
      <c r="C196" s="105">
        <v>1.6656234096692113</v>
      </c>
    </row>
    <row r="197" spans="2:3" x14ac:dyDescent="0.25">
      <c r="B197" s="3">
        <v>324</v>
      </c>
      <c r="C197" s="105">
        <v>1.6405633802816901</v>
      </c>
    </row>
    <row r="198" spans="2:3" x14ac:dyDescent="0.25">
      <c r="B198" s="3">
        <v>328</v>
      </c>
      <c r="C198" s="105">
        <v>1.3356231003039514</v>
      </c>
    </row>
    <row r="199" spans="2:3" x14ac:dyDescent="0.25">
      <c r="B199" s="3">
        <v>330</v>
      </c>
      <c r="C199" s="105">
        <v>1.8495548961424333</v>
      </c>
    </row>
    <row r="200" spans="2:3" x14ac:dyDescent="0.25">
      <c r="B200" s="3">
        <v>331</v>
      </c>
      <c r="C200" s="105">
        <v>4.4372727272727275</v>
      </c>
    </row>
    <row r="201" spans="2:3" x14ac:dyDescent="0.25">
      <c r="B201" s="3">
        <v>332</v>
      </c>
      <c r="C201" s="105">
        <v>1.999806763285024</v>
      </c>
    </row>
    <row r="202" spans="2:3" x14ac:dyDescent="0.25">
      <c r="B202" s="3">
        <v>333</v>
      </c>
      <c r="C202" s="105">
        <v>1.2395833333333333</v>
      </c>
    </row>
    <row r="203" spans="2:3" x14ac:dyDescent="0.25">
      <c r="B203" s="3">
        <v>334</v>
      </c>
      <c r="C203" s="105">
        <v>1.8661329305135952</v>
      </c>
    </row>
    <row r="204" spans="2:3" x14ac:dyDescent="0.25">
      <c r="B204" s="3">
        <v>335</v>
      </c>
      <c r="C204" s="105">
        <v>1.1428538550057536</v>
      </c>
    </row>
    <row r="205" spans="2:3" x14ac:dyDescent="0.25">
      <c r="B205" s="3">
        <v>337</v>
      </c>
      <c r="C205" s="105">
        <v>1.2281904761904763</v>
      </c>
    </row>
    <row r="206" spans="2:3" x14ac:dyDescent="0.25">
      <c r="B206" s="3">
        <v>338</v>
      </c>
      <c r="C206" s="105">
        <v>1.7914326647564469</v>
      </c>
    </row>
    <row r="207" spans="2:3" x14ac:dyDescent="0.25">
      <c r="B207" s="3">
        <v>347</v>
      </c>
      <c r="C207" s="105">
        <v>14.007777777777777</v>
      </c>
    </row>
    <row r="208" spans="2:3" x14ac:dyDescent="0.25">
      <c r="B208" s="3">
        <v>351</v>
      </c>
      <c r="C208" s="105">
        <v>1.2770715249662619</v>
      </c>
    </row>
    <row r="209" spans="2:3" x14ac:dyDescent="0.25">
      <c r="B209" s="3">
        <v>353</v>
      </c>
      <c r="C209" s="105">
        <v>4.105982142857143</v>
      </c>
    </row>
    <row r="210" spans="2:3" x14ac:dyDescent="0.25">
      <c r="B210" s="3">
        <v>354</v>
      </c>
      <c r="C210" s="105">
        <v>1.2373770491803278</v>
      </c>
    </row>
    <row r="211" spans="2:3" x14ac:dyDescent="0.25">
      <c r="B211" s="3">
        <v>357</v>
      </c>
      <c r="C211" s="105">
        <v>1.8491304347826087</v>
      </c>
    </row>
    <row r="212" spans="2:3" x14ac:dyDescent="0.25">
      <c r="B212" s="3">
        <v>359</v>
      </c>
      <c r="C212" s="105">
        <v>2.9870000000000001</v>
      </c>
    </row>
    <row r="213" spans="2:3" x14ac:dyDescent="0.25">
      <c r="B213" s="3">
        <v>360</v>
      </c>
      <c r="C213" s="105">
        <v>2.2635175879396985</v>
      </c>
    </row>
    <row r="214" spans="2:3" x14ac:dyDescent="0.25">
      <c r="B214" s="3">
        <v>361</v>
      </c>
      <c r="C214" s="105">
        <v>1.7356363636363636</v>
      </c>
    </row>
    <row r="215" spans="2:3" x14ac:dyDescent="0.25">
      <c r="B215" s="3">
        <v>362</v>
      </c>
      <c r="C215" s="105">
        <v>3.7175675675675675</v>
      </c>
    </row>
    <row r="216" spans="2:3" x14ac:dyDescent="0.25">
      <c r="B216" s="3">
        <v>363</v>
      </c>
      <c r="C216" s="105">
        <v>1.601923076923077</v>
      </c>
    </row>
    <row r="217" spans="2:3" x14ac:dyDescent="0.25">
      <c r="B217" s="3">
        <v>364</v>
      </c>
      <c r="C217" s="105">
        <v>16.163333333333334</v>
      </c>
    </row>
    <row r="218" spans="2:3" x14ac:dyDescent="0.25">
      <c r="B218" s="3">
        <v>365</v>
      </c>
      <c r="C218" s="105">
        <v>7.3343749999999996</v>
      </c>
    </row>
    <row r="219" spans="2:3" x14ac:dyDescent="0.25">
      <c r="B219" s="3">
        <v>366</v>
      </c>
      <c r="C219" s="105">
        <v>5.9211111111111112</v>
      </c>
    </row>
    <row r="220" spans="2:3" x14ac:dyDescent="0.25">
      <c r="B220" s="3">
        <v>368</v>
      </c>
      <c r="C220" s="105">
        <v>2.7680769230769231</v>
      </c>
    </row>
    <row r="221" spans="2:3" x14ac:dyDescent="0.25">
      <c r="B221" s="3">
        <v>369</v>
      </c>
      <c r="C221" s="105">
        <v>2.730185185185185</v>
      </c>
    </row>
    <row r="222" spans="2:3" x14ac:dyDescent="0.25">
      <c r="B222" s="3">
        <v>370</v>
      </c>
      <c r="C222" s="105">
        <v>1.593633125556545</v>
      </c>
    </row>
    <row r="223" spans="2:3" x14ac:dyDescent="0.25">
      <c r="B223" s="3">
        <v>372</v>
      </c>
      <c r="C223" s="105">
        <v>15.915555555555555</v>
      </c>
    </row>
    <row r="224" spans="2:3" x14ac:dyDescent="0.25">
      <c r="B224" s="3">
        <v>373</v>
      </c>
      <c r="C224" s="105">
        <v>7.3018222222222224</v>
      </c>
    </row>
    <row r="225" spans="2:4" x14ac:dyDescent="0.25">
      <c r="B225" s="3">
        <v>376</v>
      </c>
      <c r="C225" s="105">
        <v>3.6102941176470589</v>
      </c>
    </row>
    <row r="226" spans="2:4" x14ac:dyDescent="0.25">
      <c r="B226" s="3">
        <v>380</v>
      </c>
      <c r="C226" s="105">
        <v>1.6032</v>
      </c>
    </row>
    <row r="227" spans="2:4" x14ac:dyDescent="0.25">
      <c r="B227" s="3">
        <v>381</v>
      </c>
      <c r="C227" s="105">
        <v>1.8394339622641509</v>
      </c>
    </row>
    <row r="228" spans="2:4" x14ac:dyDescent="0.25">
      <c r="B228" s="3">
        <v>383</v>
      </c>
      <c r="C228" s="105">
        <v>2.2538095238095237</v>
      </c>
    </row>
    <row r="229" spans="2:4" x14ac:dyDescent="0.25">
      <c r="B229" s="3">
        <v>384</v>
      </c>
      <c r="D229" s="105">
        <v>1.7200961538461539</v>
      </c>
    </row>
    <row r="230" spans="2:4" x14ac:dyDescent="0.25">
      <c r="B230" s="3">
        <v>385</v>
      </c>
      <c r="C230" s="105">
        <v>1.4616709511568124</v>
      </c>
    </row>
    <row r="231" spans="2:4" x14ac:dyDescent="0.25">
      <c r="B231" s="3">
        <v>389</v>
      </c>
      <c r="C231" s="105">
        <v>1.2211084337349398</v>
      </c>
    </row>
    <row r="232" spans="2:4" x14ac:dyDescent="0.25">
      <c r="B232" s="3">
        <v>390</v>
      </c>
      <c r="C232" s="105">
        <v>1.8654166666666667</v>
      </c>
    </row>
    <row r="233" spans="2:4" x14ac:dyDescent="0.25">
      <c r="B233" s="3">
        <v>393</v>
      </c>
      <c r="C233" s="105">
        <v>2.2896178343949045</v>
      </c>
    </row>
    <row r="234" spans="2:4" x14ac:dyDescent="0.25">
      <c r="B234" s="3">
        <v>394</v>
      </c>
      <c r="C234" s="105">
        <v>4.6937499999999996</v>
      </c>
    </row>
    <row r="235" spans="2:4" x14ac:dyDescent="0.25">
      <c r="B235" s="3">
        <v>395</v>
      </c>
      <c r="D235" s="105">
        <v>1.3011267605633803</v>
      </c>
    </row>
    <row r="236" spans="2:4" x14ac:dyDescent="0.25">
      <c r="B236" s="3">
        <v>396</v>
      </c>
      <c r="C236" s="105">
        <v>1.6705422993492407</v>
      </c>
    </row>
    <row r="237" spans="2:4" x14ac:dyDescent="0.25">
      <c r="B237" s="3">
        <v>397</v>
      </c>
      <c r="C237" s="105">
        <v>1.738641975308642</v>
      </c>
    </row>
    <row r="238" spans="2:4" x14ac:dyDescent="0.25">
      <c r="B238" s="3">
        <v>398</v>
      </c>
      <c r="C238" s="105">
        <v>7.1776470588235295</v>
      </c>
    </row>
    <row r="239" spans="2:4" x14ac:dyDescent="0.25">
      <c r="B239" s="3">
        <v>401</v>
      </c>
      <c r="C239" s="105">
        <v>15.302222222222222</v>
      </c>
    </row>
    <row r="240" spans="2:4" x14ac:dyDescent="0.25">
      <c r="B240" s="3">
        <v>404</v>
      </c>
      <c r="C240" s="105">
        <v>3.1558486707566464</v>
      </c>
    </row>
    <row r="241" spans="2:4" x14ac:dyDescent="0.25">
      <c r="B241" s="3">
        <v>406</v>
      </c>
      <c r="D241" s="105">
        <v>1.8214503816793892</v>
      </c>
    </row>
    <row r="242" spans="2:4" x14ac:dyDescent="0.25">
      <c r="B242" s="3">
        <v>407</v>
      </c>
      <c r="C242" s="105">
        <v>3.5588235294117645</v>
      </c>
    </row>
    <row r="243" spans="2:4" x14ac:dyDescent="0.25">
      <c r="B243" s="3">
        <v>408</v>
      </c>
      <c r="C243" s="105">
        <v>1.3183695652173912</v>
      </c>
    </row>
    <row r="244" spans="2:4" x14ac:dyDescent="0.25">
      <c r="B244" s="3">
        <v>411</v>
      </c>
      <c r="C244" s="105">
        <v>1.0462820512820512</v>
      </c>
    </row>
    <row r="245" spans="2:4" x14ac:dyDescent="0.25">
      <c r="B245" s="3">
        <v>412</v>
      </c>
      <c r="C245" s="105">
        <v>6.6885714285714286</v>
      </c>
    </row>
    <row r="246" spans="2:4" x14ac:dyDescent="0.25">
      <c r="B246" s="3">
        <v>419</v>
      </c>
      <c r="C246" s="105">
        <v>1.2343497363796134</v>
      </c>
    </row>
    <row r="247" spans="2:4" x14ac:dyDescent="0.25">
      <c r="B247" s="3">
        <v>420</v>
      </c>
      <c r="C247" s="105">
        <v>1.2846</v>
      </c>
    </row>
    <row r="248" spans="2:4" x14ac:dyDescent="0.25">
      <c r="B248" s="3">
        <v>422</v>
      </c>
      <c r="C248" s="105">
        <v>1.2729885057471264</v>
      </c>
    </row>
    <row r="249" spans="2:4" x14ac:dyDescent="0.25">
      <c r="B249" s="3">
        <v>425</v>
      </c>
      <c r="C249" s="105">
        <v>2.8766666666666665</v>
      </c>
    </row>
    <row r="250" spans="2:4" x14ac:dyDescent="0.25">
      <c r="B250" s="3">
        <v>426</v>
      </c>
      <c r="C250" s="105">
        <v>5.7294444444444448</v>
      </c>
    </row>
    <row r="251" spans="2:4" x14ac:dyDescent="0.25">
      <c r="B251" s="3">
        <v>427</v>
      </c>
      <c r="C251" s="105">
        <v>1.1290429799426933</v>
      </c>
    </row>
    <row r="252" spans="2:4" x14ac:dyDescent="0.25">
      <c r="B252" s="3">
        <v>431</v>
      </c>
      <c r="D252" s="105">
        <v>1.9249019607843136</v>
      </c>
    </row>
    <row r="253" spans="2:4" x14ac:dyDescent="0.25">
      <c r="B253" s="3">
        <v>435</v>
      </c>
      <c r="C253" s="105">
        <v>1.168766404199475</v>
      </c>
    </row>
    <row r="254" spans="2:4" x14ac:dyDescent="0.25">
      <c r="B254" s="3">
        <v>436</v>
      </c>
      <c r="C254" s="105">
        <v>10.521538461538462</v>
      </c>
    </row>
    <row r="255" spans="2:4" x14ac:dyDescent="0.25">
      <c r="B255" s="3">
        <v>437</v>
      </c>
      <c r="C255" s="105">
        <v>1.2307407407407407</v>
      </c>
    </row>
    <row r="256" spans="2:4" x14ac:dyDescent="0.25">
      <c r="B256" s="3">
        <v>438</v>
      </c>
      <c r="C256" s="105">
        <v>1.7863855421686747</v>
      </c>
    </row>
    <row r="257" spans="2:3" x14ac:dyDescent="0.25">
      <c r="B257" s="3">
        <v>439</v>
      </c>
      <c r="C257" s="105">
        <v>3.5528169014084505</v>
      </c>
    </row>
    <row r="258" spans="2:3" x14ac:dyDescent="0.25">
      <c r="B258" s="3">
        <v>440</v>
      </c>
      <c r="C258" s="105">
        <v>1.6190634146341463</v>
      </c>
    </row>
    <row r="259" spans="2:3" x14ac:dyDescent="0.25">
      <c r="B259" s="3">
        <v>442</v>
      </c>
      <c r="C259" s="105">
        <v>1.9872222222222222</v>
      </c>
    </row>
    <row r="260" spans="2:3" x14ac:dyDescent="0.25">
      <c r="B260" s="3">
        <v>444</v>
      </c>
      <c r="C260" s="105">
        <v>1.7641935483870967</v>
      </c>
    </row>
    <row r="261" spans="2:3" x14ac:dyDescent="0.25">
      <c r="B261" s="3">
        <v>445</v>
      </c>
      <c r="C261" s="105">
        <v>5.1138095238095236</v>
      </c>
    </row>
    <row r="262" spans="2:3" x14ac:dyDescent="0.25">
      <c r="B262" s="3">
        <v>449</v>
      </c>
      <c r="C262" s="105">
        <v>9.67</v>
      </c>
    </row>
    <row r="263" spans="2:3" x14ac:dyDescent="0.25">
      <c r="B263" s="3">
        <v>451</v>
      </c>
      <c r="C263" s="105">
        <v>1.2284501347708894</v>
      </c>
    </row>
    <row r="264" spans="2:3" x14ac:dyDescent="0.25">
      <c r="B264" s="3">
        <v>455</v>
      </c>
      <c r="C264" s="105">
        <v>1.1837253218884121</v>
      </c>
    </row>
    <row r="265" spans="2:3" x14ac:dyDescent="0.25">
      <c r="B265" s="3">
        <v>456</v>
      </c>
      <c r="C265" s="105">
        <v>1.041243169398907</v>
      </c>
    </row>
    <row r="266" spans="2:3" x14ac:dyDescent="0.25">
      <c r="B266" s="3">
        <v>458</v>
      </c>
      <c r="C266" s="105">
        <v>3.5120118343195266</v>
      </c>
    </row>
    <row r="267" spans="2:3" x14ac:dyDescent="0.25">
      <c r="B267" s="3">
        <v>460</v>
      </c>
      <c r="C267" s="105">
        <v>1.7162500000000001</v>
      </c>
    </row>
    <row r="268" spans="2:3" x14ac:dyDescent="0.25">
      <c r="B268" s="3">
        <v>461</v>
      </c>
      <c r="C268" s="105">
        <v>1.4104655870445344</v>
      </c>
    </row>
    <row r="269" spans="2:3" x14ac:dyDescent="0.25">
      <c r="B269" s="3">
        <v>463</v>
      </c>
      <c r="C269" s="105">
        <v>1.0816455696202532</v>
      </c>
    </row>
    <row r="270" spans="2:3" x14ac:dyDescent="0.25">
      <c r="B270" s="3">
        <v>464</v>
      </c>
      <c r="C270" s="105">
        <v>1.3345505617977529</v>
      </c>
    </row>
    <row r="271" spans="2:3" x14ac:dyDescent="0.25">
      <c r="B271" s="3">
        <v>465</v>
      </c>
      <c r="C271" s="105">
        <v>1.8785106382978722</v>
      </c>
    </row>
    <row r="272" spans="2:3" x14ac:dyDescent="0.25">
      <c r="B272" s="3">
        <v>466</v>
      </c>
      <c r="C272" s="105">
        <v>3.32</v>
      </c>
    </row>
    <row r="273" spans="2:3" x14ac:dyDescent="0.25">
      <c r="B273" s="3">
        <v>467</v>
      </c>
      <c r="C273" s="105">
        <v>5.7521428571428572</v>
      </c>
    </row>
    <row r="274" spans="2:3" x14ac:dyDescent="0.25">
      <c r="B274" s="3">
        <v>469</v>
      </c>
      <c r="C274" s="105">
        <v>1.8442857142857143</v>
      </c>
    </row>
    <row r="275" spans="2:3" x14ac:dyDescent="0.25">
      <c r="B275" s="3">
        <v>470</v>
      </c>
      <c r="C275" s="105">
        <v>2.8580555555555556</v>
      </c>
    </row>
    <row r="276" spans="2:3" x14ac:dyDescent="0.25">
      <c r="B276" s="3">
        <v>471</v>
      </c>
      <c r="C276" s="105">
        <v>3.19</v>
      </c>
    </row>
    <row r="277" spans="2:3" x14ac:dyDescent="0.25">
      <c r="B277" s="3">
        <v>473</v>
      </c>
      <c r="C277" s="105">
        <v>1.7814000000000001</v>
      </c>
    </row>
    <row r="278" spans="2:3" x14ac:dyDescent="0.25">
      <c r="B278" s="3">
        <v>474</v>
      </c>
      <c r="C278" s="105">
        <v>3.6515</v>
      </c>
    </row>
    <row r="279" spans="2:3" x14ac:dyDescent="0.25">
      <c r="B279" s="3">
        <v>475</v>
      </c>
      <c r="C279" s="105">
        <v>1.1394594594594594</v>
      </c>
    </row>
    <row r="280" spans="2:3" x14ac:dyDescent="0.25">
      <c r="B280" s="3">
        <v>478</v>
      </c>
      <c r="C280" s="105">
        <v>2.3634156976744185</v>
      </c>
    </row>
    <row r="281" spans="2:3" x14ac:dyDescent="0.25">
      <c r="B281" s="3">
        <v>479</v>
      </c>
      <c r="C281" s="105">
        <v>5.1291666666666664</v>
      </c>
    </row>
    <row r="282" spans="2:3" x14ac:dyDescent="0.25">
      <c r="B282" s="3">
        <v>480</v>
      </c>
      <c r="C282" s="105">
        <v>1.0065116279069768</v>
      </c>
    </row>
    <row r="283" spans="2:3" x14ac:dyDescent="0.25">
      <c r="B283" s="3">
        <v>484</v>
      </c>
      <c r="C283" s="105">
        <v>2.6020608108108108</v>
      </c>
    </row>
    <row r="284" spans="2:3" x14ac:dyDescent="0.25">
      <c r="B284" s="3">
        <v>487</v>
      </c>
      <c r="C284" s="105">
        <v>1.7862556663644606</v>
      </c>
    </row>
    <row r="285" spans="2:3" x14ac:dyDescent="0.25">
      <c r="B285" s="3">
        <v>488</v>
      </c>
      <c r="C285" s="105">
        <v>2.2005660377358489</v>
      </c>
    </row>
    <row r="286" spans="2:3" x14ac:dyDescent="0.25">
      <c r="B286" s="3">
        <v>489</v>
      </c>
      <c r="C286" s="105">
        <v>1.015108695652174</v>
      </c>
    </row>
    <row r="287" spans="2:3" x14ac:dyDescent="0.25">
      <c r="B287" s="3">
        <v>490</v>
      </c>
      <c r="C287" s="105">
        <v>1.915</v>
      </c>
    </row>
    <row r="288" spans="2:3" x14ac:dyDescent="0.25">
      <c r="B288" s="3">
        <v>491</v>
      </c>
      <c r="C288" s="105">
        <v>3.0534683098591549</v>
      </c>
    </row>
    <row r="289" spans="2:3" x14ac:dyDescent="0.25">
      <c r="B289" s="3">
        <v>493</v>
      </c>
      <c r="C289" s="105">
        <v>7.2377777777777776</v>
      </c>
    </row>
    <row r="290" spans="2:3" x14ac:dyDescent="0.25">
      <c r="B290" s="3">
        <v>494</v>
      </c>
      <c r="C290" s="105">
        <v>5.4736000000000002</v>
      </c>
    </row>
    <row r="291" spans="2:3" x14ac:dyDescent="0.25">
      <c r="B291" s="3">
        <v>495</v>
      </c>
      <c r="C291" s="105">
        <v>4.1449999999999996</v>
      </c>
    </row>
    <row r="292" spans="2:3" x14ac:dyDescent="0.25">
      <c r="B292" s="3">
        <v>502</v>
      </c>
      <c r="C292" s="105">
        <v>5.2992307692307694</v>
      </c>
    </row>
    <row r="293" spans="2:3" x14ac:dyDescent="0.25">
      <c r="B293" s="3">
        <v>503</v>
      </c>
      <c r="C293" s="105">
        <v>1.8032549019607844</v>
      </c>
    </row>
    <row r="294" spans="2:3" x14ac:dyDescent="0.25">
      <c r="B294" s="3">
        <v>506</v>
      </c>
      <c r="C294" s="105">
        <v>9.2707777777777771</v>
      </c>
    </row>
    <row r="295" spans="2:3" x14ac:dyDescent="0.25">
      <c r="B295" s="3">
        <v>508</v>
      </c>
      <c r="C295" s="105">
        <v>1.1222929936305732</v>
      </c>
    </row>
    <row r="296" spans="2:3" x14ac:dyDescent="0.25">
      <c r="B296" s="3">
        <v>510</v>
      </c>
      <c r="C296" s="105">
        <v>1.1908974358974358</v>
      </c>
    </row>
    <row r="297" spans="2:3" x14ac:dyDescent="0.25">
      <c r="B297" s="3">
        <v>512</v>
      </c>
      <c r="C297" s="105">
        <v>1.3931868131868133</v>
      </c>
    </row>
    <row r="298" spans="2:3" x14ac:dyDescent="0.25">
      <c r="B298" s="3">
        <v>517</v>
      </c>
      <c r="C298" s="105">
        <v>1.1200000000000001</v>
      </c>
    </row>
    <row r="299" spans="2:3" x14ac:dyDescent="0.25">
      <c r="B299" s="3">
        <v>519</v>
      </c>
      <c r="C299" s="105">
        <v>1.0174563871693867</v>
      </c>
    </row>
    <row r="300" spans="2:3" x14ac:dyDescent="0.25">
      <c r="B300" s="3">
        <v>520</v>
      </c>
      <c r="C300" s="105">
        <v>4.2575000000000003</v>
      </c>
    </row>
    <row r="301" spans="2:3" x14ac:dyDescent="0.25">
      <c r="B301" s="3">
        <v>521</v>
      </c>
      <c r="C301" s="105">
        <v>1.4553947368421052</v>
      </c>
    </row>
    <row r="302" spans="2:3" x14ac:dyDescent="0.25">
      <c r="B302" s="3">
        <v>523</v>
      </c>
      <c r="C302" s="105">
        <v>7.003333333333333</v>
      </c>
    </row>
    <row r="303" spans="2:3" x14ac:dyDescent="0.25">
      <c r="B303" s="3">
        <v>526</v>
      </c>
      <c r="C303" s="105">
        <v>1.5595180722891566</v>
      </c>
    </row>
    <row r="304" spans="2:3" x14ac:dyDescent="0.25">
      <c r="B304" s="3">
        <v>532</v>
      </c>
      <c r="C304" s="105">
        <v>5.0287499999999996</v>
      </c>
    </row>
    <row r="305" spans="2:4" x14ac:dyDescent="0.25">
      <c r="B305" s="3">
        <v>533</v>
      </c>
      <c r="C305" s="105">
        <v>1.5924394463667819</v>
      </c>
    </row>
    <row r="306" spans="2:4" x14ac:dyDescent="0.25">
      <c r="B306" s="3">
        <v>535</v>
      </c>
      <c r="C306" s="105">
        <v>4.820384615384615</v>
      </c>
    </row>
    <row r="307" spans="2:4" x14ac:dyDescent="0.25">
      <c r="B307" s="3">
        <v>536</v>
      </c>
      <c r="C307" s="105">
        <v>1.4996938775510205</v>
      </c>
    </row>
    <row r="308" spans="2:4" x14ac:dyDescent="0.25">
      <c r="B308" s="3">
        <v>537</v>
      </c>
      <c r="D308" s="105">
        <v>1.1722156398104266</v>
      </c>
    </row>
    <row r="309" spans="2:4" x14ac:dyDescent="0.25">
      <c r="B309" s="3">
        <v>540</v>
      </c>
      <c r="C309" s="105">
        <v>2.6598113207547169</v>
      </c>
    </row>
    <row r="310" spans="2:4" x14ac:dyDescent="0.25">
      <c r="B310" s="3">
        <v>544</v>
      </c>
      <c r="C310" s="105">
        <v>2.7650000000000001</v>
      </c>
    </row>
    <row r="311" spans="2:4" x14ac:dyDescent="0.25">
      <c r="B311" s="3">
        <v>546</v>
      </c>
      <c r="C311" s="105">
        <v>1.6357142857142857</v>
      </c>
    </row>
    <row r="312" spans="2:4" x14ac:dyDescent="0.25">
      <c r="B312" s="3">
        <v>547</v>
      </c>
      <c r="C312" s="105">
        <v>9.69</v>
      </c>
    </row>
    <row r="313" spans="2:4" x14ac:dyDescent="0.25">
      <c r="B313" s="3">
        <v>548</v>
      </c>
      <c r="C313" s="105">
        <v>2.7091376701966716</v>
      </c>
    </row>
    <row r="314" spans="2:4" x14ac:dyDescent="0.25">
      <c r="B314" s="3">
        <v>549</v>
      </c>
      <c r="C314" s="105">
        <v>2.8421355932203389</v>
      </c>
    </row>
    <row r="315" spans="2:4" x14ac:dyDescent="0.25">
      <c r="B315" s="3">
        <v>554</v>
      </c>
      <c r="C315" s="105">
        <v>1.5166315789473683</v>
      </c>
    </row>
    <row r="316" spans="2:4" x14ac:dyDescent="0.25">
      <c r="B316" s="3">
        <v>555</v>
      </c>
      <c r="C316" s="105">
        <v>2.2363492063492063</v>
      </c>
    </row>
    <row r="317" spans="2:4" x14ac:dyDescent="0.25">
      <c r="B317" s="3">
        <v>556</v>
      </c>
      <c r="C317" s="105">
        <v>2.3975</v>
      </c>
    </row>
    <row r="318" spans="2:4" x14ac:dyDescent="0.25">
      <c r="B318" s="3">
        <v>557</v>
      </c>
      <c r="C318" s="105">
        <v>1.9933333333333334</v>
      </c>
    </row>
    <row r="319" spans="2:4" x14ac:dyDescent="0.25">
      <c r="B319" s="3">
        <v>558</v>
      </c>
      <c r="C319" s="105">
        <v>1.373448275862069</v>
      </c>
    </row>
    <row r="320" spans="2:4" x14ac:dyDescent="0.25">
      <c r="B320" s="3">
        <v>559</v>
      </c>
      <c r="C320" s="105">
        <v>1.009696106362773</v>
      </c>
    </row>
    <row r="321" spans="2:3" x14ac:dyDescent="0.25">
      <c r="B321" s="3">
        <v>560</v>
      </c>
      <c r="C321" s="105">
        <v>7.9416000000000002</v>
      </c>
    </row>
    <row r="322" spans="2:3" x14ac:dyDescent="0.25">
      <c r="B322" s="3">
        <v>561</v>
      </c>
      <c r="C322" s="105">
        <v>3.6970000000000001</v>
      </c>
    </row>
    <row r="323" spans="2:3" x14ac:dyDescent="0.25">
      <c r="B323" s="3">
        <v>563</v>
      </c>
      <c r="C323" s="105">
        <v>1.3802702702702703</v>
      </c>
    </row>
    <row r="324" spans="2:3" x14ac:dyDescent="0.25">
      <c r="B324" s="3">
        <v>565</v>
      </c>
      <c r="C324" s="105">
        <v>2.0460063224446787</v>
      </c>
    </row>
    <row r="325" spans="2:3" x14ac:dyDescent="0.25">
      <c r="B325" s="3">
        <v>567</v>
      </c>
      <c r="C325" s="105">
        <v>2.1860294117647059</v>
      </c>
    </row>
    <row r="326" spans="2:3" x14ac:dyDescent="0.25">
      <c r="B326" s="3">
        <v>568</v>
      </c>
      <c r="C326" s="105">
        <v>1.8603314917127072</v>
      </c>
    </row>
    <row r="327" spans="2:3" x14ac:dyDescent="0.25">
      <c r="B327" s="3">
        <v>569</v>
      </c>
      <c r="C327" s="105">
        <v>2.3733830845771142</v>
      </c>
    </row>
    <row r="328" spans="2:3" x14ac:dyDescent="0.25">
      <c r="B328" s="3">
        <v>570</v>
      </c>
      <c r="C328" s="105">
        <v>3.0565384615384614</v>
      </c>
    </row>
    <row r="329" spans="2:3" x14ac:dyDescent="0.25">
      <c r="B329" s="3">
        <v>573</v>
      </c>
      <c r="C329" s="105">
        <v>1.1188059701492536</v>
      </c>
    </row>
    <row r="330" spans="2:3" x14ac:dyDescent="0.25">
      <c r="B330" s="3">
        <v>574</v>
      </c>
      <c r="C330" s="105">
        <v>3.6914814814814814</v>
      </c>
    </row>
    <row r="331" spans="2:3" x14ac:dyDescent="0.25">
      <c r="B331" s="3">
        <v>579</v>
      </c>
      <c r="C331" s="105">
        <v>1.0111290322580646</v>
      </c>
    </row>
    <row r="332" spans="2:3" x14ac:dyDescent="0.25">
      <c r="B332" s="3">
        <v>580</v>
      </c>
      <c r="C332" s="105">
        <v>3.4150228310502282</v>
      </c>
    </row>
    <row r="333" spans="2:3" x14ac:dyDescent="0.25">
      <c r="B333" s="3">
        <v>583</v>
      </c>
      <c r="C333" s="105">
        <v>3.2240211640211642</v>
      </c>
    </row>
    <row r="334" spans="2:3" x14ac:dyDescent="0.25">
      <c r="B334" s="3">
        <v>584</v>
      </c>
      <c r="C334" s="105">
        <v>1.1950810185185186</v>
      </c>
    </row>
    <row r="335" spans="2:3" x14ac:dyDescent="0.25">
      <c r="B335" s="3">
        <v>585</v>
      </c>
      <c r="C335" s="105">
        <v>1.4679775280898877</v>
      </c>
    </row>
    <row r="336" spans="2:3" x14ac:dyDescent="0.25">
      <c r="B336" s="3">
        <v>586</v>
      </c>
      <c r="C336" s="105">
        <v>9.5057142857142853</v>
      </c>
    </row>
    <row r="337" spans="2:4" x14ac:dyDescent="0.25">
      <c r="B337" s="3">
        <v>591</v>
      </c>
      <c r="C337" s="105">
        <v>10.376666666666667</v>
      </c>
    </row>
    <row r="338" spans="2:4" x14ac:dyDescent="0.25">
      <c r="B338" s="3">
        <v>593</v>
      </c>
      <c r="C338" s="105">
        <v>1.5484210526315789</v>
      </c>
    </row>
    <row r="339" spans="2:4" x14ac:dyDescent="0.25">
      <c r="B339" s="3">
        <v>595</v>
      </c>
      <c r="C339" s="105">
        <v>2.0852773826458035</v>
      </c>
    </row>
    <row r="340" spans="2:4" x14ac:dyDescent="0.25">
      <c r="B340" s="3">
        <v>597</v>
      </c>
      <c r="C340" s="105">
        <v>2.0159756097560977</v>
      </c>
    </row>
    <row r="341" spans="2:4" x14ac:dyDescent="0.25">
      <c r="B341" s="3">
        <v>598</v>
      </c>
      <c r="C341" s="105">
        <v>1.6209032258064515</v>
      </c>
    </row>
    <row r="342" spans="2:4" x14ac:dyDescent="0.25">
      <c r="B342" s="3">
        <v>601</v>
      </c>
      <c r="D342" s="105">
        <v>2.0663492063492064</v>
      </c>
    </row>
    <row r="343" spans="2:4" x14ac:dyDescent="0.25">
      <c r="B343" s="3">
        <v>602</v>
      </c>
      <c r="C343" s="105">
        <v>1.2823628691983122</v>
      </c>
    </row>
    <row r="344" spans="2:4" x14ac:dyDescent="0.25">
      <c r="B344" s="3">
        <v>603</v>
      </c>
      <c r="C344" s="105">
        <v>1.1966037735849056</v>
      </c>
    </row>
    <row r="345" spans="2:4" x14ac:dyDescent="0.25">
      <c r="B345" s="3">
        <v>604</v>
      </c>
      <c r="C345" s="105">
        <v>1.7073055242390078</v>
      </c>
    </row>
    <row r="346" spans="2:4" x14ac:dyDescent="0.25">
      <c r="B346" s="3">
        <v>605</v>
      </c>
      <c r="C346" s="105">
        <v>1.8721212121212121</v>
      </c>
    </row>
    <row r="347" spans="2:4" x14ac:dyDescent="0.25">
      <c r="B347" s="3">
        <v>606</v>
      </c>
      <c r="C347" s="105">
        <v>1.8838235294117647</v>
      </c>
    </row>
    <row r="348" spans="2:4" x14ac:dyDescent="0.25">
      <c r="B348" s="3">
        <v>607</v>
      </c>
      <c r="C348" s="105">
        <v>1.3129869186046512</v>
      </c>
    </row>
    <row r="349" spans="2:4" x14ac:dyDescent="0.25">
      <c r="B349" s="3">
        <v>608</v>
      </c>
      <c r="C349" s="105">
        <v>2.8397435897435899</v>
      </c>
    </row>
    <row r="350" spans="2:4" x14ac:dyDescent="0.25">
      <c r="B350" s="3">
        <v>609</v>
      </c>
      <c r="C350" s="105">
        <v>1.2041999999999999</v>
      </c>
    </row>
    <row r="351" spans="2:4" x14ac:dyDescent="0.25">
      <c r="B351" s="3">
        <v>610</v>
      </c>
      <c r="C351" s="105">
        <v>4.1905607476635511</v>
      </c>
    </row>
    <row r="352" spans="2:4" x14ac:dyDescent="0.25">
      <c r="B352" s="3">
        <v>612</v>
      </c>
      <c r="C352" s="105">
        <v>1.3943548387096774</v>
      </c>
    </row>
    <row r="353" spans="2:4" x14ac:dyDescent="0.25">
      <c r="B353" s="3">
        <v>613</v>
      </c>
      <c r="C353" s="105">
        <v>1.74</v>
      </c>
    </row>
    <row r="354" spans="2:4" x14ac:dyDescent="0.25">
      <c r="B354" s="3">
        <v>614</v>
      </c>
      <c r="C354" s="105">
        <v>1.5549056603773586</v>
      </c>
    </row>
    <row r="355" spans="2:4" x14ac:dyDescent="0.25">
      <c r="B355" s="3">
        <v>615</v>
      </c>
      <c r="C355" s="105">
        <v>1.7044705882352942</v>
      </c>
    </row>
    <row r="356" spans="2:4" x14ac:dyDescent="0.25">
      <c r="B356" s="3">
        <v>616</v>
      </c>
      <c r="C356" s="105">
        <v>1.8951562500000001</v>
      </c>
    </row>
    <row r="357" spans="2:4" x14ac:dyDescent="0.25">
      <c r="B357" s="3">
        <v>617</v>
      </c>
      <c r="C357" s="105">
        <v>2.4971428571428573</v>
      </c>
    </row>
    <row r="358" spans="2:4" x14ac:dyDescent="0.25">
      <c r="B358" s="3">
        <v>620</v>
      </c>
      <c r="C358" s="105">
        <v>2.6802325581395348</v>
      </c>
    </row>
    <row r="359" spans="2:4" x14ac:dyDescent="0.25">
      <c r="B359" s="3">
        <v>621</v>
      </c>
      <c r="C359" s="105">
        <v>6.1980078125000002</v>
      </c>
    </row>
    <row r="360" spans="2:4" x14ac:dyDescent="0.25">
      <c r="B360" s="3">
        <v>623</v>
      </c>
      <c r="C360" s="105">
        <v>1.5992152704135738</v>
      </c>
    </row>
    <row r="361" spans="2:4" x14ac:dyDescent="0.25">
      <c r="B361" s="3">
        <v>624</v>
      </c>
      <c r="C361" s="105">
        <v>2.793921568627451</v>
      </c>
    </row>
    <row r="362" spans="2:4" x14ac:dyDescent="0.25">
      <c r="B362" s="3">
        <v>626</v>
      </c>
      <c r="C362" s="105">
        <v>2.0632812500000002</v>
      </c>
    </row>
    <row r="363" spans="2:4" x14ac:dyDescent="0.25">
      <c r="B363" s="3">
        <v>627</v>
      </c>
      <c r="D363" s="105">
        <v>6.9424999999999999</v>
      </c>
    </row>
    <row r="364" spans="2:4" x14ac:dyDescent="0.25">
      <c r="B364" s="3">
        <v>628</v>
      </c>
      <c r="C364" s="105">
        <v>1.5178947368421052</v>
      </c>
    </row>
    <row r="365" spans="2:4" x14ac:dyDescent="0.25">
      <c r="B365" s="3">
        <v>631</v>
      </c>
      <c r="C365" s="105">
        <v>3.1039864864864866</v>
      </c>
    </row>
    <row r="366" spans="2:4" x14ac:dyDescent="0.25">
      <c r="B366" s="3">
        <v>635</v>
      </c>
      <c r="C366" s="105">
        <v>1.1409352517985611</v>
      </c>
    </row>
    <row r="367" spans="2:4" x14ac:dyDescent="0.25">
      <c r="B367" s="3">
        <v>641</v>
      </c>
      <c r="C367" s="105">
        <v>1.1996808510638297</v>
      </c>
    </row>
    <row r="368" spans="2:4" x14ac:dyDescent="0.25">
      <c r="B368" s="3">
        <v>642</v>
      </c>
      <c r="C368" s="105">
        <v>1.4545652173913044</v>
      </c>
    </row>
    <row r="369" spans="2:4" x14ac:dyDescent="0.25">
      <c r="B369" s="3">
        <v>643</v>
      </c>
      <c r="C369" s="105">
        <v>2.2138255033557046</v>
      </c>
    </row>
    <row r="370" spans="2:4" x14ac:dyDescent="0.25">
      <c r="B370" s="3">
        <v>652</v>
      </c>
      <c r="C370" s="105">
        <v>1.2684</v>
      </c>
    </row>
    <row r="371" spans="2:4" x14ac:dyDescent="0.25">
      <c r="B371" s="3">
        <v>653</v>
      </c>
      <c r="C371" s="105">
        <v>23.388333333333332</v>
      </c>
    </row>
    <row r="372" spans="2:4" x14ac:dyDescent="0.25">
      <c r="B372" s="3">
        <v>654</v>
      </c>
      <c r="C372" s="105">
        <v>5.0838857142857146</v>
      </c>
    </row>
    <row r="373" spans="2:4" x14ac:dyDescent="0.25">
      <c r="B373" s="3">
        <v>655</v>
      </c>
      <c r="D373" s="105">
        <v>1.9147826086956521</v>
      </c>
    </row>
    <row r="374" spans="2:4" x14ac:dyDescent="0.25">
      <c r="B374" s="3">
        <v>665</v>
      </c>
      <c r="C374" s="105">
        <v>2.3958823529411766</v>
      </c>
    </row>
    <row r="375" spans="2:4" x14ac:dyDescent="0.25">
      <c r="B375" s="3">
        <v>667</v>
      </c>
      <c r="C375" s="105">
        <v>1.7615942028985507</v>
      </c>
    </row>
    <row r="376" spans="2:4" x14ac:dyDescent="0.25">
      <c r="B376" s="3">
        <v>669</v>
      </c>
      <c r="C376" s="105">
        <v>3.5864754098360656</v>
      </c>
    </row>
    <row r="377" spans="2:4" x14ac:dyDescent="0.25">
      <c r="B377" s="3">
        <v>670</v>
      </c>
      <c r="C377" s="105">
        <v>4.6885802469135802</v>
      </c>
    </row>
    <row r="378" spans="2:4" x14ac:dyDescent="0.25">
      <c r="B378" s="3">
        <v>671</v>
      </c>
      <c r="C378" s="105">
        <v>1.220563524590164</v>
      </c>
    </row>
    <row r="379" spans="2:4" x14ac:dyDescent="0.25">
      <c r="B379" s="3">
        <v>675</v>
      </c>
      <c r="C379" s="105">
        <v>1.2297938144329896</v>
      </c>
    </row>
    <row r="380" spans="2:4" x14ac:dyDescent="0.25">
      <c r="B380" s="3">
        <v>676</v>
      </c>
      <c r="C380" s="105">
        <v>1.8974959871589085</v>
      </c>
    </row>
    <row r="381" spans="2:4" x14ac:dyDescent="0.25">
      <c r="B381" s="3">
        <v>679</v>
      </c>
      <c r="C381" s="105">
        <v>10.365</v>
      </c>
    </row>
    <row r="382" spans="2:4" x14ac:dyDescent="0.25">
      <c r="B382" s="3">
        <v>682</v>
      </c>
      <c r="C382" s="105">
        <v>1.5016666666666667</v>
      </c>
    </row>
    <row r="383" spans="2:4" x14ac:dyDescent="0.25">
      <c r="B383" s="3">
        <v>683</v>
      </c>
      <c r="C383" s="105">
        <v>3.5843478260869563</v>
      </c>
    </row>
    <row r="384" spans="2:4" x14ac:dyDescent="0.25">
      <c r="B384" s="3">
        <v>684</v>
      </c>
      <c r="C384" s="105">
        <v>5.4285714285714288</v>
      </c>
    </row>
    <row r="385" spans="2:4" x14ac:dyDescent="0.25">
      <c r="B385" s="3">
        <v>686</v>
      </c>
      <c r="C385" s="105">
        <v>1.9174666666666667</v>
      </c>
    </row>
    <row r="386" spans="2:4" x14ac:dyDescent="0.25">
      <c r="B386" s="3">
        <v>687</v>
      </c>
      <c r="C386" s="105">
        <v>9.32</v>
      </c>
    </row>
    <row r="387" spans="2:4" x14ac:dyDescent="0.25">
      <c r="B387" s="3">
        <v>688</v>
      </c>
      <c r="C387" s="105">
        <v>4.2927586206896553</v>
      </c>
    </row>
    <row r="388" spans="2:4" x14ac:dyDescent="0.25">
      <c r="B388" s="3">
        <v>689</v>
      </c>
      <c r="C388" s="105">
        <v>1.0065753424657535</v>
      </c>
    </row>
    <row r="389" spans="2:4" x14ac:dyDescent="0.25">
      <c r="B389" s="3">
        <v>690</v>
      </c>
      <c r="C389" s="105">
        <v>2.266111111111111</v>
      </c>
    </row>
    <row r="390" spans="2:4" x14ac:dyDescent="0.25">
      <c r="B390" s="3">
        <v>691</v>
      </c>
      <c r="D390" s="105">
        <v>1.4238</v>
      </c>
    </row>
    <row r="391" spans="2:4" x14ac:dyDescent="0.25">
      <c r="B391" s="3">
        <v>695</v>
      </c>
      <c r="D391" s="105">
        <v>1.3393478260869565</v>
      </c>
    </row>
    <row r="392" spans="2:4" x14ac:dyDescent="0.25">
      <c r="B392" s="3">
        <v>697</v>
      </c>
      <c r="C392" s="105">
        <v>1.5280062063615205</v>
      </c>
    </row>
    <row r="393" spans="2:4" x14ac:dyDescent="0.25">
      <c r="B393" s="3">
        <v>698</v>
      </c>
      <c r="C393" s="105">
        <v>4.466912114014252</v>
      </c>
    </row>
    <row r="394" spans="2:4" x14ac:dyDescent="0.25">
      <c r="B394" s="3">
        <v>701</v>
      </c>
      <c r="D394" s="105">
        <v>1.7502692307692307</v>
      </c>
    </row>
    <row r="395" spans="2:4" x14ac:dyDescent="0.25">
      <c r="B395" s="3">
        <v>703</v>
      </c>
      <c r="D395" s="105">
        <v>3.1187381703470032</v>
      </c>
    </row>
    <row r="396" spans="2:4" x14ac:dyDescent="0.25">
      <c r="B396" s="3">
        <v>704</v>
      </c>
      <c r="C396" s="105">
        <v>1.2278160919540231</v>
      </c>
    </row>
    <row r="397" spans="2:4" x14ac:dyDescent="0.25">
      <c r="B397" s="3">
        <v>706</v>
      </c>
      <c r="C397" s="105">
        <v>1.278468634686347</v>
      </c>
    </row>
    <row r="398" spans="2:4" x14ac:dyDescent="0.25">
      <c r="B398" s="3">
        <v>707</v>
      </c>
      <c r="C398" s="105">
        <v>1.5861643835616439</v>
      </c>
    </row>
    <row r="399" spans="2:4" x14ac:dyDescent="0.25">
      <c r="B399" s="3">
        <v>708</v>
      </c>
      <c r="C399" s="105">
        <v>7.0705882352941174</v>
      </c>
    </row>
    <row r="400" spans="2:4" x14ac:dyDescent="0.25">
      <c r="B400" s="3">
        <v>709</v>
      </c>
      <c r="C400" s="105">
        <v>1.4238775510204082</v>
      </c>
    </row>
    <row r="401" spans="2:3" x14ac:dyDescent="0.25">
      <c r="B401" s="3">
        <v>710</v>
      </c>
      <c r="C401" s="105">
        <v>1.4786046511627906</v>
      </c>
    </row>
    <row r="402" spans="2:3" x14ac:dyDescent="0.25">
      <c r="B402" s="3">
        <v>712</v>
      </c>
      <c r="C402" s="105">
        <v>18.40625</v>
      </c>
    </row>
    <row r="403" spans="2:3" x14ac:dyDescent="0.25">
      <c r="B403" s="3">
        <v>713</v>
      </c>
      <c r="C403" s="105">
        <v>1.6194202898550725</v>
      </c>
    </row>
    <row r="404" spans="2:3" x14ac:dyDescent="0.25">
      <c r="B404" s="3">
        <v>714</v>
      </c>
      <c r="C404" s="105">
        <v>4.7282077922077921</v>
      </c>
    </row>
    <row r="405" spans="2:3" x14ac:dyDescent="0.25">
      <c r="B405" s="3">
        <v>716</v>
      </c>
      <c r="C405" s="105">
        <v>5.1764999999999999</v>
      </c>
    </row>
    <row r="406" spans="2:3" x14ac:dyDescent="0.25">
      <c r="B406" s="3">
        <v>717</v>
      </c>
      <c r="C406" s="105">
        <v>2.4764285714285714</v>
      </c>
    </row>
    <row r="407" spans="2:3" x14ac:dyDescent="0.25">
      <c r="B407" s="3">
        <v>718</v>
      </c>
      <c r="C407" s="105">
        <v>1.0020481927710843</v>
      </c>
    </row>
    <row r="408" spans="2:3" x14ac:dyDescent="0.25">
      <c r="B408" s="3">
        <v>719</v>
      </c>
      <c r="C408" s="105">
        <v>1.53</v>
      </c>
    </row>
    <row r="409" spans="2:3" x14ac:dyDescent="0.25">
      <c r="B409" s="3">
        <v>722</v>
      </c>
      <c r="C409" s="105">
        <v>1.5650721649484536</v>
      </c>
    </row>
    <row r="410" spans="2:3" x14ac:dyDescent="0.25">
      <c r="B410" s="3">
        <v>723</v>
      </c>
      <c r="C410" s="105">
        <v>2.704081632653061</v>
      </c>
    </row>
    <row r="411" spans="2:3" x14ac:dyDescent="0.25">
      <c r="B411" s="3">
        <v>724</v>
      </c>
      <c r="C411" s="105">
        <v>1.3405952380952382</v>
      </c>
    </row>
    <row r="412" spans="2:3" x14ac:dyDescent="0.25">
      <c r="B412" s="3">
        <v>727</v>
      </c>
      <c r="C412" s="105">
        <v>1.65</v>
      </c>
    </row>
    <row r="413" spans="2:3" x14ac:dyDescent="0.25">
      <c r="B413" s="3">
        <v>729</v>
      </c>
      <c r="C413" s="105">
        <v>1.8566071428571429</v>
      </c>
    </row>
    <row r="414" spans="2:3" x14ac:dyDescent="0.25">
      <c r="B414" s="3">
        <v>730</v>
      </c>
      <c r="C414" s="105">
        <v>4.1266319444444441</v>
      </c>
    </row>
    <row r="415" spans="2:3" x14ac:dyDescent="0.25">
      <c r="B415" s="3">
        <v>733</v>
      </c>
      <c r="C415" s="105">
        <v>5.2700632911392402</v>
      </c>
    </row>
    <row r="416" spans="2:3" x14ac:dyDescent="0.25">
      <c r="B416" s="3">
        <v>734</v>
      </c>
      <c r="C416" s="105">
        <v>3.1914285714285713</v>
      </c>
    </row>
    <row r="417" spans="2:4" x14ac:dyDescent="0.25">
      <c r="B417" s="3">
        <v>735</v>
      </c>
      <c r="C417" s="105">
        <v>3.5418867924528303</v>
      </c>
    </row>
    <row r="418" spans="2:4" x14ac:dyDescent="0.25">
      <c r="B418" s="3">
        <v>737</v>
      </c>
      <c r="C418" s="105">
        <v>1.358918918918919</v>
      </c>
    </row>
    <row r="419" spans="2:4" x14ac:dyDescent="0.25">
      <c r="B419" s="3">
        <v>741</v>
      </c>
      <c r="C419" s="105">
        <v>11.791666666666666</v>
      </c>
    </row>
    <row r="420" spans="2:4" x14ac:dyDescent="0.25">
      <c r="B420" s="3">
        <v>742</v>
      </c>
      <c r="C420" s="105">
        <v>11.260833333333334</v>
      </c>
    </row>
    <row r="421" spans="2:4" x14ac:dyDescent="0.25">
      <c r="B421" s="3">
        <v>744</v>
      </c>
      <c r="C421" s="105">
        <v>7.12</v>
      </c>
    </row>
    <row r="422" spans="2:4" x14ac:dyDescent="0.25">
      <c r="B422" s="3">
        <v>746</v>
      </c>
      <c r="C422" s="105">
        <v>2.1250896057347672</v>
      </c>
    </row>
    <row r="423" spans="2:4" x14ac:dyDescent="0.25">
      <c r="B423" s="3">
        <v>747</v>
      </c>
      <c r="C423" s="105">
        <v>2.2885714285714287</v>
      </c>
    </row>
    <row r="424" spans="2:4" x14ac:dyDescent="0.25">
      <c r="B424" s="3">
        <v>749</v>
      </c>
      <c r="C424" s="105">
        <v>1.5729069767441861</v>
      </c>
    </row>
    <row r="425" spans="2:4" x14ac:dyDescent="0.25">
      <c r="B425" s="3">
        <v>751</v>
      </c>
      <c r="D425" s="105">
        <v>2.3230555555555554</v>
      </c>
    </row>
    <row r="426" spans="2:4" x14ac:dyDescent="0.25">
      <c r="B426" s="3">
        <v>753</v>
      </c>
      <c r="C426" s="105">
        <v>2.5670212765957445</v>
      </c>
    </row>
    <row r="427" spans="2:4" x14ac:dyDescent="0.25">
      <c r="B427" s="3">
        <v>754</v>
      </c>
      <c r="C427" s="105">
        <v>1.6847017045454546</v>
      </c>
    </row>
    <row r="428" spans="2:4" x14ac:dyDescent="0.25">
      <c r="B428" s="3">
        <v>755</v>
      </c>
      <c r="C428" s="105">
        <v>1.6657777777777778</v>
      </c>
    </row>
    <row r="429" spans="2:4" x14ac:dyDescent="0.25">
      <c r="B429" s="3">
        <v>756</v>
      </c>
      <c r="C429" s="105">
        <v>7.7207692307692311</v>
      </c>
    </row>
    <row r="430" spans="2:4" x14ac:dyDescent="0.25">
      <c r="B430" s="3">
        <v>757</v>
      </c>
      <c r="C430" s="105">
        <v>4.0685714285714285</v>
      </c>
    </row>
    <row r="431" spans="2:4" x14ac:dyDescent="0.25">
      <c r="B431" s="3">
        <v>758</v>
      </c>
      <c r="C431" s="105">
        <v>5.6420608108108112</v>
      </c>
    </row>
    <row r="432" spans="2:4" x14ac:dyDescent="0.25">
      <c r="B432" s="3">
        <v>761</v>
      </c>
      <c r="C432" s="105">
        <v>6.5545454545454547</v>
      </c>
    </row>
    <row r="433" spans="2:4" x14ac:dyDescent="0.25">
      <c r="B433" s="3">
        <v>762</v>
      </c>
      <c r="C433" s="105">
        <v>1.7725714285714285</v>
      </c>
    </row>
    <row r="434" spans="2:4" x14ac:dyDescent="0.25">
      <c r="B434" s="3">
        <v>763</v>
      </c>
      <c r="C434" s="105">
        <v>1.1317857142857144</v>
      </c>
    </row>
    <row r="435" spans="2:4" x14ac:dyDescent="0.25">
      <c r="B435" s="3">
        <v>764</v>
      </c>
      <c r="C435" s="105">
        <v>7.2818181818181822</v>
      </c>
    </row>
    <row r="436" spans="2:4" x14ac:dyDescent="0.25">
      <c r="B436" s="3">
        <v>765</v>
      </c>
      <c r="D436" s="105">
        <v>2.0833333333333335</v>
      </c>
    </row>
    <row r="437" spans="2:4" x14ac:dyDescent="0.25">
      <c r="B437" s="3">
        <v>768</v>
      </c>
      <c r="C437" s="105">
        <v>2.31</v>
      </c>
    </row>
    <row r="438" spans="2:4" x14ac:dyDescent="0.25">
      <c r="B438" s="3">
        <v>770</v>
      </c>
      <c r="C438" s="105">
        <v>2.7074418604651163</v>
      </c>
    </row>
    <row r="439" spans="2:4" x14ac:dyDescent="0.25">
      <c r="B439" s="3">
        <v>772</v>
      </c>
      <c r="C439" s="105">
        <v>1.1335962566844919</v>
      </c>
    </row>
    <row r="440" spans="2:4" x14ac:dyDescent="0.25">
      <c r="B440" s="3">
        <v>773</v>
      </c>
      <c r="C440" s="105">
        <v>1.9055555555555554</v>
      </c>
    </row>
    <row r="441" spans="2:4" x14ac:dyDescent="0.25">
      <c r="B441" s="3">
        <v>774</v>
      </c>
      <c r="C441" s="105">
        <v>1.355</v>
      </c>
    </row>
    <row r="442" spans="2:4" x14ac:dyDescent="0.25">
      <c r="B442" s="3">
        <v>778</v>
      </c>
      <c r="C442" s="105">
        <v>7.8792307692307695</v>
      </c>
    </row>
    <row r="443" spans="2:4" x14ac:dyDescent="0.25">
      <c r="B443" s="3">
        <v>780</v>
      </c>
      <c r="C443" s="105">
        <v>1.0629411764705883</v>
      </c>
    </row>
    <row r="444" spans="2:4" x14ac:dyDescent="0.25">
      <c r="B444" s="3">
        <v>782</v>
      </c>
      <c r="C444" s="105">
        <v>2.153137254901961</v>
      </c>
    </row>
    <row r="445" spans="2:4" x14ac:dyDescent="0.25">
      <c r="B445" s="3">
        <v>783</v>
      </c>
      <c r="C445" s="105">
        <v>1.4122972972972974</v>
      </c>
    </row>
    <row r="446" spans="2:4" x14ac:dyDescent="0.25">
      <c r="B446" s="3">
        <v>784</v>
      </c>
      <c r="C446" s="105">
        <v>1.1533745781777278</v>
      </c>
    </row>
    <row r="447" spans="2:4" x14ac:dyDescent="0.25">
      <c r="B447" s="3">
        <v>785</v>
      </c>
      <c r="C447" s="105">
        <v>1.9311940298507462</v>
      </c>
    </row>
    <row r="448" spans="2:4" x14ac:dyDescent="0.25">
      <c r="B448" s="3">
        <v>786</v>
      </c>
      <c r="C448" s="105">
        <v>7.2973333333333334</v>
      </c>
    </row>
    <row r="449" spans="2:4" x14ac:dyDescent="0.25">
      <c r="B449" s="3">
        <v>793</v>
      </c>
      <c r="C449" s="105">
        <v>11.859090909090909</v>
      </c>
    </row>
    <row r="450" spans="2:4" x14ac:dyDescent="0.25">
      <c r="B450" s="3">
        <v>794</v>
      </c>
      <c r="C450" s="105">
        <v>1.2539393939393939</v>
      </c>
    </row>
    <row r="451" spans="2:4" x14ac:dyDescent="0.25">
      <c r="B451" s="3">
        <v>797</v>
      </c>
      <c r="C451" s="105">
        <v>1.0963157894736841</v>
      </c>
    </row>
    <row r="452" spans="2:4" x14ac:dyDescent="0.25">
      <c r="B452" s="3">
        <v>798</v>
      </c>
      <c r="C452" s="105">
        <v>1.8847058823529412</v>
      </c>
    </row>
    <row r="453" spans="2:4" x14ac:dyDescent="0.25">
      <c r="B453" s="3">
        <v>801</v>
      </c>
      <c r="C453" s="105">
        <v>2.0291304347826089</v>
      </c>
    </row>
    <row r="454" spans="2:4" x14ac:dyDescent="0.25">
      <c r="B454" s="3">
        <v>802</v>
      </c>
      <c r="C454" s="105">
        <v>1.9703225806451612</v>
      </c>
    </row>
    <row r="455" spans="2:4" x14ac:dyDescent="0.25">
      <c r="B455" s="3">
        <v>803</v>
      </c>
      <c r="C455" s="105">
        <v>1.07</v>
      </c>
    </row>
    <row r="456" spans="2:4" x14ac:dyDescent="0.25">
      <c r="B456" s="3">
        <v>804</v>
      </c>
      <c r="C456" s="105">
        <v>2.6873076923076922</v>
      </c>
    </row>
    <row r="457" spans="2:4" x14ac:dyDescent="0.25">
      <c r="B457" s="3">
        <v>806</v>
      </c>
      <c r="C457" s="105">
        <v>11.802857142857142</v>
      </c>
    </row>
    <row r="458" spans="2:4" x14ac:dyDescent="0.25">
      <c r="B458" s="3">
        <v>807</v>
      </c>
      <c r="C458" s="105">
        <v>2.64</v>
      </c>
    </row>
    <row r="459" spans="2:4" x14ac:dyDescent="0.25">
      <c r="B459" s="3">
        <v>810</v>
      </c>
      <c r="C459" s="105">
        <v>1.9312499999999999</v>
      </c>
    </row>
    <row r="460" spans="2:4" x14ac:dyDescent="0.25">
      <c r="B460" s="3">
        <v>812</v>
      </c>
      <c r="C460" s="105">
        <v>2.2552763819095478</v>
      </c>
    </row>
    <row r="461" spans="2:4" x14ac:dyDescent="0.25">
      <c r="B461" s="3">
        <v>813</v>
      </c>
      <c r="C461" s="105">
        <v>2.3940625</v>
      </c>
    </row>
    <row r="462" spans="2:4" x14ac:dyDescent="0.25">
      <c r="B462" s="3">
        <v>815</v>
      </c>
      <c r="C462" s="105">
        <v>1.3023333333333333</v>
      </c>
    </row>
    <row r="463" spans="2:4" x14ac:dyDescent="0.25">
      <c r="B463" s="3">
        <v>816</v>
      </c>
      <c r="D463" s="105">
        <v>6.1521739130434785</v>
      </c>
    </row>
    <row r="464" spans="2:4" x14ac:dyDescent="0.25">
      <c r="B464" s="3">
        <v>817</v>
      </c>
      <c r="C464" s="105">
        <v>3.687953216374269</v>
      </c>
    </row>
    <row r="465" spans="2:4" x14ac:dyDescent="0.25">
      <c r="B465" s="3">
        <v>818</v>
      </c>
      <c r="C465" s="105">
        <v>10.948571428571428</v>
      </c>
    </row>
    <row r="466" spans="2:4" x14ac:dyDescent="0.25">
      <c r="B466" s="3">
        <v>820</v>
      </c>
      <c r="C466" s="105">
        <v>8.0060000000000002</v>
      </c>
    </row>
    <row r="467" spans="2:4" x14ac:dyDescent="0.25">
      <c r="B467" s="3">
        <v>821</v>
      </c>
      <c r="C467" s="105">
        <v>2.9128571428571428</v>
      </c>
    </row>
    <row r="468" spans="2:4" x14ac:dyDescent="0.25">
      <c r="B468" s="3">
        <v>822</v>
      </c>
      <c r="C468" s="105">
        <v>3.4996666666666667</v>
      </c>
    </row>
    <row r="469" spans="2:4" x14ac:dyDescent="0.25">
      <c r="B469" s="3">
        <v>823</v>
      </c>
      <c r="D469" s="105">
        <v>3.5707317073170732</v>
      </c>
    </row>
    <row r="470" spans="2:4" x14ac:dyDescent="0.25">
      <c r="B470" s="3">
        <v>824</v>
      </c>
      <c r="C470" s="105">
        <v>1.2648941176470587</v>
      </c>
    </row>
    <row r="471" spans="2:4" x14ac:dyDescent="0.25">
      <c r="B471" s="3">
        <v>825</v>
      </c>
      <c r="C471" s="105">
        <v>3.875</v>
      </c>
    </row>
    <row r="472" spans="2:4" x14ac:dyDescent="0.25">
      <c r="B472" s="3">
        <v>826</v>
      </c>
      <c r="C472" s="105">
        <v>4.5703571428571426</v>
      </c>
    </row>
    <row r="473" spans="2:4" x14ac:dyDescent="0.25">
      <c r="B473" s="3">
        <v>827</v>
      </c>
      <c r="C473" s="105">
        <v>2.6669565217391304</v>
      </c>
    </row>
    <row r="474" spans="2:4" x14ac:dyDescent="0.25">
      <c r="B474" s="3">
        <v>831</v>
      </c>
      <c r="C474" s="105">
        <v>1.089773429454171</v>
      </c>
    </row>
    <row r="475" spans="2:4" x14ac:dyDescent="0.25">
      <c r="B475" s="3">
        <v>832</v>
      </c>
      <c r="D475" s="105">
        <v>3.1517592592592591</v>
      </c>
    </row>
    <row r="476" spans="2:4" x14ac:dyDescent="0.25">
      <c r="B476" s="3">
        <v>833</v>
      </c>
      <c r="C476" s="105">
        <v>1.5769117647058823</v>
      </c>
    </row>
    <row r="477" spans="2:4" x14ac:dyDescent="0.25">
      <c r="B477" s="3">
        <v>834</v>
      </c>
      <c r="C477" s="105">
        <v>1.5380821917808218</v>
      </c>
    </row>
    <row r="478" spans="2:4" x14ac:dyDescent="0.25">
      <c r="B478" s="3">
        <v>837</v>
      </c>
      <c r="C478" s="105">
        <v>8.5288135593220336</v>
      </c>
    </row>
    <row r="479" spans="2:4" x14ac:dyDescent="0.25">
      <c r="B479" s="3">
        <v>838</v>
      </c>
      <c r="C479" s="105">
        <v>1.3890625000000001</v>
      </c>
    </row>
    <row r="480" spans="2:4" x14ac:dyDescent="0.25">
      <c r="B480" s="3">
        <v>839</v>
      </c>
      <c r="C480" s="105">
        <v>1.9018181818181819</v>
      </c>
    </row>
    <row r="481" spans="2:4" x14ac:dyDescent="0.25">
      <c r="B481" s="3">
        <v>840</v>
      </c>
      <c r="C481" s="105">
        <v>1.0024333619948409</v>
      </c>
    </row>
    <row r="482" spans="2:4" x14ac:dyDescent="0.25">
      <c r="B482" s="3">
        <v>841</v>
      </c>
      <c r="C482" s="105">
        <v>1.4275824175824177</v>
      </c>
    </row>
    <row r="483" spans="2:4" x14ac:dyDescent="0.25">
      <c r="B483" s="3">
        <v>842</v>
      </c>
      <c r="C483" s="105">
        <v>5.6313333333333331</v>
      </c>
    </row>
    <row r="484" spans="2:4" x14ac:dyDescent="0.25">
      <c r="B484" s="3">
        <v>845</v>
      </c>
      <c r="C484" s="105">
        <v>1.9754935622317598</v>
      </c>
    </row>
    <row r="485" spans="2:4" x14ac:dyDescent="0.25">
      <c r="B485" s="3">
        <v>846</v>
      </c>
      <c r="D485" s="105">
        <v>5.085</v>
      </c>
    </row>
    <row r="486" spans="2:4" x14ac:dyDescent="0.25">
      <c r="B486" s="3">
        <v>847</v>
      </c>
      <c r="C486" s="105">
        <v>2.3774468085106384</v>
      </c>
    </row>
    <row r="487" spans="2:4" x14ac:dyDescent="0.25">
      <c r="B487" s="3">
        <v>848</v>
      </c>
      <c r="C487" s="105">
        <v>3.3846875000000001</v>
      </c>
    </row>
    <row r="488" spans="2:4" x14ac:dyDescent="0.25">
      <c r="B488" s="3">
        <v>849</v>
      </c>
      <c r="C488" s="105">
        <v>1.3308955223880596</v>
      </c>
    </row>
    <row r="489" spans="2:4" x14ac:dyDescent="0.25">
      <c r="B489" s="3">
        <v>851</v>
      </c>
      <c r="C489" s="105">
        <v>2.0779999999999998</v>
      </c>
    </row>
    <row r="490" spans="2:4" x14ac:dyDescent="0.25">
      <c r="B490" s="3">
        <v>853</v>
      </c>
      <c r="C490" s="105">
        <v>6.5205847953216374</v>
      </c>
    </row>
    <row r="491" spans="2:4" x14ac:dyDescent="0.25">
      <c r="B491" s="3">
        <v>854</v>
      </c>
      <c r="C491" s="105">
        <v>1.1363099415204678</v>
      </c>
    </row>
    <row r="492" spans="2:4" x14ac:dyDescent="0.25">
      <c r="B492" s="3">
        <v>855</v>
      </c>
      <c r="C492" s="105">
        <v>1.0237606837606839</v>
      </c>
    </row>
    <row r="493" spans="2:4" x14ac:dyDescent="0.25">
      <c r="B493" s="3">
        <v>856</v>
      </c>
      <c r="C493" s="105">
        <v>3.5658333333333334</v>
      </c>
    </row>
    <row r="494" spans="2:4" x14ac:dyDescent="0.25">
      <c r="B494" s="3">
        <v>857</v>
      </c>
      <c r="D494" s="105">
        <v>1.3986792452830188</v>
      </c>
    </row>
    <row r="495" spans="2:4" x14ac:dyDescent="0.25">
      <c r="B495" s="3">
        <v>860</v>
      </c>
      <c r="C495" s="105">
        <v>2.5165000000000002</v>
      </c>
    </row>
    <row r="496" spans="2:4" x14ac:dyDescent="0.25">
      <c r="B496" s="3">
        <v>861</v>
      </c>
      <c r="C496" s="105">
        <v>1.0587500000000001</v>
      </c>
    </row>
    <row r="497" spans="2:3" x14ac:dyDescent="0.25">
      <c r="B497" s="3">
        <v>862</v>
      </c>
      <c r="C497" s="105">
        <v>1.8742857142857143</v>
      </c>
    </row>
    <row r="498" spans="2:3" x14ac:dyDescent="0.25">
      <c r="B498" s="3">
        <v>863</v>
      </c>
      <c r="C498" s="105">
        <v>3.8678571428571429</v>
      </c>
    </row>
    <row r="499" spans="2:3" x14ac:dyDescent="0.25">
      <c r="B499" s="3">
        <v>864</v>
      </c>
      <c r="C499" s="105">
        <v>3.4707142857142856</v>
      </c>
    </row>
    <row r="500" spans="2:3" x14ac:dyDescent="0.25">
      <c r="B500" s="3">
        <v>865</v>
      </c>
      <c r="C500" s="105">
        <v>1.8582098765432098</v>
      </c>
    </row>
    <row r="501" spans="2:3" x14ac:dyDescent="0.25">
      <c r="B501" s="3">
        <v>867</v>
      </c>
      <c r="C501" s="105">
        <v>1.6243749999999999</v>
      </c>
    </row>
    <row r="502" spans="2:3" x14ac:dyDescent="0.25">
      <c r="B502" s="3">
        <v>868</v>
      </c>
      <c r="C502" s="105">
        <v>1.8484285714285715</v>
      </c>
    </row>
    <row r="503" spans="2:3" x14ac:dyDescent="0.25">
      <c r="B503" s="3">
        <v>871</v>
      </c>
      <c r="C503" s="105">
        <v>2.7260419580419581</v>
      </c>
    </row>
    <row r="504" spans="2:3" x14ac:dyDescent="0.25">
      <c r="B504" s="3">
        <v>872</v>
      </c>
      <c r="C504" s="105">
        <v>1.7004255319148935</v>
      </c>
    </row>
    <row r="505" spans="2:3" x14ac:dyDescent="0.25">
      <c r="B505" s="3">
        <v>873</v>
      </c>
      <c r="C505" s="105">
        <v>1.8828503562945369</v>
      </c>
    </row>
    <row r="506" spans="2:3" x14ac:dyDescent="0.25">
      <c r="B506" s="3">
        <v>874</v>
      </c>
      <c r="C506" s="105">
        <v>3.4693532338308457</v>
      </c>
    </row>
    <row r="507" spans="2:3" x14ac:dyDescent="0.25">
      <c r="B507" s="3">
        <v>879</v>
      </c>
      <c r="C507" s="105">
        <v>5.4379999999999997</v>
      </c>
    </row>
    <row r="508" spans="2:3" x14ac:dyDescent="0.25">
      <c r="B508" s="3">
        <v>880</v>
      </c>
      <c r="C508" s="105">
        <v>2.2852189349112426</v>
      </c>
    </row>
    <row r="509" spans="2:3" x14ac:dyDescent="0.25">
      <c r="B509" s="3">
        <v>882</v>
      </c>
      <c r="C509" s="105">
        <v>3.7</v>
      </c>
    </row>
    <row r="510" spans="2:3" x14ac:dyDescent="0.25">
      <c r="B510" s="3">
        <v>883</v>
      </c>
      <c r="C510" s="105">
        <v>2.3791176470588233</v>
      </c>
    </row>
    <row r="511" spans="2:3" x14ac:dyDescent="0.25">
      <c r="B511" s="3">
        <v>885</v>
      </c>
      <c r="C511" s="105">
        <v>1.1827777777777777</v>
      </c>
    </row>
    <row r="512" spans="2:3" x14ac:dyDescent="0.25">
      <c r="B512" s="3">
        <v>888</v>
      </c>
      <c r="C512" s="105">
        <v>2.0989655172413793</v>
      </c>
    </row>
    <row r="513" spans="2:4" x14ac:dyDescent="0.25">
      <c r="B513" s="3">
        <v>889</v>
      </c>
      <c r="C513" s="105">
        <v>1.697857142857143</v>
      </c>
    </row>
    <row r="514" spans="2:4" x14ac:dyDescent="0.25">
      <c r="B514" s="3">
        <v>890</v>
      </c>
      <c r="C514" s="105">
        <v>1.1595907738095239</v>
      </c>
    </row>
    <row r="515" spans="2:4" x14ac:dyDescent="0.25">
      <c r="B515" s="3">
        <v>891</v>
      </c>
      <c r="C515" s="105">
        <v>2.5859999999999999</v>
      </c>
    </row>
    <row r="516" spans="2:4" x14ac:dyDescent="0.25">
      <c r="B516" s="3">
        <v>892</v>
      </c>
      <c r="C516" s="105">
        <v>2.3058333333333332</v>
      </c>
    </row>
    <row r="517" spans="2:4" x14ac:dyDescent="0.25">
      <c r="B517" s="3">
        <v>893</v>
      </c>
      <c r="C517" s="105">
        <v>1.2821428571428573</v>
      </c>
    </row>
    <row r="518" spans="2:4" x14ac:dyDescent="0.25">
      <c r="B518" s="3">
        <v>894</v>
      </c>
      <c r="C518" s="105">
        <v>1.8870588235294117</v>
      </c>
    </row>
    <row r="519" spans="2:4" x14ac:dyDescent="0.25">
      <c r="B519" s="3">
        <v>896</v>
      </c>
      <c r="C519" s="105">
        <v>7.7443434343434348</v>
      </c>
    </row>
    <row r="520" spans="2:4" x14ac:dyDescent="0.25">
      <c r="B520" s="3">
        <v>899</v>
      </c>
      <c r="C520" s="105">
        <v>4.0709677419354842</v>
      </c>
    </row>
    <row r="521" spans="2:4" x14ac:dyDescent="0.25">
      <c r="B521" s="3">
        <v>901</v>
      </c>
      <c r="C521" s="105">
        <v>1.5617857142857143</v>
      </c>
    </row>
    <row r="522" spans="2:4" x14ac:dyDescent="0.25">
      <c r="B522" s="3">
        <v>902</v>
      </c>
      <c r="C522" s="105">
        <v>2.5242857142857145</v>
      </c>
    </row>
    <row r="523" spans="2:4" x14ac:dyDescent="0.25">
      <c r="B523" s="3">
        <v>905</v>
      </c>
      <c r="C523" s="105">
        <v>1.6398734177215191</v>
      </c>
    </row>
    <row r="524" spans="2:4" x14ac:dyDescent="0.25">
      <c r="B524" s="3">
        <v>906</v>
      </c>
      <c r="D524" s="105">
        <v>1.6298181818181818</v>
      </c>
    </row>
    <row r="525" spans="2:4" x14ac:dyDescent="0.25">
      <c r="B525" s="3">
        <v>908</v>
      </c>
      <c r="C525" s="105">
        <v>3.1924083769633507</v>
      </c>
    </row>
    <row r="526" spans="2:4" x14ac:dyDescent="0.25">
      <c r="B526" s="3">
        <v>909</v>
      </c>
      <c r="C526" s="105">
        <v>4.7894444444444444</v>
      </c>
    </row>
    <row r="527" spans="2:4" x14ac:dyDescent="0.25">
      <c r="B527" s="3">
        <v>911</v>
      </c>
      <c r="D527" s="105">
        <v>1.9894827586206896</v>
      </c>
    </row>
    <row r="528" spans="2:4" x14ac:dyDescent="0.25">
      <c r="B528" s="3">
        <v>912</v>
      </c>
      <c r="D528" s="105">
        <v>7.95</v>
      </c>
    </row>
    <row r="529" spans="2:4" x14ac:dyDescent="0.25">
      <c r="B529" s="3">
        <v>915</v>
      </c>
      <c r="C529" s="105">
        <v>1.5562827640984909</v>
      </c>
    </row>
    <row r="530" spans="2:4" x14ac:dyDescent="0.25">
      <c r="B530" s="3">
        <v>918</v>
      </c>
      <c r="C530" s="105">
        <v>2.3739473684210526</v>
      </c>
    </row>
    <row r="531" spans="2:4" x14ac:dyDescent="0.25">
      <c r="B531" s="3">
        <v>920</v>
      </c>
      <c r="D531" s="105">
        <v>1.8256603773584905</v>
      </c>
    </row>
    <row r="532" spans="2:4" x14ac:dyDescent="0.25">
      <c r="B532" s="3">
        <v>922</v>
      </c>
      <c r="C532" s="105">
        <v>1.7595330739299611</v>
      </c>
    </row>
    <row r="533" spans="2:4" x14ac:dyDescent="0.25">
      <c r="B533" s="3">
        <v>923</v>
      </c>
      <c r="C533" s="105">
        <v>2.3788235294117648</v>
      </c>
    </row>
    <row r="534" spans="2:4" x14ac:dyDescent="0.25">
      <c r="B534" s="3">
        <v>924</v>
      </c>
      <c r="C534" s="105">
        <v>4.8805076142131982</v>
      </c>
    </row>
    <row r="535" spans="2:4" x14ac:dyDescent="0.25">
      <c r="B535" s="3">
        <v>925</v>
      </c>
      <c r="C535" s="105">
        <v>2.2406666666666668</v>
      </c>
    </row>
    <row r="536" spans="2:4" x14ac:dyDescent="0.25">
      <c r="B536" s="3">
        <v>928</v>
      </c>
      <c r="C536" s="105">
        <v>1.1731541218637993</v>
      </c>
    </row>
    <row r="537" spans="2:4" x14ac:dyDescent="0.25">
      <c r="B537" s="3">
        <v>929</v>
      </c>
      <c r="C537" s="105">
        <v>2.173090909090909</v>
      </c>
    </row>
    <row r="538" spans="2:4" x14ac:dyDescent="0.25">
      <c r="B538" s="3">
        <v>930</v>
      </c>
      <c r="C538" s="105">
        <v>1.1228571428571428</v>
      </c>
    </row>
    <row r="539" spans="2:4" x14ac:dyDescent="0.25">
      <c r="B539" s="3">
        <v>932</v>
      </c>
      <c r="C539" s="105">
        <v>2.1230434782608696</v>
      </c>
    </row>
    <row r="540" spans="2:4" x14ac:dyDescent="0.25">
      <c r="B540" s="3">
        <v>933</v>
      </c>
      <c r="C540" s="105">
        <v>2.3974657534246577</v>
      </c>
    </row>
    <row r="541" spans="2:4" x14ac:dyDescent="0.25">
      <c r="B541" s="3">
        <v>934</v>
      </c>
      <c r="C541" s="105">
        <v>1.8193548387096774</v>
      </c>
    </row>
    <row r="542" spans="2:4" x14ac:dyDescent="0.25">
      <c r="B542" s="3">
        <v>935</v>
      </c>
      <c r="C542" s="105">
        <v>1.6413114754098361</v>
      </c>
    </row>
    <row r="543" spans="2:4" x14ac:dyDescent="0.25">
      <c r="B543" s="3">
        <v>938</v>
      </c>
      <c r="C543" s="105">
        <v>1.0970652173913042</v>
      </c>
    </row>
    <row r="544" spans="2:4" x14ac:dyDescent="0.25">
      <c r="B544" s="3">
        <v>943</v>
      </c>
      <c r="C544" s="105">
        <v>1.5958666666666668</v>
      </c>
    </row>
    <row r="545" spans="2:3" x14ac:dyDescent="0.25">
      <c r="B545" s="3">
        <v>949</v>
      </c>
      <c r="C545" s="105">
        <v>1.6135593220338984</v>
      </c>
    </row>
    <row r="546" spans="2:3" x14ac:dyDescent="0.25">
      <c r="B546" s="3">
        <v>951</v>
      </c>
      <c r="C546" s="105">
        <v>10.969379310344827</v>
      </c>
    </row>
    <row r="547" spans="2:3" x14ac:dyDescent="0.25">
      <c r="B547" s="3">
        <v>954</v>
      </c>
      <c r="C547" s="105">
        <v>3.6709859154929578</v>
      </c>
    </row>
    <row r="548" spans="2:3" x14ac:dyDescent="0.25">
      <c r="B548" s="3">
        <v>955</v>
      </c>
      <c r="C548" s="105">
        <v>11.09</v>
      </c>
    </row>
    <row r="549" spans="2:3" x14ac:dyDescent="0.25">
      <c r="B549" s="3">
        <v>957</v>
      </c>
      <c r="C549" s="105">
        <v>1.2687755102040816</v>
      </c>
    </row>
    <row r="550" spans="2:3" x14ac:dyDescent="0.25">
      <c r="B550" s="3">
        <v>958</v>
      </c>
      <c r="C550" s="105">
        <v>7.3463636363636367</v>
      </c>
    </row>
    <row r="551" spans="2:3" x14ac:dyDescent="0.25">
      <c r="B551" s="3">
        <v>961</v>
      </c>
      <c r="C551" s="105">
        <v>1.1929824561403508</v>
      </c>
    </row>
    <row r="552" spans="2:3" x14ac:dyDescent="0.25">
      <c r="B552" s="3">
        <v>962</v>
      </c>
      <c r="C552" s="105">
        <v>2.9602777777777778</v>
      </c>
    </row>
    <row r="553" spans="2:3" x14ac:dyDescent="0.25">
      <c r="B553" s="3">
        <v>964</v>
      </c>
      <c r="C553" s="105">
        <v>3.5578378378378379</v>
      </c>
    </row>
    <row r="554" spans="2:3" x14ac:dyDescent="0.25">
      <c r="B554" s="3">
        <v>965</v>
      </c>
      <c r="C554" s="105">
        <v>3.8640909090909092</v>
      </c>
    </row>
    <row r="555" spans="2:3" x14ac:dyDescent="0.25">
      <c r="B555" s="3">
        <v>966</v>
      </c>
      <c r="C555" s="105">
        <v>7.9223529411764702</v>
      </c>
    </row>
    <row r="556" spans="2:3" x14ac:dyDescent="0.25">
      <c r="B556" s="3">
        <v>967</v>
      </c>
      <c r="C556" s="105">
        <v>1.3703393665158372</v>
      </c>
    </row>
    <row r="557" spans="2:3" x14ac:dyDescent="0.25">
      <c r="B557" s="3">
        <v>968</v>
      </c>
      <c r="C557" s="105">
        <v>3.3820833333333336</v>
      </c>
    </row>
    <row r="558" spans="2:3" x14ac:dyDescent="0.25">
      <c r="B558" s="3">
        <v>969</v>
      </c>
      <c r="C558" s="105">
        <v>1.0822784810126582</v>
      </c>
    </row>
    <row r="559" spans="2:3" x14ac:dyDescent="0.25">
      <c r="B559" s="3">
        <v>972</v>
      </c>
      <c r="C559" s="105">
        <v>2.283934426229508</v>
      </c>
    </row>
    <row r="560" spans="2:3" x14ac:dyDescent="0.25">
      <c r="B560" s="3">
        <v>974</v>
      </c>
      <c r="C560" s="105">
        <v>3.73875</v>
      </c>
    </row>
    <row r="561" spans="2:3" x14ac:dyDescent="0.25">
      <c r="B561" s="3">
        <v>975</v>
      </c>
      <c r="C561" s="105">
        <v>1.5492592592592593</v>
      </c>
    </row>
    <row r="562" spans="2:3" x14ac:dyDescent="0.25">
      <c r="B562" s="3">
        <v>976</v>
      </c>
      <c r="C562" s="105">
        <v>3.2214999999999998</v>
      </c>
    </row>
    <row r="563" spans="2:3" x14ac:dyDescent="0.25">
      <c r="B563" s="3">
        <v>978</v>
      </c>
      <c r="C563" s="105">
        <v>8.641</v>
      </c>
    </row>
    <row r="564" spans="2:3" x14ac:dyDescent="0.25">
      <c r="B564" s="3">
        <v>979</v>
      </c>
      <c r="C564" s="105">
        <v>1.432624584717608</v>
      </c>
    </row>
    <row r="565" spans="2:3" x14ac:dyDescent="0.25">
      <c r="B565" s="3">
        <v>981</v>
      </c>
      <c r="C565" s="105">
        <v>1.7822388059701493</v>
      </c>
    </row>
    <row r="566" spans="2:3" x14ac:dyDescent="0.25">
      <c r="B566" s="3">
        <v>983</v>
      </c>
      <c r="C566" s="105">
        <v>1.4593648334624323</v>
      </c>
    </row>
    <row r="567" spans="2:3" x14ac:dyDescent="0.25">
      <c r="B567" s="3">
        <v>984</v>
      </c>
      <c r="C567" s="105">
        <v>1.5246153846153847</v>
      </c>
    </row>
    <row r="568" spans="2:3" x14ac:dyDescent="0.25">
      <c r="B568" s="3">
        <v>987</v>
      </c>
      <c r="C568" s="105">
        <v>2.1679032258064517</v>
      </c>
    </row>
    <row r="569" spans="2:3" x14ac:dyDescent="0.25">
      <c r="B569" s="3">
        <v>989</v>
      </c>
      <c r="C569" s="105">
        <v>4.9958333333333336</v>
      </c>
    </row>
    <row r="570" spans="2:3" x14ac:dyDescent="0.25">
      <c r="B570" s="3">
        <v>991</v>
      </c>
      <c r="C570" s="105">
        <v>1.131734693877551</v>
      </c>
    </row>
    <row r="571" spans="2:3" x14ac:dyDescent="0.25">
      <c r="B571" s="3">
        <v>992</v>
      </c>
      <c r="C571" s="105">
        <v>4.2654838709677421</v>
      </c>
    </row>
    <row r="572" spans="2:3" x14ac:dyDescent="0.25">
      <c r="B572" s="3">
        <v>995</v>
      </c>
      <c r="C572" s="105">
        <v>1.5746762589928058</v>
      </c>
    </row>
  </sheetData>
  <pageMargins left="0.7" right="0.7" top="0.75" bottom="0.75" header="0.3" footer="0.3"/>
  <pageSetup orientation="portrait" horizontalDpi="300" verticalDpi="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D1E4-01F6-42D5-BE4B-DCE992309078}">
  <sheetPr>
    <tabColor theme="9"/>
  </sheetPr>
  <dimension ref="B2:M572"/>
  <sheetViews>
    <sheetView showGridLines="0" zoomScaleNormal="100" workbookViewId="0"/>
  </sheetViews>
  <sheetFormatPr defaultRowHeight="15.75" x14ac:dyDescent="0.25"/>
  <cols>
    <col min="1" max="1" width="3.625" customWidth="1"/>
    <col min="2" max="2" width="22.25" customWidth="1"/>
    <col min="3" max="3" width="12.875" style="174" customWidth="1"/>
    <col min="4" max="4" width="9.75" style="79" customWidth="1"/>
    <col min="5" max="5" width="4.625" customWidth="1"/>
    <col min="6" max="6" width="22.5" customWidth="1"/>
    <col min="7" max="7" width="12.75" customWidth="1"/>
    <col min="8" max="8" width="7.125" customWidth="1"/>
    <col min="9" max="9" width="22.5" customWidth="1"/>
    <col min="10" max="10" width="12.75" customWidth="1"/>
    <col min="11" max="12" width="4.625" customWidth="1"/>
  </cols>
  <sheetData>
    <row r="2" spans="2:13" ht="28.5" x14ac:dyDescent="0.45">
      <c r="F2" s="64" t="s">
        <v>2190</v>
      </c>
    </row>
    <row r="3" spans="2:13" x14ac:dyDescent="0.25">
      <c r="B3" s="66"/>
      <c r="F3" s="78" t="s">
        <v>2196</v>
      </c>
    </row>
    <row r="4" spans="2:13" x14ac:dyDescent="0.25">
      <c r="B4" s="60" t="s">
        <v>4</v>
      </c>
      <c r="C4" s="105" t="s">
        <v>20</v>
      </c>
    </row>
    <row r="6" spans="2:13" ht="30.75" customHeight="1" x14ac:dyDescent="0.25">
      <c r="B6" s="96" t="s">
        <v>2167</v>
      </c>
      <c r="C6" s="175" t="s">
        <v>2182</v>
      </c>
      <c r="D6" s="163"/>
    </row>
    <row r="7" spans="2:13" ht="21.75" thickBot="1" x14ac:dyDescent="0.4">
      <c r="B7" s="9" t="s">
        <v>2036</v>
      </c>
      <c r="C7" s="105" t="s">
        <v>2092</v>
      </c>
      <c r="D7" s="22" t="s">
        <v>2093</v>
      </c>
      <c r="M7" s="14" t="s">
        <v>2197</v>
      </c>
    </row>
    <row r="8" spans="2:13" x14ac:dyDescent="0.25">
      <c r="B8" s="3">
        <v>1</v>
      </c>
      <c r="C8" s="105">
        <v>10.4</v>
      </c>
      <c r="D8" s="162"/>
      <c r="F8" s="62" t="s">
        <v>2236</v>
      </c>
      <c r="G8" s="52"/>
      <c r="I8" s="62" t="s">
        <v>2183</v>
      </c>
      <c r="J8" s="52"/>
    </row>
    <row r="9" spans="2:13" x14ac:dyDescent="0.25">
      <c r="B9" s="3">
        <v>2</v>
      </c>
      <c r="C9" s="105">
        <v>1.3147878228782288</v>
      </c>
      <c r="D9" s="162"/>
      <c r="F9" s="49" t="s">
        <v>2117</v>
      </c>
      <c r="G9" s="80">
        <f>AVERAGE(C:C)</f>
        <v>3.1789208706252814</v>
      </c>
      <c r="I9" s="49" t="s">
        <v>2117</v>
      </c>
      <c r="J9" s="80">
        <f>AVERAGE(D:D)</f>
        <v>2.8278962655071203</v>
      </c>
    </row>
    <row r="10" spans="2:13" x14ac:dyDescent="0.25">
      <c r="B10" s="3">
        <v>5</v>
      </c>
      <c r="C10" s="105">
        <v>1.7361842105263159</v>
      </c>
      <c r="D10" s="162"/>
      <c r="F10" s="49" t="s">
        <v>2118</v>
      </c>
      <c r="G10" s="80">
        <v>54.046302934937671</v>
      </c>
      <c r="I10" s="49" t="s">
        <v>2118</v>
      </c>
      <c r="J10" s="80">
        <v>54.046302934937671</v>
      </c>
    </row>
    <row r="11" spans="2:13" x14ac:dyDescent="0.25">
      <c r="B11" s="3">
        <v>7</v>
      </c>
      <c r="C11" s="105">
        <v>3.2757777777777779</v>
      </c>
      <c r="D11" s="162"/>
      <c r="F11" s="49" t="s">
        <v>2119</v>
      </c>
      <c r="G11" s="80">
        <f>MEDIAN(C:C)</f>
        <v>2.1230434782608696</v>
      </c>
      <c r="I11" s="49" t="s">
        <v>2119</v>
      </c>
      <c r="J11" s="80">
        <f>MEDIAN(D:D)</f>
        <v>2.2031944444444447</v>
      </c>
    </row>
    <row r="12" spans="2:13" x14ac:dyDescent="0.25">
      <c r="B12" s="3">
        <v>10</v>
      </c>
      <c r="C12" s="105">
        <v>2.6611538461538462</v>
      </c>
      <c r="D12" s="162"/>
      <c r="F12" s="49" t="s">
        <v>2120</v>
      </c>
      <c r="G12" s="80">
        <f>_xlfn.STDEV.S(C:C)</f>
        <v>2.8610944437788111</v>
      </c>
      <c r="I12" s="49" t="s">
        <v>2120</v>
      </c>
      <c r="J12" s="80">
        <f>_xlfn.STDEV.S(D:D)</f>
        <v>1.6655445420813684</v>
      </c>
    </row>
    <row r="13" spans="2:13" x14ac:dyDescent="0.25">
      <c r="B13" s="3">
        <v>13</v>
      </c>
      <c r="C13" s="105">
        <v>2.4511904761904764</v>
      </c>
      <c r="D13" s="162"/>
      <c r="F13" s="49" t="s">
        <v>2121</v>
      </c>
      <c r="G13" s="80">
        <f>_xlfn.VAR.S(C:C)</f>
        <v>8.185861416221984</v>
      </c>
      <c r="I13" s="49" t="s">
        <v>2121</v>
      </c>
      <c r="J13" s="80">
        <f>_xlfn.VAR.S(D:D)</f>
        <v>2.7740386216570352</v>
      </c>
    </row>
    <row r="14" spans="2:13" x14ac:dyDescent="0.25">
      <c r="B14" s="3">
        <v>16</v>
      </c>
      <c r="C14" s="105">
        <v>6.4947058823529416</v>
      </c>
      <c r="D14" s="162"/>
      <c r="F14" s="49" t="s">
        <v>2104</v>
      </c>
      <c r="G14" s="80">
        <f>G16-G15</f>
        <v>22.388218270571826</v>
      </c>
      <c r="I14" s="49" t="s">
        <v>2104</v>
      </c>
      <c r="J14" s="80">
        <f>J16-J15</f>
        <v>4.9799582732330521</v>
      </c>
    </row>
    <row r="15" spans="2:13" x14ac:dyDescent="0.25">
      <c r="B15" s="3">
        <v>17</v>
      </c>
      <c r="C15" s="105">
        <v>1.5939125295508274</v>
      </c>
      <c r="D15" s="162"/>
      <c r="F15" s="49" t="s">
        <v>2122</v>
      </c>
      <c r="G15" s="80">
        <f>MIN(C:C)</f>
        <v>1.0001150627615063</v>
      </c>
      <c r="I15" s="49" t="s">
        <v>2122</v>
      </c>
      <c r="J15" s="80">
        <f>MIN(D:D)</f>
        <v>1.1722156398104266</v>
      </c>
    </row>
    <row r="16" spans="2:13" x14ac:dyDescent="0.25">
      <c r="B16" s="3">
        <v>20</v>
      </c>
      <c r="C16" s="105">
        <v>1.1224279210925645</v>
      </c>
      <c r="D16" s="162"/>
      <c r="F16" s="49" t="s">
        <v>2123</v>
      </c>
      <c r="G16" s="80">
        <f>MAX(C:C)</f>
        <v>23.388333333333332</v>
      </c>
      <c r="I16" s="49" t="s">
        <v>2123</v>
      </c>
      <c r="J16" s="80">
        <f>MAX(D:D)</f>
        <v>6.1521739130434785</v>
      </c>
    </row>
    <row r="17" spans="2:13" ht="16.5" thickBot="1" x14ac:dyDescent="0.3">
      <c r="B17" s="3">
        <v>22</v>
      </c>
      <c r="C17" s="105">
        <v>1.2807106598984772</v>
      </c>
      <c r="D17" s="162"/>
      <c r="F17" s="50" t="s">
        <v>2124</v>
      </c>
      <c r="G17" s="53">
        <f>COUNT(C:C)</f>
        <v>555</v>
      </c>
      <c r="I17" s="50" t="s">
        <v>2124</v>
      </c>
      <c r="J17" s="53">
        <f>COUNT(D:D)</f>
        <v>10</v>
      </c>
    </row>
    <row r="18" spans="2:13" x14ac:dyDescent="0.25">
      <c r="B18" s="3">
        <v>23</v>
      </c>
      <c r="C18" s="105">
        <v>3.3204444444444445</v>
      </c>
      <c r="D18" s="162"/>
    </row>
    <row r="19" spans="2:13" x14ac:dyDescent="0.25">
      <c r="B19" s="3">
        <v>24</v>
      </c>
      <c r="C19" s="105">
        <v>1.1283225108225108</v>
      </c>
      <c r="D19" s="162"/>
    </row>
    <row r="20" spans="2:13" x14ac:dyDescent="0.25">
      <c r="B20" s="3">
        <v>25</v>
      </c>
      <c r="C20" s="105">
        <v>2.1643636363636363</v>
      </c>
      <c r="D20" s="162"/>
    </row>
    <row r="21" spans="2:13" x14ac:dyDescent="0.25">
      <c r="B21" s="3">
        <v>28</v>
      </c>
      <c r="C21" s="105">
        <v>1.0522553516819573</v>
      </c>
      <c r="D21" s="162"/>
      <c r="F21" s="9" t="s">
        <v>2035</v>
      </c>
      <c r="G21" s="9" t="s">
        <v>2033</v>
      </c>
    </row>
    <row r="22" spans="2:13" x14ac:dyDescent="0.25">
      <c r="B22" s="3">
        <v>29</v>
      </c>
      <c r="C22" s="105">
        <v>3.2889978213507627</v>
      </c>
      <c r="D22" s="162"/>
      <c r="F22" s="9" t="s">
        <v>2036</v>
      </c>
      <c r="G22" s="11" t="s">
        <v>74</v>
      </c>
      <c r="H22" s="11" t="s">
        <v>14</v>
      </c>
      <c r="I22" s="11" t="s">
        <v>20</v>
      </c>
      <c r="J22" s="11" t="s">
        <v>2034</v>
      </c>
    </row>
    <row r="23" spans="2:13" x14ac:dyDescent="0.25">
      <c r="B23" s="3">
        <v>30</v>
      </c>
      <c r="C23" s="105">
        <v>1.606111111111111</v>
      </c>
      <c r="D23" s="162"/>
      <c r="F23" s="3" t="s">
        <v>2092</v>
      </c>
      <c r="G23" s="17">
        <v>5.6701030927835051E-2</v>
      </c>
      <c r="H23" s="17">
        <v>0.37113402061855671</v>
      </c>
      <c r="I23" s="17">
        <v>0.57216494845360821</v>
      </c>
      <c r="J23" s="17">
        <v>1</v>
      </c>
    </row>
    <row r="24" spans="2:13" x14ac:dyDescent="0.25">
      <c r="B24" s="3">
        <v>31</v>
      </c>
      <c r="C24" s="105">
        <v>3.1</v>
      </c>
      <c r="D24" s="162"/>
      <c r="F24" s="3" t="s">
        <v>2093</v>
      </c>
      <c r="G24" s="17">
        <v>0.125</v>
      </c>
      <c r="H24" s="17">
        <v>0.25</v>
      </c>
      <c r="I24" s="17">
        <v>0.625</v>
      </c>
      <c r="J24" s="17">
        <v>1</v>
      </c>
    </row>
    <row r="25" spans="2:13" x14ac:dyDescent="0.25">
      <c r="B25" s="3">
        <v>33</v>
      </c>
      <c r="C25" s="105">
        <v>3.7782071713147412</v>
      </c>
      <c r="D25" s="162"/>
      <c r="F25" s="3" t="s">
        <v>2034</v>
      </c>
      <c r="G25" s="17">
        <v>5.7809330628803245E-2</v>
      </c>
      <c r="H25" s="17">
        <v>0.36916835699797163</v>
      </c>
      <c r="I25" s="17">
        <v>0.57302231237322521</v>
      </c>
      <c r="J25" s="17">
        <v>1</v>
      </c>
    </row>
    <row r="26" spans="2:13" ht="21" x14ac:dyDescent="0.35">
      <c r="B26" s="3">
        <v>34</v>
      </c>
      <c r="C26" s="105">
        <v>1.5080645161290323</v>
      </c>
      <c r="D26" s="162"/>
      <c r="M26" s="14" t="s">
        <v>2198</v>
      </c>
    </row>
    <row r="27" spans="2:13" x14ac:dyDescent="0.25">
      <c r="B27" s="3">
        <v>35</v>
      </c>
      <c r="C27" s="105">
        <v>1.5030119521912351</v>
      </c>
      <c r="D27" s="162"/>
    </row>
    <row r="28" spans="2:13" x14ac:dyDescent="0.25">
      <c r="B28" s="3">
        <v>36</v>
      </c>
      <c r="C28" s="105">
        <v>1.572857142857143</v>
      </c>
      <c r="D28" s="162"/>
    </row>
    <row r="29" spans="2:13" x14ac:dyDescent="0.25">
      <c r="B29" s="3">
        <v>37</v>
      </c>
      <c r="C29" s="105">
        <v>1.3998765432098765</v>
      </c>
      <c r="D29" s="162"/>
    </row>
    <row r="30" spans="2:13" x14ac:dyDescent="0.25">
      <c r="B30" s="3">
        <v>38</v>
      </c>
      <c r="C30" s="105">
        <v>3.2532258064516131</v>
      </c>
      <c r="D30" s="162"/>
    </row>
    <row r="31" spans="2:13" x14ac:dyDescent="0.25">
      <c r="B31" s="3">
        <v>40</v>
      </c>
      <c r="C31" s="105">
        <v>1.6906818181818182</v>
      </c>
      <c r="D31" s="162"/>
    </row>
    <row r="32" spans="2:13" x14ac:dyDescent="0.25">
      <c r="B32" s="3">
        <v>41</v>
      </c>
      <c r="C32" s="105">
        <v>2.1292857142857144</v>
      </c>
      <c r="D32" s="162"/>
    </row>
    <row r="33" spans="2:4" x14ac:dyDescent="0.25">
      <c r="B33" s="3">
        <v>42</v>
      </c>
      <c r="C33" s="105">
        <v>4.4394444444444447</v>
      </c>
      <c r="D33" s="162"/>
    </row>
    <row r="34" spans="2:4" x14ac:dyDescent="0.25">
      <c r="B34" s="3">
        <v>43</v>
      </c>
      <c r="C34" s="105">
        <v>1.859390243902439</v>
      </c>
      <c r="D34" s="162"/>
    </row>
    <row r="35" spans="2:4" x14ac:dyDescent="0.25">
      <c r="B35" s="3">
        <v>44</v>
      </c>
      <c r="C35" s="105">
        <v>6.5881249999999998</v>
      </c>
      <c r="D35" s="162"/>
    </row>
    <row r="36" spans="2:4" x14ac:dyDescent="0.25">
      <c r="B36" s="3">
        <v>46</v>
      </c>
      <c r="C36" s="105">
        <v>1.1478378378378378</v>
      </c>
      <c r="D36" s="162"/>
    </row>
    <row r="37" spans="2:4" x14ac:dyDescent="0.25">
      <c r="B37" s="3">
        <v>47</v>
      </c>
      <c r="C37" s="105">
        <v>4.7526666666666664</v>
      </c>
      <c r="D37" s="162"/>
    </row>
    <row r="38" spans="2:4" x14ac:dyDescent="0.25">
      <c r="B38" s="3">
        <v>48</v>
      </c>
      <c r="C38" s="105">
        <v>3.86972972972973</v>
      </c>
      <c r="D38" s="162"/>
    </row>
    <row r="39" spans="2:4" x14ac:dyDescent="0.25">
      <c r="B39" s="3">
        <v>49</v>
      </c>
      <c r="C39" s="105">
        <v>1.89625</v>
      </c>
      <c r="D39" s="162"/>
    </row>
    <row r="40" spans="2:4" x14ac:dyDescent="0.25">
      <c r="B40" s="3">
        <v>53</v>
      </c>
      <c r="C40" s="105">
        <v>1.4040909090909091</v>
      </c>
      <c r="D40" s="162"/>
    </row>
    <row r="41" spans="2:4" x14ac:dyDescent="0.25">
      <c r="B41" s="3">
        <v>55</v>
      </c>
      <c r="C41" s="105">
        <v>1.7796969696969698</v>
      </c>
      <c r="D41" s="162"/>
    </row>
    <row r="42" spans="2:4" x14ac:dyDescent="0.25">
      <c r="B42" s="3">
        <v>56</v>
      </c>
      <c r="C42" s="105">
        <v>1.436625</v>
      </c>
      <c r="D42" s="162"/>
    </row>
    <row r="43" spans="2:4" x14ac:dyDescent="0.25">
      <c r="B43" s="3">
        <v>57</v>
      </c>
      <c r="C43" s="105">
        <v>2.1527586206896552</v>
      </c>
      <c r="D43" s="162"/>
    </row>
    <row r="44" spans="2:4" x14ac:dyDescent="0.25">
      <c r="B44" s="3">
        <v>58</v>
      </c>
      <c r="C44" s="105">
        <v>2.2711111111111113</v>
      </c>
      <c r="D44" s="162"/>
    </row>
    <row r="45" spans="2:4" x14ac:dyDescent="0.25">
      <c r="B45" s="3">
        <v>59</v>
      </c>
      <c r="C45" s="105">
        <v>2.7507142857142859</v>
      </c>
      <c r="D45" s="162"/>
    </row>
    <row r="46" spans="2:4" x14ac:dyDescent="0.25">
      <c r="B46" s="3">
        <v>60</v>
      </c>
      <c r="C46" s="105">
        <v>1.4437048832271762</v>
      </c>
      <c r="D46" s="162"/>
    </row>
    <row r="47" spans="2:4" x14ac:dyDescent="0.25">
      <c r="B47" s="3">
        <v>62</v>
      </c>
      <c r="C47" s="105">
        <v>7.226</v>
      </c>
      <c r="D47" s="162"/>
    </row>
    <row r="48" spans="2:4" x14ac:dyDescent="0.25">
      <c r="B48" s="3">
        <v>65</v>
      </c>
      <c r="C48" s="105">
        <v>2.3614754098360655</v>
      </c>
      <c r="D48" s="162"/>
    </row>
    <row r="49" spans="2:4" x14ac:dyDescent="0.25">
      <c r="B49" s="3">
        <v>67</v>
      </c>
      <c r="C49" s="105">
        <v>1.6238567493112948</v>
      </c>
      <c r="D49" s="162"/>
    </row>
    <row r="50" spans="2:4" ht="16.5" customHeight="1" x14ac:dyDescent="0.25">
      <c r="B50" s="3">
        <v>68</v>
      </c>
      <c r="C50" s="105">
        <v>2.5452631578947367</v>
      </c>
      <c r="D50" s="162"/>
    </row>
    <row r="51" spans="2:4" ht="18.75" customHeight="1" x14ac:dyDescent="0.25">
      <c r="B51" s="3">
        <v>70</v>
      </c>
      <c r="C51" s="105">
        <v>1.2374140625000001</v>
      </c>
      <c r="D51" s="162"/>
    </row>
    <row r="52" spans="2:4" ht="18.75" customHeight="1" x14ac:dyDescent="0.25">
      <c r="B52" s="3">
        <v>71</v>
      </c>
      <c r="C52" s="105">
        <v>1.0806666666666667</v>
      </c>
      <c r="D52" s="162"/>
    </row>
    <row r="53" spans="2:4" ht="16.5" customHeight="1" x14ac:dyDescent="0.25">
      <c r="B53" s="3">
        <v>72</v>
      </c>
      <c r="C53" s="105">
        <v>6.7033333333333331</v>
      </c>
      <c r="D53" s="162"/>
    </row>
    <row r="54" spans="2:4" ht="18.75" customHeight="1" x14ac:dyDescent="0.25">
      <c r="B54" s="3">
        <v>73</v>
      </c>
      <c r="C54" s="105">
        <v>6.609285714285714</v>
      </c>
      <c r="D54" s="162"/>
    </row>
    <row r="55" spans="2:4" x14ac:dyDescent="0.25">
      <c r="B55" s="3">
        <v>74</v>
      </c>
      <c r="C55" s="105">
        <v>1.2246153846153847</v>
      </c>
      <c r="D55" s="162"/>
    </row>
    <row r="56" spans="2:4" x14ac:dyDescent="0.25">
      <c r="B56" s="3">
        <v>75</v>
      </c>
      <c r="C56" s="105">
        <v>1.5057731958762886</v>
      </c>
      <c r="D56" s="162"/>
    </row>
    <row r="57" spans="2:4" x14ac:dyDescent="0.25">
      <c r="B57" s="3">
        <v>78</v>
      </c>
      <c r="C57" s="105">
        <v>3.008</v>
      </c>
      <c r="D57" s="162"/>
    </row>
    <row r="58" spans="2:4" x14ac:dyDescent="0.25">
      <c r="B58" s="3">
        <v>80</v>
      </c>
      <c r="C58" s="105">
        <v>6.374545454545455</v>
      </c>
      <c r="D58" s="162"/>
    </row>
    <row r="59" spans="2:4" x14ac:dyDescent="0.25">
      <c r="B59" s="3">
        <v>81</v>
      </c>
      <c r="C59" s="105">
        <v>2.253392857142857</v>
      </c>
      <c r="D59" s="162"/>
    </row>
    <row r="60" spans="2:4" x14ac:dyDescent="0.25">
      <c r="B60" s="3">
        <v>82</v>
      </c>
      <c r="C60" s="105">
        <v>14.973000000000001</v>
      </c>
      <c r="D60" s="162"/>
    </row>
    <row r="61" spans="2:4" x14ac:dyDescent="0.25">
      <c r="B61" s="3">
        <v>84</v>
      </c>
      <c r="C61" s="105">
        <v>1.3236942675159236</v>
      </c>
      <c r="D61" s="162"/>
    </row>
    <row r="62" spans="2:4" x14ac:dyDescent="0.25">
      <c r="B62" s="3">
        <v>85</v>
      </c>
      <c r="C62" s="105">
        <v>1.3122448979591836</v>
      </c>
      <c r="D62" s="162"/>
    </row>
    <row r="63" spans="2:4" x14ac:dyDescent="0.25">
      <c r="B63" s="3">
        <v>86</v>
      </c>
      <c r="C63" s="105">
        <v>1.6763513513513513</v>
      </c>
      <c r="D63" s="162"/>
    </row>
    <row r="64" spans="2:4" x14ac:dyDescent="0.25">
      <c r="B64" s="3">
        <v>88</v>
      </c>
      <c r="C64" s="105">
        <v>2.6074999999999999</v>
      </c>
      <c r="D64" s="162"/>
    </row>
    <row r="65" spans="2:4" x14ac:dyDescent="0.25">
      <c r="B65" s="3">
        <v>89</v>
      </c>
      <c r="C65" s="105">
        <v>2.5258823529411765</v>
      </c>
      <c r="D65" s="162"/>
    </row>
    <row r="66" spans="2:4" x14ac:dyDescent="0.25">
      <c r="B66" s="3">
        <v>92</v>
      </c>
      <c r="C66" s="105">
        <v>2.5887500000000001</v>
      </c>
      <c r="D66" s="162"/>
    </row>
    <row r="67" spans="2:4" x14ac:dyDescent="0.25">
      <c r="B67" s="3">
        <v>94</v>
      </c>
      <c r="C67" s="105">
        <v>3.036896551724138</v>
      </c>
      <c r="D67" s="162"/>
    </row>
    <row r="68" spans="2:4" x14ac:dyDescent="0.25">
      <c r="B68" s="3">
        <v>95</v>
      </c>
      <c r="C68" s="105">
        <v>1.1299999999999999</v>
      </c>
      <c r="D68" s="162"/>
    </row>
    <row r="69" spans="2:4" x14ac:dyDescent="0.25">
      <c r="B69" s="3">
        <v>96</v>
      </c>
      <c r="C69" s="105">
        <v>2.1737876614060259</v>
      </c>
      <c r="D69" s="162"/>
    </row>
    <row r="70" spans="2:4" x14ac:dyDescent="0.25">
      <c r="B70" s="3">
        <v>97</v>
      </c>
      <c r="C70" s="105">
        <v>9.2669230769230762</v>
      </c>
      <c r="D70" s="162"/>
    </row>
    <row r="71" spans="2:4" x14ac:dyDescent="0.25">
      <c r="B71" s="3">
        <v>99</v>
      </c>
      <c r="C71" s="105">
        <v>1.9672368421052631</v>
      </c>
      <c r="D71" s="162"/>
    </row>
    <row r="72" spans="2:4" x14ac:dyDescent="0.25">
      <c r="B72" s="3">
        <v>101</v>
      </c>
      <c r="C72" s="105">
        <v>10.214444444444444</v>
      </c>
      <c r="D72" s="162"/>
    </row>
    <row r="73" spans="2:4" x14ac:dyDescent="0.25">
      <c r="B73" s="3">
        <v>102</v>
      </c>
      <c r="C73" s="105">
        <v>2.8167567567567566</v>
      </c>
      <c r="D73" s="162"/>
    </row>
    <row r="74" spans="2:4" x14ac:dyDescent="0.25">
      <c r="B74" s="3">
        <v>104</v>
      </c>
      <c r="C74" s="105">
        <v>1.4314010067114094</v>
      </c>
      <c r="D74" s="162"/>
    </row>
    <row r="75" spans="2:4" x14ac:dyDescent="0.25">
      <c r="B75" s="3">
        <v>105</v>
      </c>
      <c r="C75" s="105">
        <v>1.4454411764705883</v>
      </c>
      <c r="D75" s="162"/>
    </row>
    <row r="76" spans="2:4" x14ac:dyDescent="0.25">
      <c r="B76" s="3">
        <v>106</v>
      </c>
      <c r="C76" s="105">
        <v>3.5912820512820511</v>
      </c>
      <c r="D76" s="162"/>
    </row>
    <row r="77" spans="2:4" x14ac:dyDescent="0.25">
      <c r="B77" s="3">
        <v>107</v>
      </c>
      <c r="C77" s="105">
        <v>1.8648571428571428</v>
      </c>
      <c r="D77" s="162"/>
    </row>
    <row r="78" spans="2:4" x14ac:dyDescent="0.25">
      <c r="B78" s="3">
        <v>108</v>
      </c>
      <c r="C78" s="105">
        <v>5.9526666666666666</v>
      </c>
      <c r="D78" s="162"/>
    </row>
    <row r="79" spans="2:4" x14ac:dyDescent="0.25">
      <c r="B79" s="3">
        <v>111</v>
      </c>
      <c r="C79" s="105">
        <v>1.1995602605863191</v>
      </c>
      <c r="D79" s="162"/>
    </row>
    <row r="80" spans="2:4" x14ac:dyDescent="0.25">
      <c r="B80" s="3">
        <v>112</v>
      </c>
      <c r="C80" s="105">
        <v>2.6882978723404256</v>
      </c>
      <c r="D80" s="162"/>
    </row>
    <row r="81" spans="2:4" x14ac:dyDescent="0.25">
      <c r="B81" s="3">
        <v>113</v>
      </c>
      <c r="C81" s="105">
        <v>3.7687878787878786</v>
      </c>
      <c r="D81" s="162"/>
    </row>
    <row r="82" spans="2:4" x14ac:dyDescent="0.25">
      <c r="B82" s="3">
        <v>114</v>
      </c>
      <c r="C82" s="105">
        <v>7.2715789473684209</v>
      </c>
      <c r="D82" s="162"/>
    </row>
    <row r="83" spans="2:4" x14ac:dyDescent="0.25">
      <c r="B83" s="3">
        <v>117</v>
      </c>
      <c r="C83" s="105">
        <v>1.7393877551020409</v>
      </c>
      <c r="D83" s="162"/>
    </row>
    <row r="84" spans="2:4" x14ac:dyDescent="0.25">
      <c r="B84" s="3">
        <v>118</v>
      </c>
      <c r="C84" s="105">
        <v>1.1761111111111111</v>
      </c>
      <c r="D84" s="162"/>
    </row>
    <row r="85" spans="2:4" x14ac:dyDescent="0.25">
      <c r="B85" s="3">
        <v>119</v>
      </c>
      <c r="C85" s="105">
        <v>2.1496</v>
      </c>
      <c r="D85" s="162"/>
    </row>
    <row r="86" spans="2:4" x14ac:dyDescent="0.25">
      <c r="B86" s="3">
        <v>120</v>
      </c>
      <c r="C86" s="105">
        <v>1.4949667110519307</v>
      </c>
      <c r="D86" s="162"/>
    </row>
    <row r="87" spans="2:4" x14ac:dyDescent="0.25">
      <c r="B87" s="3">
        <v>121</v>
      </c>
      <c r="C87" s="105">
        <v>2.1933995584988963</v>
      </c>
      <c r="D87" s="162"/>
    </row>
    <row r="88" spans="2:4" x14ac:dyDescent="0.25">
      <c r="B88" s="3">
        <v>124</v>
      </c>
      <c r="C88" s="105">
        <v>3.6776923076923076</v>
      </c>
      <c r="D88" s="162"/>
    </row>
    <row r="89" spans="2:4" x14ac:dyDescent="0.25">
      <c r="B89" s="3">
        <v>125</v>
      </c>
      <c r="C89" s="105">
        <v>1.5990566037735849</v>
      </c>
      <c r="D89" s="162"/>
    </row>
    <row r="90" spans="2:4" x14ac:dyDescent="0.25">
      <c r="B90" s="3">
        <v>130</v>
      </c>
      <c r="C90" s="105">
        <v>1.5546875</v>
      </c>
      <c r="D90" s="162"/>
    </row>
    <row r="91" spans="2:4" x14ac:dyDescent="0.25">
      <c r="B91" s="3">
        <v>131</v>
      </c>
      <c r="C91" s="105">
        <v>1.0085974499089254</v>
      </c>
      <c r="D91" s="162"/>
    </row>
    <row r="92" spans="2:4" x14ac:dyDescent="0.25">
      <c r="B92" s="3">
        <v>132</v>
      </c>
      <c r="C92" s="105">
        <v>1.1618181818181819</v>
      </c>
      <c r="D92" s="162"/>
    </row>
    <row r="93" spans="2:4" x14ac:dyDescent="0.25">
      <c r="B93" s="3">
        <v>133</v>
      </c>
      <c r="C93" s="105">
        <v>3.1077777777777778</v>
      </c>
      <c r="D93" s="162"/>
    </row>
    <row r="94" spans="2:4" x14ac:dyDescent="0.25">
      <c r="B94" s="3">
        <v>137</v>
      </c>
      <c r="C94" s="105">
        <v>2.617777777777778</v>
      </c>
      <c r="D94" s="162"/>
    </row>
    <row r="95" spans="2:4" x14ac:dyDescent="0.25">
      <c r="B95" s="3">
        <v>140</v>
      </c>
      <c r="C95" s="105">
        <v>2.2316363636363636</v>
      </c>
      <c r="D95" s="162"/>
    </row>
    <row r="96" spans="2:4" x14ac:dyDescent="0.25">
      <c r="B96" s="3">
        <v>141</v>
      </c>
      <c r="C96" s="105">
        <v>1.0159097978227061</v>
      </c>
      <c r="D96" s="162"/>
    </row>
    <row r="97" spans="2:4" x14ac:dyDescent="0.25">
      <c r="B97" s="3">
        <v>142</v>
      </c>
      <c r="C97" s="105">
        <v>2.3003999999999998</v>
      </c>
      <c r="D97" s="162"/>
    </row>
    <row r="98" spans="2:4" x14ac:dyDescent="0.25">
      <c r="B98" s="3">
        <v>143</v>
      </c>
      <c r="C98" s="105">
        <v>1.355925925925926</v>
      </c>
      <c r="D98" s="162"/>
    </row>
    <row r="99" spans="2:4" x14ac:dyDescent="0.25">
      <c r="B99" s="3">
        <v>144</v>
      </c>
      <c r="C99" s="105">
        <v>1.2909999999999999</v>
      </c>
      <c r="D99" s="162"/>
    </row>
    <row r="100" spans="2:4" x14ac:dyDescent="0.25">
      <c r="B100" s="3">
        <v>145</v>
      </c>
      <c r="C100" s="105">
        <v>2.3651200000000001</v>
      </c>
      <c r="D100" s="162"/>
    </row>
    <row r="101" spans="2:4" x14ac:dyDescent="0.25">
      <c r="B101" s="3">
        <v>147</v>
      </c>
      <c r="C101" s="105">
        <v>1.1249397590361445</v>
      </c>
      <c r="D101" s="162"/>
    </row>
    <row r="102" spans="2:4" x14ac:dyDescent="0.25">
      <c r="B102" s="3">
        <v>148</v>
      </c>
      <c r="C102" s="105">
        <v>1.2102150537634409</v>
      </c>
      <c r="D102" s="162"/>
    </row>
    <row r="103" spans="2:4" x14ac:dyDescent="0.25">
      <c r="B103" s="3">
        <v>149</v>
      </c>
      <c r="C103" s="105">
        <v>2.1987096774193549</v>
      </c>
      <c r="D103" s="162"/>
    </row>
    <row r="104" spans="2:4" x14ac:dyDescent="0.25">
      <c r="B104" s="3">
        <v>152</v>
      </c>
      <c r="C104" s="105">
        <v>4.2306746987951804</v>
      </c>
      <c r="D104" s="162"/>
    </row>
    <row r="105" spans="2:4" x14ac:dyDescent="0.25">
      <c r="B105" s="3">
        <v>158</v>
      </c>
      <c r="C105" s="105">
        <v>2.2095238095238097</v>
      </c>
      <c r="D105" s="162"/>
    </row>
    <row r="106" spans="2:4" x14ac:dyDescent="0.25">
      <c r="B106" s="3">
        <v>159</v>
      </c>
      <c r="C106" s="105">
        <v>1.0001150627615063</v>
      </c>
      <c r="D106" s="162"/>
    </row>
    <row r="107" spans="2:4" x14ac:dyDescent="0.25">
      <c r="B107" s="3">
        <v>160</v>
      </c>
      <c r="C107" s="105">
        <v>1.6231249999999999</v>
      </c>
      <c r="D107" s="162"/>
    </row>
    <row r="108" spans="2:4" x14ac:dyDescent="0.25">
      <c r="B108" s="3">
        <v>162</v>
      </c>
      <c r="C108" s="105">
        <v>1.4973770491803278</v>
      </c>
      <c r="D108" s="162"/>
    </row>
    <row r="109" spans="2:4" x14ac:dyDescent="0.25">
      <c r="B109" s="3">
        <v>163</v>
      </c>
      <c r="C109" s="105">
        <v>2.5325714285714285</v>
      </c>
      <c r="D109" s="162"/>
    </row>
    <row r="110" spans="2:4" x14ac:dyDescent="0.25">
      <c r="B110" s="3">
        <v>164</v>
      </c>
      <c r="C110" s="105">
        <v>1.0016943521594683</v>
      </c>
      <c r="D110" s="162"/>
    </row>
    <row r="111" spans="2:4" x14ac:dyDescent="0.25">
      <c r="B111" s="3">
        <v>165</v>
      </c>
      <c r="C111" s="105">
        <v>1.2199004424778761</v>
      </c>
      <c r="D111" s="162"/>
    </row>
    <row r="112" spans="2:4" x14ac:dyDescent="0.25">
      <c r="B112" s="3">
        <v>166</v>
      </c>
      <c r="C112" s="105">
        <v>1.3713265306122449</v>
      </c>
      <c r="D112" s="162"/>
    </row>
    <row r="113" spans="2:4" x14ac:dyDescent="0.25">
      <c r="B113" s="3">
        <v>167</v>
      </c>
      <c r="C113" s="105">
        <v>4.155384615384615</v>
      </c>
      <c r="D113" s="162"/>
    </row>
    <row r="114" spans="2:4" x14ac:dyDescent="0.25">
      <c r="B114" s="3">
        <v>169</v>
      </c>
      <c r="C114" s="105">
        <v>4.240815450643777</v>
      </c>
      <c r="D114" s="162"/>
    </row>
    <row r="115" spans="2:4" x14ac:dyDescent="0.25">
      <c r="B115" s="3">
        <v>173</v>
      </c>
      <c r="C115" s="105">
        <v>1.6301447776628748</v>
      </c>
      <c r="D115" s="162"/>
    </row>
    <row r="116" spans="2:4" x14ac:dyDescent="0.25">
      <c r="B116" s="3">
        <v>174</v>
      </c>
      <c r="C116" s="105">
        <v>8.9466666666666672</v>
      </c>
      <c r="D116" s="162"/>
    </row>
    <row r="117" spans="2:4" x14ac:dyDescent="0.25">
      <c r="B117" s="3">
        <v>177</v>
      </c>
      <c r="C117" s="105">
        <v>4.1647680412371137</v>
      </c>
      <c r="D117" s="162"/>
    </row>
    <row r="118" spans="2:4" x14ac:dyDescent="0.25">
      <c r="B118" s="3">
        <v>179</v>
      </c>
      <c r="C118" s="105">
        <v>3.5771910112359548</v>
      </c>
      <c r="D118" s="162"/>
    </row>
    <row r="119" spans="2:4" x14ac:dyDescent="0.25">
      <c r="B119" s="3">
        <v>180</v>
      </c>
      <c r="C119" s="105">
        <v>3.0845714285714285</v>
      </c>
      <c r="D119" s="162"/>
    </row>
    <row r="120" spans="2:4" x14ac:dyDescent="0.25">
      <c r="B120" s="3">
        <v>182</v>
      </c>
      <c r="C120" s="105">
        <v>7.2232472324723247</v>
      </c>
      <c r="D120" s="162"/>
    </row>
    <row r="121" spans="2:4" x14ac:dyDescent="0.25">
      <c r="B121" s="3">
        <v>184</v>
      </c>
      <c r="C121" s="105">
        <v>2.9305555555555554</v>
      </c>
      <c r="D121" s="162"/>
    </row>
    <row r="122" spans="2:4" x14ac:dyDescent="0.25">
      <c r="B122" s="3">
        <v>187</v>
      </c>
      <c r="C122" s="105">
        <v>2.2987375415282392</v>
      </c>
      <c r="D122" s="162"/>
    </row>
    <row r="123" spans="2:4" x14ac:dyDescent="0.25">
      <c r="B123" s="3">
        <v>194</v>
      </c>
      <c r="C123" s="105">
        <v>1.227605633802817</v>
      </c>
      <c r="D123" s="162"/>
    </row>
    <row r="124" spans="2:4" x14ac:dyDescent="0.25">
      <c r="B124" s="3">
        <v>195</v>
      </c>
      <c r="C124" s="105">
        <v>3.61753164556962</v>
      </c>
      <c r="D124" s="162"/>
    </row>
    <row r="125" spans="2:4" x14ac:dyDescent="0.25">
      <c r="B125" s="3">
        <v>197</v>
      </c>
      <c r="C125" s="105">
        <v>2.9820475319926874</v>
      </c>
      <c r="D125" s="162"/>
    </row>
    <row r="126" spans="2:4" x14ac:dyDescent="0.25">
      <c r="B126" s="3">
        <v>201</v>
      </c>
      <c r="C126" s="105">
        <v>6.8119047619047617</v>
      </c>
      <c r="D126" s="162"/>
    </row>
    <row r="127" spans="2:4" x14ac:dyDescent="0.25">
      <c r="B127" s="3">
        <v>203</v>
      </c>
      <c r="C127" s="105">
        <v>1.3440792216817234</v>
      </c>
      <c r="D127" s="162"/>
    </row>
    <row r="128" spans="2:4" x14ac:dyDescent="0.25">
      <c r="B128" s="3">
        <v>205</v>
      </c>
      <c r="C128" s="105">
        <v>4.3184615384615386</v>
      </c>
      <c r="D128" s="162"/>
    </row>
    <row r="129" spans="2:4" x14ac:dyDescent="0.25">
      <c r="B129" s="3">
        <v>207</v>
      </c>
      <c r="C129" s="105">
        <v>4.2569999999999997</v>
      </c>
      <c r="D129" s="162"/>
    </row>
    <row r="130" spans="2:4" x14ac:dyDescent="0.25">
      <c r="B130" s="3">
        <v>208</v>
      </c>
      <c r="C130" s="105">
        <v>1.0112239715591671</v>
      </c>
      <c r="D130" s="162"/>
    </row>
    <row r="131" spans="2:4" x14ac:dyDescent="0.25">
      <c r="B131" s="3">
        <v>212</v>
      </c>
      <c r="C131" s="105">
        <v>1.5185185185185186</v>
      </c>
      <c r="D131" s="162"/>
    </row>
    <row r="132" spans="2:4" x14ac:dyDescent="0.25">
      <c r="B132" s="3">
        <v>213</v>
      </c>
      <c r="C132" s="105">
        <v>1.9516382252559727</v>
      </c>
      <c r="D132" s="162"/>
    </row>
    <row r="133" spans="2:4" x14ac:dyDescent="0.25">
      <c r="B133" s="3">
        <v>214</v>
      </c>
      <c r="C133" s="105">
        <v>10.231428571428571</v>
      </c>
      <c r="D133" s="162"/>
    </row>
    <row r="134" spans="2:4" x14ac:dyDescent="0.25">
      <c r="B134" s="3">
        <v>216</v>
      </c>
      <c r="C134" s="105">
        <v>1.5507066557107643</v>
      </c>
      <c r="D134" s="162"/>
    </row>
    <row r="135" spans="2:4" x14ac:dyDescent="0.25">
      <c r="B135" s="3">
        <v>218</v>
      </c>
      <c r="C135" s="105">
        <v>2.1594736842105262</v>
      </c>
      <c r="D135" s="162"/>
    </row>
    <row r="136" spans="2:4" x14ac:dyDescent="0.25">
      <c r="B136" s="3">
        <v>219</v>
      </c>
      <c r="C136" s="105">
        <v>3.3212709832134291</v>
      </c>
      <c r="D136" s="162"/>
    </row>
    <row r="137" spans="2:4" x14ac:dyDescent="0.25">
      <c r="B137" s="3">
        <v>222</v>
      </c>
      <c r="C137" s="105">
        <v>1.3797916666666667</v>
      </c>
      <c r="D137" s="162"/>
    </row>
    <row r="138" spans="2:4" x14ac:dyDescent="0.25">
      <c r="B138" s="3">
        <v>224</v>
      </c>
      <c r="C138" s="105">
        <v>4.0363930885529156</v>
      </c>
      <c r="D138" s="162"/>
    </row>
    <row r="139" spans="2:4" x14ac:dyDescent="0.25">
      <c r="B139" s="3">
        <v>225</v>
      </c>
      <c r="C139" s="105">
        <v>2.6017404129793511</v>
      </c>
      <c r="D139" s="162"/>
    </row>
    <row r="140" spans="2:4" x14ac:dyDescent="0.25">
      <c r="B140" s="3">
        <v>226</v>
      </c>
      <c r="C140" s="105">
        <v>3.6663333333333332</v>
      </c>
      <c r="D140" s="162"/>
    </row>
    <row r="141" spans="2:4" x14ac:dyDescent="0.25">
      <c r="B141" s="3">
        <v>227</v>
      </c>
      <c r="C141" s="105">
        <v>1.687208538587849</v>
      </c>
      <c r="D141" s="162"/>
    </row>
    <row r="142" spans="2:4" x14ac:dyDescent="0.25">
      <c r="B142" s="3">
        <v>228</v>
      </c>
      <c r="C142" s="105">
        <v>1.1990717911530093</v>
      </c>
      <c r="D142" s="162"/>
    </row>
    <row r="143" spans="2:4" x14ac:dyDescent="0.25">
      <c r="B143" s="3">
        <v>229</v>
      </c>
      <c r="C143" s="105">
        <v>1.936892523364486</v>
      </c>
      <c r="D143" s="162"/>
    </row>
    <row r="144" spans="2:4" x14ac:dyDescent="0.25">
      <c r="B144" s="3">
        <v>230</v>
      </c>
      <c r="C144" s="105">
        <v>4.2016666666666671</v>
      </c>
      <c r="D144" s="162"/>
    </row>
    <row r="145" spans="2:4" x14ac:dyDescent="0.25">
      <c r="B145" s="3">
        <v>232</v>
      </c>
      <c r="C145" s="105">
        <v>1.7126470588235294</v>
      </c>
      <c r="D145" s="162"/>
    </row>
    <row r="146" spans="2:4" x14ac:dyDescent="0.25">
      <c r="B146" s="3">
        <v>233</v>
      </c>
      <c r="C146" s="105">
        <v>1.5789473684210527</v>
      </c>
      <c r="D146" s="162"/>
    </row>
    <row r="147" spans="2:4" x14ac:dyDescent="0.25">
      <c r="B147" s="3">
        <v>234</v>
      </c>
      <c r="C147" s="105">
        <v>1.0908</v>
      </c>
      <c r="D147" s="162"/>
    </row>
    <row r="148" spans="2:4" x14ac:dyDescent="0.25">
      <c r="B148" s="3">
        <v>237</v>
      </c>
      <c r="C148" s="105">
        <v>1.593763440860215</v>
      </c>
      <c r="D148" s="162"/>
    </row>
    <row r="149" spans="2:4" x14ac:dyDescent="0.25">
      <c r="B149" s="3">
        <v>238</v>
      </c>
      <c r="C149" s="105">
        <v>4.2241666666666671</v>
      </c>
      <c r="D149" s="162"/>
    </row>
    <row r="150" spans="2:4" x14ac:dyDescent="0.25">
      <c r="B150" s="3">
        <v>240</v>
      </c>
      <c r="C150" s="105">
        <v>4.1878911564625847</v>
      </c>
      <c r="D150" s="162"/>
    </row>
    <row r="151" spans="2:4" x14ac:dyDescent="0.25">
      <c r="B151" s="3">
        <v>241</v>
      </c>
      <c r="C151" s="105">
        <v>1.0191632047477746</v>
      </c>
      <c r="D151" s="162"/>
    </row>
    <row r="152" spans="2:4" x14ac:dyDescent="0.25">
      <c r="B152" s="3">
        <v>242</v>
      </c>
      <c r="C152" s="105">
        <v>1.2772619047619047</v>
      </c>
      <c r="D152" s="162"/>
    </row>
    <row r="153" spans="2:4" x14ac:dyDescent="0.25">
      <c r="B153" s="3">
        <v>243</v>
      </c>
      <c r="C153" s="105">
        <v>4.4521739130434783</v>
      </c>
      <c r="D153" s="162"/>
    </row>
    <row r="154" spans="2:4" x14ac:dyDescent="0.25">
      <c r="B154" s="3">
        <v>244</v>
      </c>
      <c r="C154" s="105">
        <v>5.6971428571428575</v>
      </c>
      <c r="D154" s="162"/>
    </row>
    <row r="155" spans="2:4" x14ac:dyDescent="0.25">
      <c r="B155" s="3">
        <v>245</v>
      </c>
      <c r="C155" s="105">
        <v>5.0934482758620687</v>
      </c>
      <c r="D155" s="162"/>
    </row>
    <row r="156" spans="2:4" x14ac:dyDescent="0.25">
      <c r="B156" s="3">
        <v>246</v>
      </c>
      <c r="C156" s="105">
        <v>3.2553333333333332</v>
      </c>
      <c r="D156" s="162"/>
    </row>
    <row r="157" spans="2:4" x14ac:dyDescent="0.25">
      <c r="B157" s="3">
        <v>247</v>
      </c>
      <c r="C157" s="105">
        <v>9.3261616161616168</v>
      </c>
      <c r="D157" s="162"/>
    </row>
    <row r="158" spans="2:4" x14ac:dyDescent="0.25">
      <c r="B158" s="3">
        <v>248</v>
      </c>
      <c r="C158" s="105">
        <v>2.1133870967741935</v>
      </c>
      <c r="D158" s="162"/>
    </row>
    <row r="159" spans="2:4" x14ac:dyDescent="0.25">
      <c r="B159" s="3">
        <v>249</v>
      </c>
      <c r="C159" s="105">
        <v>2.7332520325203253</v>
      </c>
      <c r="D159" s="162"/>
    </row>
    <row r="160" spans="2:4" x14ac:dyDescent="0.25">
      <c r="B160" s="3">
        <v>252</v>
      </c>
      <c r="C160" s="105">
        <v>6.2629999999999999</v>
      </c>
      <c r="D160" s="162"/>
    </row>
    <row r="161" spans="2:4" x14ac:dyDescent="0.25">
      <c r="B161" s="3">
        <v>254</v>
      </c>
      <c r="C161" s="105">
        <v>1.8489130434782608</v>
      </c>
      <c r="D161" s="162"/>
    </row>
    <row r="162" spans="2:4" x14ac:dyDescent="0.25">
      <c r="B162" s="3">
        <v>255</v>
      </c>
      <c r="C162" s="105">
        <v>1.2016770186335404</v>
      </c>
      <c r="D162" s="162"/>
    </row>
    <row r="163" spans="2:4" x14ac:dyDescent="0.25">
      <c r="B163" s="3">
        <v>257</v>
      </c>
      <c r="C163" s="105">
        <v>1.46</v>
      </c>
      <c r="D163" s="162"/>
    </row>
    <row r="164" spans="2:4" x14ac:dyDescent="0.25">
      <c r="B164" s="3">
        <v>258</v>
      </c>
      <c r="C164" s="105">
        <v>2.6848000000000001</v>
      </c>
      <c r="D164" s="162"/>
    </row>
    <row r="165" spans="2:4" x14ac:dyDescent="0.25">
      <c r="B165" s="3">
        <v>259</v>
      </c>
      <c r="C165" s="105">
        <v>5.9749999999999996</v>
      </c>
      <c r="D165" s="162"/>
    </row>
    <row r="166" spans="2:4" x14ac:dyDescent="0.25">
      <c r="B166" s="3">
        <v>260</v>
      </c>
      <c r="C166" s="105">
        <v>1.5769841269841269</v>
      </c>
      <c r="D166" s="162"/>
    </row>
    <row r="167" spans="2:4" x14ac:dyDescent="0.25">
      <c r="B167" s="3">
        <v>262</v>
      </c>
      <c r="C167" s="105">
        <v>3.1341176470588237</v>
      </c>
      <c r="D167" s="162"/>
    </row>
    <row r="168" spans="2:4" x14ac:dyDescent="0.25">
      <c r="B168" s="3">
        <v>263</v>
      </c>
      <c r="C168" s="105">
        <v>3.7089655172413791</v>
      </c>
      <c r="D168" s="162"/>
    </row>
    <row r="169" spans="2:4" x14ac:dyDescent="0.25">
      <c r="B169" s="3">
        <v>264</v>
      </c>
      <c r="C169" s="105">
        <v>3.6266447368421053</v>
      </c>
      <c r="D169" s="162"/>
    </row>
    <row r="170" spans="2:4" x14ac:dyDescent="0.25">
      <c r="B170" s="3">
        <v>265</v>
      </c>
      <c r="C170" s="105">
        <v>1.2308163265306122</v>
      </c>
      <c r="D170" s="162"/>
    </row>
    <row r="171" spans="2:4" x14ac:dyDescent="0.25">
      <c r="B171" s="3">
        <v>267</v>
      </c>
      <c r="C171" s="105">
        <v>2.3362012987012988</v>
      </c>
      <c r="D171" s="162"/>
    </row>
    <row r="172" spans="2:4" x14ac:dyDescent="0.25">
      <c r="B172" s="3">
        <v>268</v>
      </c>
      <c r="C172" s="105">
        <v>1.8053333333333332</v>
      </c>
      <c r="D172" s="162"/>
    </row>
    <row r="173" spans="2:4" x14ac:dyDescent="0.25">
      <c r="B173" s="3">
        <v>269</v>
      </c>
      <c r="C173" s="105">
        <v>2.5262857142857142</v>
      </c>
      <c r="D173" s="162"/>
    </row>
    <row r="174" spans="2:4" x14ac:dyDescent="0.25">
      <c r="B174" s="3">
        <v>272</v>
      </c>
      <c r="C174" s="105">
        <v>3.0400978473581213</v>
      </c>
      <c r="D174" s="162"/>
    </row>
    <row r="175" spans="2:4" x14ac:dyDescent="0.25">
      <c r="B175" s="3">
        <v>273</v>
      </c>
      <c r="C175" s="105">
        <v>1.3723076923076922</v>
      </c>
      <c r="D175" s="162"/>
    </row>
    <row r="176" spans="2:4" x14ac:dyDescent="0.25">
      <c r="B176" s="3">
        <v>275</v>
      </c>
      <c r="C176" s="105">
        <v>2.4151282051282053</v>
      </c>
      <c r="D176" s="162"/>
    </row>
    <row r="177" spans="2:4" x14ac:dyDescent="0.25">
      <c r="B177" s="3">
        <v>277</v>
      </c>
      <c r="C177" s="105">
        <v>10.664285714285715</v>
      </c>
      <c r="D177" s="162"/>
    </row>
    <row r="178" spans="2:4" x14ac:dyDescent="0.25">
      <c r="B178" s="3">
        <v>278</v>
      </c>
      <c r="C178" s="105">
        <v>3.2588888888888889</v>
      </c>
      <c r="D178" s="162"/>
    </row>
    <row r="179" spans="2:4" x14ac:dyDescent="0.25">
      <c r="B179" s="3">
        <v>279</v>
      </c>
      <c r="C179" s="105">
        <v>1.7070000000000001</v>
      </c>
      <c r="D179" s="162"/>
    </row>
    <row r="180" spans="2:4" x14ac:dyDescent="0.25">
      <c r="B180" s="3">
        <v>280</v>
      </c>
      <c r="C180" s="105">
        <v>5.8144</v>
      </c>
      <c r="D180" s="162"/>
    </row>
    <row r="181" spans="2:4" x14ac:dyDescent="0.25">
      <c r="B181" s="3">
        <v>282</v>
      </c>
      <c r="C181" s="105">
        <v>1.0804761904761904</v>
      </c>
      <c r="D181" s="162"/>
    </row>
    <row r="182" spans="2:4" x14ac:dyDescent="0.25">
      <c r="B182" s="3">
        <v>285</v>
      </c>
      <c r="C182" s="105">
        <v>7.0633333333333335</v>
      </c>
      <c r="D182" s="162"/>
    </row>
    <row r="183" spans="2:4" x14ac:dyDescent="0.25">
      <c r="B183" s="3">
        <v>287</v>
      </c>
      <c r="C183" s="105">
        <v>2.0973015873015872</v>
      </c>
      <c r="D183" s="162"/>
    </row>
    <row r="184" spans="2:4" x14ac:dyDescent="0.25">
      <c r="B184" s="3">
        <v>289</v>
      </c>
      <c r="C184" s="105">
        <v>16.842500000000001</v>
      </c>
      <c r="D184" s="162"/>
    </row>
    <row r="185" spans="2:4" x14ac:dyDescent="0.25">
      <c r="B185" s="3">
        <v>291</v>
      </c>
      <c r="C185" s="105">
        <v>4.5661111111111108</v>
      </c>
      <c r="D185" s="162"/>
    </row>
    <row r="186" spans="2:4" x14ac:dyDescent="0.25">
      <c r="B186" s="3">
        <v>294</v>
      </c>
      <c r="C186" s="105">
        <v>13.396666666666667</v>
      </c>
      <c r="D186" s="162"/>
    </row>
    <row r="187" spans="2:4" x14ac:dyDescent="0.25">
      <c r="B187" s="3">
        <v>298</v>
      </c>
      <c r="C187" s="105">
        <v>1.4391428571428571</v>
      </c>
      <c r="D187" s="162"/>
    </row>
    <row r="188" spans="2:4" x14ac:dyDescent="0.25">
      <c r="B188" s="3">
        <v>301</v>
      </c>
      <c r="C188" s="105">
        <v>13.446666666666667</v>
      </c>
      <c r="D188" s="162"/>
    </row>
    <row r="189" spans="2:4" x14ac:dyDescent="0.25">
      <c r="B189" s="3">
        <v>304</v>
      </c>
      <c r="C189" s="105">
        <v>5.4614285714285717</v>
      </c>
      <c r="D189" s="162"/>
    </row>
    <row r="190" spans="2:4" x14ac:dyDescent="0.25">
      <c r="B190" s="3">
        <v>305</v>
      </c>
      <c r="C190" s="105">
        <v>2.8621428571428571</v>
      </c>
      <c r="D190" s="162"/>
    </row>
    <row r="191" spans="2:4" x14ac:dyDescent="0.25">
      <c r="B191" s="3">
        <v>307</v>
      </c>
      <c r="C191" s="105">
        <v>1.3213677811550153</v>
      </c>
      <c r="D191" s="162"/>
    </row>
    <row r="192" spans="2:4" x14ac:dyDescent="0.25">
      <c r="B192" s="3">
        <v>311</v>
      </c>
      <c r="C192" s="105">
        <v>2.0336507936507937</v>
      </c>
      <c r="D192" s="162"/>
    </row>
    <row r="193" spans="2:4" x14ac:dyDescent="0.25">
      <c r="B193" s="3">
        <v>312</v>
      </c>
      <c r="C193" s="105">
        <v>3.1022842639593908</v>
      </c>
      <c r="D193" s="162"/>
    </row>
    <row r="194" spans="2:4" x14ac:dyDescent="0.25">
      <c r="B194" s="3">
        <v>313</v>
      </c>
      <c r="C194" s="105">
        <v>3.9531818181818181</v>
      </c>
      <c r="D194" s="162"/>
    </row>
    <row r="195" spans="2:4" x14ac:dyDescent="0.25">
      <c r="B195" s="3">
        <v>314</v>
      </c>
      <c r="C195" s="105">
        <v>2.9471428571428571</v>
      </c>
      <c r="D195" s="162"/>
    </row>
    <row r="196" spans="2:4" x14ac:dyDescent="0.25">
      <c r="B196" s="3">
        <v>322</v>
      </c>
      <c r="C196" s="105">
        <v>1.6656234096692113</v>
      </c>
      <c r="D196" s="162"/>
    </row>
    <row r="197" spans="2:4" x14ac:dyDescent="0.25">
      <c r="B197" s="3">
        <v>324</v>
      </c>
      <c r="C197" s="105">
        <v>1.6405633802816901</v>
      </c>
      <c r="D197" s="162"/>
    </row>
    <row r="198" spans="2:4" x14ac:dyDescent="0.25">
      <c r="B198" s="3">
        <v>328</v>
      </c>
      <c r="C198" s="105">
        <v>1.3356231003039514</v>
      </c>
      <c r="D198" s="162"/>
    </row>
    <row r="199" spans="2:4" x14ac:dyDescent="0.25">
      <c r="B199" s="3">
        <v>330</v>
      </c>
      <c r="C199" s="105">
        <v>1.8495548961424333</v>
      </c>
      <c r="D199" s="162"/>
    </row>
    <row r="200" spans="2:4" x14ac:dyDescent="0.25">
      <c r="B200" s="3">
        <v>331</v>
      </c>
      <c r="C200" s="105">
        <v>4.4372727272727275</v>
      </c>
      <c r="D200" s="162"/>
    </row>
    <row r="201" spans="2:4" x14ac:dyDescent="0.25">
      <c r="B201" s="3">
        <v>332</v>
      </c>
      <c r="C201" s="105">
        <v>1.999806763285024</v>
      </c>
      <c r="D201" s="162"/>
    </row>
    <row r="202" spans="2:4" x14ac:dyDescent="0.25">
      <c r="B202" s="3">
        <v>333</v>
      </c>
      <c r="C202" s="105">
        <v>1.2395833333333333</v>
      </c>
      <c r="D202" s="162"/>
    </row>
    <row r="203" spans="2:4" x14ac:dyDescent="0.25">
      <c r="B203" s="3">
        <v>334</v>
      </c>
      <c r="C203" s="105">
        <v>1.8661329305135952</v>
      </c>
      <c r="D203" s="162"/>
    </row>
    <row r="204" spans="2:4" x14ac:dyDescent="0.25">
      <c r="B204" s="3">
        <v>335</v>
      </c>
      <c r="C204" s="105">
        <v>1.1428538550057536</v>
      </c>
      <c r="D204" s="162"/>
    </row>
    <row r="205" spans="2:4" x14ac:dyDescent="0.25">
      <c r="B205" s="3">
        <v>337</v>
      </c>
      <c r="C205" s="105">
        <v>1.2281904761904763</v>
      </c>
      <c r="D205" s="162"/>
    </row>
    <row r="206" spans="2:4" x14ac:dyDescent="0.25">
      <c r="B206" s="3">
        <v>338</v>
      </c>
      <c r="C206" s="105">
        <v>1.7914326647564469</v>
      </c>
      <c r="D206" s="162"/>
    </row>
    <row r="207" spans="2:4" x14ac:dyDescent="0.25">
      <c r="B207" s="3">
        <v>347</v>
      </c>
      <c r="C207" s="105">
        <v>14.007777777777777</v>
      </c>
      <c r="D207" s="162"/>
    </row>
    <row r="208" spans="2:4" x14ac:dyDescent="0.25">
      <c r="B208" s="3">
        <v>351</v>
      </c>
      <c r="C208" s="105">
        <v>1.2770715249662619</v>
      </c>
      <c r="D208" s="162"/>
    </row>
    <row r="209" spans="2:4" x14ac:dyDescent="0.25">
      <c r="B209" s="3">
        <v>353</v>
      </c>
      <c r="C209" s="105">
        <v>4.105982142857143</v>
      </c>
      <c r="D209" s="162"/>
    </row>
    <row r="210" spans="2:4" x14ac:dyDescent="0.25">
      <c r="B210" s="3">
        <v>354</v>
      </c>
      <c r="C210" s="105">
        <v>1.2373770491803278</v>
      </c>
      <c r="D210" s="162"/>
    </row>
    <row r="211" spans="2:4" x14ac:dyDescent="0.25">
      <c r="B211" s="3">
        <v>357</v>
      </c>
      <c r="C211" s="105">
        <v>1.8491304347826087</v>
      </c>
      <c r="D211" s="162"/>
    </row>
    <row r="212" spans="2:4" x14ac:dyDescent="0.25">
      <c r="B212" s="3">
        <v>359</v>
      </c>
      <c r="C212" s="105">
        <v>2.9870000000000001</v>
      </c>
      <c r="D212" s="162"/>
    </row>
    <row r="213" spans="2:4" x14ac:dyDescent="0.25">
      <c r="B213" s="3">
        <v>360</v>
      </c>
      <c r="C213" s="105">
        <v>2.2635175879396985</v>
      </c>
      <c r="D213" s="162"/>
    </row>
    <row r="214" spans="2:4" x14ac:dyDescent="0.25">
      <c r="B214" s="3">
        <v>361</v>
      </c>
      <c r="C214" s="105">
        <v>1.7356363636363636</v>
      </c>
      <c r="D214" s="162"/>
    </row>
    <row r="215" spans="2:4" x14ac:dyDescent="0.25">
      <c r="B215" s="3">
        <v>362</v>
      </c>
      <c r="C215" s="105">
        <v>3.7175675675675675</v>
      </c>
      <c r="D215" s="162"/>
    </row>
    <row r="216" spans="2:4" x14ac:dyDescent="0.25">
      <c r="B216" s="3">
        <v>363</v>
      </c>
      <c r="C216" s="105">
        <v>1.601923076923077</v>
      </c>
      <c r="D216" s="162"/>
    </row>
    <row r="217" spans="2:4" x14ac:dyDescent="0.25">
      <c r="B217" s="3">
        <v>364</v>
      </c>
      <c r="C217" s="105">
        <v>16.163333333333334</v>
      </c>
      <c r="D217" s="162"/>
    </row>
    <row r="218" spans="2:4" x14ac:dyDescent="0.25">
      <c r="B218" s="3">
        <v>365</v>
      </c>
      <c r="C218" s="105">
        <v>7.3343749999999996</v>
      </c>
      <c r="D218" s="162"/>
    </row>
    <row r="219" spans="2:4" x14ac:dyDescent="0.25">
      <c r="B219" s="3">
        <v>366</v>
      </c>
      <c r="C219" s="105">
        <v>5.9211111111111112</v>
      </c>
      <c r="D219" s="162"/>
    </row>
    <row r="220" spans="2:4" x14ac:dyDescent="0.25">
      <c r="B220" s="3">
        <v>368</v>
      </c>
      <c r="C220" s="105">
        <v>2.7680769230769231</v>
      </c>
      <c r="D220" s="162"/>
    </row>
    <row r="221" spans="2:4" x14ac:dyDescent="0.25">
      <c r="B221" s="3">
        <v>369</v>
      </c>
      <c r="C221" s="105">
        <v>2.730185185185185</v>
      </c>
      <c r="D221" s="162"/>
    </row>
    <row r="222" spans="2:4" x14ac:dyDescent="0.25">
      <c r="B222" s="3">
        <v>370</v>
      </c>
      <c r="C222" s="105">
        <v>1.593633125556545</v>
      </c>
      <c r="D222" s="162"/>
    </row>
    <row r="223" spans="2:4" x14ac:dyDescent="0.25">
      <c r="B223" s="3">
        <v>372</v>
      </c>
      <c r="C223" s="105">
        <v>15.915555555555555</v>
      </c>
      <c r="D223" s="162"/>
    </row>
    <row r="224" spans="2:4" x14ac:dyDescent="0.25">
      <c r="B224" s="3">
        <v>373</v>
      </c>
      <c r="C224" s="105">
        <v>7.3018222222222224</v>
      </c>
      <c r="D224" s="162"/>
    </row>
    <row r="225" spans="2:4" x14ac:dyDescent="0.25">
      <c r="B225" s="3">
        <v>376</v>
      </c>
      <c r="C225" s="105">
        <v>3.6102941176470589</v>
      </c>
      <c r="D225" s="162"/>
    </row>
    <row r="226" spans="2:4" x14ac:dyDescent="0.25">
      <c r="B226" s="3">
        <v>380</v>
      </c>
      <c r="C226" s="105">
        <v>1.6032</v>
      </c>
      <c r="D226" s="162"/>
    </row>
    <row r="227" spans="2:4" x14ac:dyDescent="0.25">
      <c r="B227" s="3">
        <v>381</v>
      </c>
      <c r="C227" s="105">
        <v>1.8394339622641509</v>
      </c>
      <c r="D227" s="162"/>
    </row>
    <row r="228" spans="2:4" x14ac:dyDescent="0.25">
      <c r="B228" s="3">
        <v>383</v>
      </c>
      <c r="C228" s="105">
        <v>2.2538095238095237</v>
      </c>
      <c r="D228" s="162"/>
    </row>
    <row r="229" spans="2:4" x14ac:dyDescent="0.25">
      <c r="B229" s="3">
        <v>384</v>
      </c>
      <c r="C229" s="105"/>
      <c r="D229" s="162">
        <v>1.7200961538461539</v>
      </c>
    </row>
    <row r="230" spans="2:4" x14ac:dyDescent="0.25">
      <c r="B230" s="3">
        <v>385</v>
      </c>
      <c r="C230" s="105">
        <v>1.4616709511568124</v>
      </c>
      <c r="D230" s="162"/>
    </row>
    <row r="231" spans="2:4" x14ac:dyDescent="0.25">
      <c r="B231" s="3">
        <v>389</v>
      </c>
      <c r="C231" s="105">
        <v>1.2211084337349398</v>
      </c>
      <c r="D231" s="162"/>
    </row>
    <row r="232" spans="2:4" x14ac:dyDescent="0.25">
      <c r="B232" s="3">
        <v>390</v>
      </c>
      <c r="C232" s="105">
        <v>1.8654166666666667</v>
      </c>
      <c r="D232" s="162"/>
    </row>
    <row r="233" spans="2:4" x14ac:dyDescent="0.25">
      <c r="B233" s="3">
        <v>393</v>
      </c>
      <c r="C233" s="105">
        <v>2.2896178343949045</v>
      </c>
      <c r="D233" s="162"/>
    </row>
    <row r="234" spans="2:4" x14ac:dyDescent="0.25">
      <c r="B234" s="3">
        <v>394</v>
      </c>
      <c r="C234" s="105">
        <v>4.6937499999999996</v>
      </c>
      <c r="D234" s="162"/>
    </row>
    <row r="235" spans="2:4" x14ac:dyDescent="0.25">
      <c r="B235" s="3">
        <v>395</v>
      </c>
      <c r="C235" s="105">
        <v>1.3011267605633803</v>
      </c>
      <c r="D235" s="162"/>
    </row>
    <row r="236" spans="2:4" x14ac:dyDescent="0.25">
      <c r="B236" s="3">
        <v>396</v>
      </c>
      <c r="C236" s="105">
        <v>1.6705422993492407</v>
      </c>
      <c r="D236" s="162"/>
    </row>
    <row r="237" spans="2:4" x14ac:dyDescent="0.25">
      <c r="B237" s="3">
        <v>397</v>
      </c>
      <c r="C237" s="105">
        <v>1.738641975308642</v>
      </c>
      <c r="D237" s="162"/>
    </row>
    <row r="238" spans="2:4" x14ac:dyDescent="0.25">
      <c r="B238" s="3">
        <v>398</v>
      </c>
      <c r="C238" s="105">
        <v>7.1776470588235295</v>
      </c>
      <c r="D238" s="162"/>
    </row>
    <row r="239" spans="2:4" x14ac:dyDescent="0.25">
      <c r="B239" s="3">
        <v>401</v>
      </c>
      <c r="C239" s="105">
        <v>15.302222222222222</v>
      </c>
      <c r="D239" s="162"/>
    </row>
    <row r="240" spans="2:4" x14ac:dyDescent="0.25">
      <c r="B240" s="3">
        <v>404</v>
      </c>
      <c r="C240" s="105">
        <v>3.1558486707566464</v>
      </c>
      <c r="D240" s="162"/>
    </row>
    <row r="241" spans="2:4" x14ac:dyDescent="0.25">
      <c r="B241" s="3">
        <v>406</v>
      </c>
      <c r="C241" s="105">
        <v>1.8214503816793892</v>
      </c>
      <c r="D241" s="162"/>
    </row>
    <row r="242" spans="2:4" x14ac:dyDescent="0.25">
      <c r="B242" s="3">
        <v>407</v>
      </c>
      <c r="C242" s="105">
        <v>3.5588235294117645</v>
      </c>
      <c r="D242" s="162"/>
    </row>
    <row r="243" spans="2:4" x14ac:dyDescent="0.25">
      <c r="B243" s="3">
        <v>408</v>
      </c>
      <c r="C243" s="105">
        <v>1.3183695652173912</v>
      </c>
      <c r="D243" s="162"/>
    </row>
    <row r="244" spans="2:4" x14ac:dyDescent="0.25">
      <c r="B244" s="3">
        <v>411</v>
      </c>
      <c r="C244" s="105">
        <v>1.0462820512820512</v>
      </c>
      <c r="D244" s="162"/>
    </row>
    <row r="245" spans="2:4" x14ac:dyDescent="0.25">
      <c r="B245" s="3">
        <v>412</v>
      </c>
      <c r="C245" s="105">
        <v>6.6885714285714286</v>
      </c>
      <c r="D245" s="162"/>
    </row>
    <row r="246" spans="2:4" x14ac:dyDescent="0.25">
      <c r="B246" s="3">
        <v>419</v>
      </c>
      <c r="C246" s="105">
        <v>1.2343497363796134</v>
      </c>
      <c r="D246" s="162"/>
    </row>
    <row r="247" spans="2:4" x14ac:dyDescent="0.25">
      <c r="B247" s="3">
        <v>420</v>
      </c>
      <c r="C247" s="105">
        <v>1.2846</v>
      </c>
      <c r="D247" s="162"/>
    </row>
    <row r="248" spans="2:4" x14ac:dyDescent="0.25">
      <c r="B248" s="3">
        <v>422</v>
      </c>
      <c r="C248" s="105">
        <v>1.2729885057471264</v>
      </c>
      <c r="D248" s="162"/>
    </row>
    <row r="249" spans="2:4" x14ac:dyDescent="0.25">
      <c r="B249" s="3">
        <v>425</v>
      </c>
      <c r="C249" s="105">
        <v>2.8766666666666665</v>
      </c>
      <c r="D249" s="162"/>
    </row>
    <row r="250" spans="2:4" x14ac:dyDescent="0.25">
      <c r="B250" s="3">
        <v>426</v>
      </c>
      <c r="C250" s="105">
        <v>5.7294444444444448</v>
      </c>
      <c r="D250" s="162"/>
    </row>
    <row r="251" spans="2:4" x14ac:dyDescent="0.25">
      <c r="B251" s="3">
        <v>427</v>
      </c>
      <c r="C251" s="105">
        <v>1.1290429799426933</v>
      </c>
      <c r="D251" s="162"/>
    </row>
    <row r="252" spans="2:4" x14ac:dyDescent="0.25">
      <c r="B252" s="3">
        <v>431</v>
      </c>
      <c r="C252" s="105">
        <v>1.9249019607843136</v>
      </c>
      <c r="D252" s="162"/>
    </row>
    <row r="253" spans="2:4" x14ac:dyDescent="0.25">
      <c r="B253" s="3">
        <v>435</v>
      </c>
      <c r="C253" s="105">
        <v>1.168766404199475</v>
      </c>
      <c r="D253" s="162"/>
    </row>
    <row r="254" spans="2:4" x14ac:dyDescent="0.25">
      <c r="B254" s="3">
        <v>436</v>
      </c>
      <c r="C254" s="105">
        <v>10.521538461538462</v>
      </c>
      <c r="D254" s="162"/>
    </row>
    <row r="255" spans="2:4" x14ac:dyDescent="0.25">
      <c r="B255" s="3">
        <v>437</v>
      </c>
      <c r="C255" s="105">
        <v>1.2307407407407407</v>
      </c>
      <c r="D255" s="162"/>
    </row>
    <row r="256" spans="2:4" x14ac:dyDescent="0.25">
      <c r="B256" s="3">
        <v>438</v>
      </c>
      <c r="C256" s="105">
        <v>1.7863855421686747</v>
      </c>
      <c r="D256" s="162"/>
    </row>
    <row r="257" spans="2:4" x14ac:dyDescent="0.25">
      <c r="B257" s="3">
        <v>439</v>
      </c>
      <c r="C257" s="105">
        <v>3.5528169014084505</v>
      </c>
      <c r="D257" s="162"/>
    </row>
    <row r="258" spans="2:4" x14ac:dyDescent="0.25">
      <c r="B258" s="3">
        <v>440</v>
      </c>
      <c r="C258" s="105">
        <v>1.6190634146341463</v>
      </c>
      <c r="D258" s="162"/>
    </row>
    <row r="259" spans="2:4" x14ac:dyDescent="0.25">
      <c r="B259" s="3">
        <v>442</v>
      </c>
      <c r="C259" s="105">
        <v>1.9872222222222222</v>
      </c>
      <c r="D259" s="162"/>
    </row>
    <row r="260" spans="2:4" x14ac:dyDescent="0.25">
      <c r="B260" s="3">
        <v>444</v>
      </c>
      <c r="C260" s="105">
        <v>1.7641935483870967</v>
      </c>
      <c r="D260" s="162"/>
    </row>
    <row r="261" spans="2:4" x14ac:dyDescent="0.25">
      <c r="B261" s="3">
        <v>445</v>
      </c>
      <c r="C261" s="105">
        <v>5.1138095238095236</v>
      </c>
      <c r="D261" s="162"/>
    </row>
    <row r="262" spans="2:4" x14ac:dyDescent="0.25">
      <c r="B262" s="3">
        <v>449</v>
      </c>
      <c r="C262" s="105">
        <v>9.67</v>
      </c>
      <c r="D262" s="162"/>
    </row>
    <row r="263" spans="2:4" x14ac:dyDescent="0.25">
      <c r="B263" s="3">
        <v>451</v>
      </c>
      <c r="C263" s="105">
        <v>1.2284501347708894</v>
      </c>
      <c r="D263" s="162"/>
    </row>
    <row r="264" spans="2:4" x14ac:dyDescent="0.25">
      <c r="B264" s="3">
        <v>455</v>
      </c>
      <c r="C264" s="105">
        <v>1.1837253218884121</v>
      </c>
      <c r="D264" s="162"/>
    </row>
    <row r="265" spans="2:4" x14ac:dyDescent="0.25">
      <c r="B265" s="3">
        <v>456</v>
      </c>
      <c r="C265" s="105">
        <v>1.041243169398907</v>
      </c>
      <c r="D265" s="162"/>
    </row>
    <row r="266" spans="2:4" x14ac:dyDescent="0.25">
      <c r="B266" s="3">
        <v>458</v>
      </c>
      <c r="C266" s="105">
        <v>3.5120118343195266</v>
      </c>
      <c r="D266" s="162"/>
    </row>
    <row r="267" spans="2:4" x14ac:dyDescent="0.25">
      <c r="B267" s="3">
        <v>460</v>
      </c>
      <c r="C267" s="105">
        <v>1.7162500000000001</v>
      </c>
      <c r="D267" s="162"/>
    </row>
    <row r="268" spans="2:4" x14ac:dyDescent="0.25">
      <c r="B268" s="3">
        <v>461</v>
      </c>
      <c r="C268" s="105">
        <v>1.4104655870445344</v>
      </c>
      <c r="D268" s="162"/>
    </row>
    <row r="269" spans="2:4" x14ac:dyDescent="0.25">
      <c r="B269" s="3">
        <v>463</v>
      </c>
      <c r="C269" s="105">
        <v>1.0816455696202532</v>
      </c>
      <c r="D269" s="162"/>
    </row>
    <row r="270" spans="2:4" x14ac:dyDescent="0.25">
      <c r="B270" s="3">
        <v>464</v>
      </c>
      <c r="C270" s="105">
        <v>1.3345505617977529</v>
      </c>
      <c r="D270" s="162"/>
    </row>
    <row r="271" spans="2:4" x14ac:dyDescent="0.25">
      <c r="B271" s="3">
        <v>465</v>
      </c>
      <c r="C271" s="105">
        <v>1.8785106382978722</v>
      </c>
      <c r="D271" s="162"/>
    </row>
    <row r="272" spans="2:4" x14ac:dyDescent="0.25">
      <c r="B272" s="3">
        <v>466</v>
      </c>
      <c r="C272" s="105">
        <v>3.32</v>
      </c>
      <c r="D272" s="162"/>
    </row>
    <row r="273" spans="2:4" x14ac:dyDescent="0.25">
      <c r="B273" s="3">
        <v>467</v>
      </c>
      <c r="C273" s="105">
        <v>5.7521428571428572</v>
      </c>
      <c r="D273" s="162"/>
    </row>
    <row r="274" spans="2:4" x14ac:dyDescent="0.25">
      <c r="B274" s="3">
        <v>469</v>
      </c>
      <c r="C274" s="105">
        <v>1.8442857142857143</v>
      </c>
      <c r="D274" s="162"/>
    </row>
    <row r="275" spans="2:4" x14ac:dyDescent="0.25">
      <c r="B275" s="3">
        <v>470</v>
      </c>
      <c r="C275" s="105">
        <v>2.8580555555555556</v>
      </c>
      <c r="D275" s="162"/>
    </row>
    <row r="276" spans="2:4" x14ac:dyDescent="0.25">
      <c r="B276" s="3">
        <v>471</v>
      </c>
      <c r="C276" s="105">
        <v>3.19</v>
      </c>
      <c r="D276" s="162"/>
    </row>
    <row r="277" spans="2:4" x14ac:dyDescent="0.25">
      <c r="B277" s="3">
        <v>473</v>
      </c>
      <c r="C277" s="105">
        <v>1.7814000000000001</v>
      </c>
      <c r="D277" s="162"/>
    </row>
    <row r="278" spans="2:4" x14ac:dyDescent="0.25">
      <c r="B278" s="3">
        <v>474</v>
      </c>
      <c r="C278" s="105">
        <v>3.6515</v>
      </c>
      <c r="D278" s="162"/>
    </row>
    <row r="279" spans="2:4" x14ac:dyDescent="0.25">
      <c r="B279" s="3">
        <v>475</v>
      </c>
      <c r="C279" s="105">
        <v>1.1394594594594594</v>
      </c>
      <c r="D279" s="162"/>
    </row>
    <row r="280" spans="2:4" x14ac:dyDescent="0.25">
      <c r="B280" s="3">
        <v>478</v>
      </c>
      <c r="C280" s="105">
        <v>2.3634156976744185</v>
      </c>
      <c r="D280" s="162"/>
    </row>
    <row r="281" spans="2:4" x14ac:dyDescent="0.25">
      <c r="B281" s="3">
        <v>479</v>
      </c>
      <c r="C281" s="105">
        <v>5.1291666666666664</v>
      </c>
      <c r="D281" s="162"/>
    </row>
    <row r="282" spans="2:4" x14ac:dyDescent="0.25">
      <c r="B282" s="3">
        <v>480</v>
      </c>
      <c r="C282" s="105">
        <v>1.0065116279069768</v>
      </c>
      <c r="D282" s="162"/>
    </row>
    <row r="283" spans="2:4" x14ac:dyDescent="0.25">
      <c r="B283" s="3">
        <v>484</v>
      </c>
      <c r="C283" s="105">
        <v>2.6020608108108108</v>
      </c>
      <c r="D283" s="162"/>
    </row>
    <row r="284" spans="2:4" x14ac:dyDescent="0.25">
      <c r="B284" s="3">
        <v>487</v>
      </c>
      <c r="C284" s="105">
        <v>1.7862556663644606</v>
      </c>
      <c r="D284" s="162"/>
    </row>
    <row r="285" spans="2:4" x14ac:dyDescent="0.25">
      <c r="B285" s="3">
        <v>488</v>
      </c>
      <c r="C285" s="105">
        <v>2.2005660377358489</v>
      </c>
      <c r="D285" s="162"/>
    </row>
    <row r="286" spans="2:4" x14ac:dyDescent="0.25">
      <c r="B286" s="3">
        <v>489</v>
      </c>
      <c r="C286" s="105">
        <v>1.015108695652174</v>
      </c>
      <c r="D286" s="162"/>
    </row>
    <row r="287" spans="2:4" x14ac:dyDescent="0.25">
      <c r="B287" s="3">
        <v>490</v>
      </c>
      <c r="C287" s="105">
        <v>1.915</v>
      </c>
      <c r="D287" s="162"/>
    </row>
    <row r="288" spans="2:4" x14ac:dyDescent="0.25">
      <c r="B288" s="3">
        <v>491</v>
      </c>
      <c r="C288" s="105">
        <v>3.0534683098591549</v>
      </c>
      <c r="D288" s="162"/>
    </row>
    <row r="289" spans="2:4" x14ac:dyDescent="0.25">
      <c r="B289" s="3">
        <v>493</v>
      </c>
      <c r="C289" s="105">
        <v>7.2377777777777776</v>
      </c>
      <c r="D289" s="162"/>
    </row>
    <row r="290" spans="2:4" x14ac:dyDescent="0.25">
      <c r="B290" s="3">
        <v>494</v>
      </c>
      <c r="C290" s="105">
        <v>5.4736000000000002</v>
      </c>
      <c r="D290" s="162"/>
    </row>
    <row r="291" spans="2:4" x14ac:dyDescent="0.25">
      <c r="B291" s="3">
        <v>495</v>
      </c>
      <c r="C291" s="105">
        <v>4.1449999999999996</v>
      </c>
      <c r="D291" s="162"/>
    </row>
    <row r="292" spans="2:4" x14ac:dyDescent="0.25">
      <c r="B292" s="3">
        <v>502</v>
      </c>
      <c r="C292" s="105">
        <v>5.2992307692307694</v>
      </c>
      <c r="D292" s="162"/>
    </row>
    <row r="293" spans="2:4" x14ac:dyDescent="0.25">
      <c r="B293" s="3">
        <v>503</v>
      </c>
      <c r="C293" s="105">
        <v>1.8032549019607844</v>
      </c>
      <c r="D293" s="162"/>
    </row>
    <row r="294" spans="2:4" x14ac:dyDescent="0.25">
      <c r="B294" s="3">
        <v>506</v>
      </c>
      <c r="C294" s="105">
        <v>9.2707777777777771</v>
      </c>
      <c r="D294" s="162"/>
    </row>
    <row r="295" spans="2:4" x14ac:dyDescent="0.25">
      <c r="B295" s="3">
        <v>508</v>
      </c>
      <c r="C295" s="105">
        <v>1.1222929936305732</v>
      </c>
      <c r="D295" s="162"/>
    </row>
    <row r="296" spans="2:4" x14ac:dyDescent="0.25">
      <c r="B296" s="3">
        <v>510</v>
      </c>
      <c r="C296" s="105">
        <v>1.1908974358974358</v>
      </c>
      <c r="D296" s="162"/>
    </row>
    <row r="297" spans="2:4" x14ac:dyDescent="0.25">
      <c r="B297" s="3">
        <v>512</v>
      </c>
      <c r="C297" s="105">
        <v>1.3931868131868133</v>
      </c>
      <c r="D297" s="162"/>
    </row>
    <row r="298" spans="2:4" x14ac:dyDescent="0.25">
      <c r="B298" s="3">
        <v>517</v>
      </c>
      <c r="C298" s="105">
        <v>1.1200000000000001</v>
      </c>
      <c r="D298" s="162"/>
    </row>
    <row r="299" spans="2:4" x14ac:dyDescent="0.25">
      <c r="B299" s="3">
        <v>519</v>
      </c>
      <c r="C299" s="105">
        <v>1.0174563871693867</v>
      </c>
      <c r="D299" s="162"/>
    </row>
    <row r="300" spans="2:4" x14ac:dyDescent="0.25">
      <c r="B300" s="3">
        <v>520</v>
      </c>
      <c r="C300" s="105">
        <v>4.2575000000000003</v>
      </c>
      <c r="D300" s="162"/>
    </row>
    <row r="301" spans="2:4" x14ac:dyDescent="0.25">
      <c r="B301" s="3">
        <v>521</v>
      </c>
      <c r="C301" s="105">
        <v>1.4553947368421052</v>
      </c>
      <c r="D301" s="162"/>
    </row>
    <row r="302" spans="2:4" x14ac:dyDescent="0.25">
      <c r="B302" s="3">
        <v>523</v>
      </c>
      <c r="C302" s="105">
        <v>7.003333333333333</v>
      </c>
      <c r="D302" s="162"/>
    </row>
    <row r="303" spans="2:4" x14ac:dyDescent="0.25">
      <c r="B303" s="3">
        <v>526</v>
      </c>
      <c r="C303" s="105">
        <v>1.5595180722891566</v>
      </c>
      <c r="D303" s="162"/>
    </row>
    <row r="304" spans="2:4" x14ac:dyDescent="0.25">
      <c r="B304" s="3">
        <v>532</v>
      </c>
      <c r="C304" s="105">
        <v>5.0287499999999996</v>
      </c>
      <c r="D304" s="162"/>
    </row>
    <row r="305" spans="2:4" x14ac:dyDescent="0.25">
      <c r="B305" s="3">
        <v>533</v>
      </c>
      <c r="C305" s="105">
        <v>1.5924394463667819</v>
      </c>
      <c r="D305" s="162"/>
    </row>
    <row r="306" spans="2:4" x14ac:dyDescent="0.25">
      <c r="B306" s="3">
        <v>535</v>
      </c>
      <c r="C306" s="105">
        <v>4.820384615384615</v>
      </c>
      <c r="D306" s="162"/>
    </row>
    <row r="307" spans="2:4" x14ac:dyDescent="0.25">
      <c r="B307" s="3">
        <v>536</v>
      </c>
      <c r="C307" s="105">
        <v>1.4996938775510205</v>
      </c>
      <c r="D307" s="162"/>
    </row>
    <row r="308" spans="2:4" x14ac:dyDescent="0.25">
      <c r="B308" s="3">
        <v>537</v>
      </c>
      <c r="C308" s="105"/>
      <c r="D308" s="162">
        <v>1.1722156398104266</v>
      </c>
    </row>
    <row r="309" spans="2:4" x14ac:dyDescent="0.25">
      <c r="B309" s="3">
        <v>540</v>
      </c>
      <c r="C309" s="105">
        <v>2.6598113207547169</v>
      </c>
      <c r="D309" s="162"/>
    </row>
    <row r="310" spans="2:4" x14ac:dyDescent="0.25">
      <c r="B310" s="3">
        <v>544</v>
      </c>
      <c r="C310" s="105">
        <v>2.7650000000000001</v>
      </c>
      <c r="D310" s="162"/>
    </row>
    <row r="311" spans="2:4" x14ac:dyDescent="0.25">
      <c r="B311" s="3">
        <v>546</v>
      </c>
      <c r="C311" s="105">
        <v>1.6357142857142857</v>
      </c>
      <c r="D311" s="162"/>
    </row>
    <row r="312" spans="2:4" x14ac:dyDescent="0.25">
      <c r="B312" s="3">
        <v>547</v>
      </c>
      <c r="C312" s="105">
        <v>9.69</v>
      </c>
      <c r="D312" s="162"/>
    </row>
    <row r="313" spans="2:4" x14ac:dyDescent="0.25">
      <c r="B313" s="3">
        <v>548</v>
      </c>
      <c r="C313" s="105">
        <v>2.7091376701966716</v>
      </c>
      <c r="D313" s="162"/>
    </row>
    <row r="314" spans="2:4" x14ac:dyDescent="0.25">
      <c r="B314" s="3">
        <v>549</v>
      </c>
      <c r="C314" s="105">
        <v>2.8421355932203389</v>
      </c>
      <c r="D314" s="162"/>
    </row>
    <row r="315" spans="2:4" x14ac:dyDescent="0.25">
      <c r="B315" s="3">
        <v>554</v>
      </c>
      <c r="C315" s="105">
        <v>1.5166315789473683</v>
      </c>
      <c r="D315" s="162"/>
    </row>
    <row r="316" spans="2:4" x14ac:dyDescent="0.25">
      <c r="B316" s="3">
        <v>555</v>
      </c>
      <c r="C316" s="105">
        <v>2.2363492063492063</v>
      </c>
      <c r="D316" s="162"/>
    </row>
    <row r="317" spans="2:4" x14ac:dyDescent="0.25">
      <c r="B317" s="3">
        <v>556</v>
      </c>
      <c r="C317" s="105">
        <v>2.3975</v>
      </c>
      <c r="D317" s="162"/>
    </row>
    <row r="318" spans="2:4" x14ac:dyDescent="0.25">
      <c r="B318" s="3">
        <v>557</v>
      </c>
      <c r="C318" s="105">
        <v>1.9933333333333334</v>
      </c>
      <c r="D318" s="162"/>
    </row>
    <row r="319" spans="2:4" x14ac:dyDescent="0.25">
      <c r="B319" s="3">
        <v>558</v>
      </c>
      <c r="C319" s="105">
        <v>1.373448275862069</v>
      </c>
      <c r="D319" s="162"/>
    </row>
    <row r="320" spans="2:4" x14ac:dyDescent="0.25">
      <c r="B320" s="3">
        <v>559</v>
      </c>
      <c r="C320" s="105">
        <v>1.009696106362773</v>
      </c>
      <c r="D320" s="162"/>
    </row>
    <row r="321" spans="2:4" x14ac:dyDescent="0.25">
      <c r="B321" s="3">
        <v>560</v>
      </c>
      <c r="C321" s="105">
        <v>7.9416000000000002</v>
      </c>
      <c r="D321" s="162"/>
    </row>
    <row r="322" spans="2:4" x14ac:dyDescent="0.25">
      <c r="B322" s="3">
        <v>561</v>
      </c>
      <c r="C322" s="105">
        <v>3.6970000000000001</v>
      </c>
      <c r="D322" s="162"/>
    </row>
    <row r="323" spans="2:4" x14ac:dyDescent="0.25">
      <c r="B323" s="3">
        <v>563</v>
      </c>
      <c r="C323" s="105">
        <v>1.3802702702702703</v>
      </c>
      <c r="D323" s="162"/>
    </row>
    <row r="324" spans="2:4" x14ac:dyDescent="0.25">
      <c r="B324" s="3">
        <v>565</v>
      </c>
      <c r="C324" s="105">
        <v>2.0460063224446787</v>
      </c>
      <c r="D324" s="162"/>
    </row>
    <row r="325" spans="2:4" x14ac:dyDescent="0.25">
      <c r="B325" s="3">
        <v>567</v>
      </c>
      <c r="C325" s="105">
        <v>2.1860294117647059</v>
      </c>
      <c r="D325" s="162"/>
    </row>
    <row r="326" spans="2:4" x14ac:dyDescent="0.25">
      <c r="B326" s="3">
        <v>568</v>
      </c>
      <c r="C326" s="105">
        <v>1.8603314917127072</v>
      </c>
      <c r="D326" s="162"/>
    </row>
    <row r="327" spans="2:4" x14ac:dyDescent="0.25">
      <c r="B327" s="3">
        <v>569</v>
      </c>
      <c r="C327" s="105">
        <v>2.3733830845771142</v>
      </c>
      <c r="D327" s="162"/>
    </row>
    <row r="328" spans="2:4" x14ac:dyDescent="0.25">
      <c r="B328" s="3">
        <v>570</v>
      </c>
      <c r="C328" s="105">
        <v>3.0565384615384614</v>
      </c>
      <c r="D328" s="162"/>
    </row>
    <row r="329" spans="2:4" x14ac:dyDescent="0.25">
      <c r="B329" s="3">
        <v>573</v>
      </c>
      <c r="C329" s="105">
        <v>1.1188059701492536</v>
      </c>
      <c r="D329" s="162"/>
    </row>
    <row r="330" spans="2:4" x14ac:dyDescent="0.25">
      <c r="B330" s="3">
        <v>574</v>
      </c>
      <c r="C330" s="105">
        <v>3.6914814814814814</v>
      </c>
      <c r="D330" s="162"/>
    </row>
    <row r="331" spans="2:4" x14ac:dyDescent="0.25">
      <c r="B331" s="3">
        <v>579</v>
      </c>
      <c r="C331" s="105">
        <v>1.0111290322580646</v>
      </c>
      <c r="D331" s="162"/>
    </row>
    <row r="332" spans="2:4" x14ac:dyDescent="0.25">
      <c r="B332" s="3">
        <v>580</v>
      </c>
      <c r="C332" s="105">
        <v>3.4150228310502282</v>
      </c>
      <c r="D332" s="162"/>
    </row>
    <row r="333" spans="2:4" x14ac:dyDescent="0.25">
      <c r="B333" s="3">
        <v>583</v>
      </c>
      <c r="C333" s="105">
        <v>3.2240211640211642</v>
      </c>
      <c r="D333" s="162"/>
    </row>
    <row r="334" spans="2:4" x14ac:dyDescent="0.25">
      <c r="B334" s="3">
        <v>584</v>
      </c>
      <c r="C334" s="105">
        <v>1.1950810185185186</v>
      </c>
      <c r="D334" s="162"/>
    </row>
    <row r="335" spans="2:4" x14ac:dyDescent="0.25">
      <c r="B335" s="3">
        <v>585</v>
      </c>
      <c r="C335" s="105">
        <v>1.4679775280898877</v>
      </c>
      <c r="D335" s="162"/>
    </row>
    <row r="336" spans="2:4" x14ac:dyDescent="0.25">
      <c r="B336" s="3">
        <v>586</v>
      </c>
      <c r="C336" s="105">
        <v>9.5057142857142853</v>
      </c>
      <c r="D336" s="162"/>
    </row>
    <row r="337" spans="2:4" x14ac:dyDescent="0.25">
      <c r="B337" s="3">
        <v>591</v>
      </c>
      <c r="C337" s="105">
        <v>10.376666666666667</v>
      </c>
      <c r="D337" s="162"/>
    </row>
    <row r="338" spans="2:4" x14ac:dyDescent="0.25">
      <c r="B338" s="3">
        <v>593</v>
      </c>
      <c r="C338" s="105">
        <v>1.5484210526315789</v>
      </c>
      <c r="D338" s="162"/>
    </row>
    <row r="339" spans="2:4" x14ac:dyDescent="0.25">
      <c r="B339" s="3">
        <v>595</v>
      </c>
      <c r="C339" s="105">
        <v>2.0852773826458035</v>
      </c>
      <c r="D339" s="162"/>
    </row>
    <row r="340" spans="2:4" x14ac:dyDescent="0.25">
      <c r="B340" s="3">
        <v>597</v>
      </c>
      <c r="C340" s="105">
        <v>2.0159756097560977</v>
      </c>
      <c r="D340" s="162"/>
    </row>
    <row r="341" spans="2:4" x14ac:dyDescent="0.25">
      <c r="B341" s="3">
        <v>598</v>
      </c>
      <c r="C341" s="105">
        <v>1.6209032258064515</v>
      </c>
      <c r="D341" s="162"/>
    </row>
    <row r="342" spans="2:4" x14ac:dyDescent="0.25">
      <c r="B342" s="3">
        <v>601</v>
      </c>
      <c r="C342" s="105">
        <v>2.0663492063492064</v>
      </c>
      <c r="D342" s="162"/>
    </row>
    <row r="343" spans="2:4" x14ac:dyDescent="0.25">
      <c r="B343" s="3">
        <v>602</v>
      </c>
      <c r="C343" s="105">
        <v>1.2823628691983122</v>
      </c>
      <c r="D343" s="162"/>
    </row>
    <row r="344" spans="2:4" x14ac:dyDescent="0.25">
      <c r="B344" s="3">
        <v>603</v>
      </c>
      <c r="C344" s="105">
        <v>1.1966037735849056</v>
      </c>
      <c r="D344" s="162"/>
    </row>
    <row r="345" spans="2:4" x14ac:dyDescent="0.25">
      <c r="B345" s="3">
        <v>604</v>
      </c>
      <c r="C345" s="105">
        <v>1.7073055242390078</v>
      </c>
      <c r="D345" s="162"/>
    </row>
    <row r="346" spans="2:4" x14ac:dyDescent="0.25">
      <c r="B346" s="3">
        <v>605</v>
      </c>
      <c r="C346" s="105">
        <v>1.8721212121212121</v>
      </c>
      <c r="D346" s="162"/>
    </row>
    <row r="347" spans="2:4" x14ac:dyDescent="0.25">
      <c r="B347" s="3">
        <v>606</v>
      </c>
      <c r="C347" s="105">
        <v>1.8838235294117647</v>
      </c>
      <c r="D347" s="162"/>
    </row>
    <row r="348" spans="2:4" x14ac:dyDescent="0.25">
      <c r="B348" s="3">
        <v>607</v>
      </c>
      <c r="C348" s="105">
        <v>1.3129869186046512</v>
      </c>
      <c r="D348" s="162"/>
    </row>
    <row r="349" spans="2:4" x14ac:dyDescent="0.25">
      <c r="B349" s="3">
        <v>608</v>
      </c>
      <c r="C349" s="105">
        <v>2.8397435897435899</v>
      </c>
      <c r="D349" s="162"/>
    </row>
    <row r="350" spans="2:4" x14ac:dyDescent="0.25">
      <c r="B350" s="3">
        <v>609</v>
      </c>
      <c r="C350" s="105">
        <v>1.2041999999999999</v>
      </c>
      <c r="D350" s="162"/>
    </row>
    <row r="351" spans="2:4" x14ac:dyDescent="0.25">
      <c r="B351" s="3">
        <v>610</v>
      </c>
      <c r="C351" s="105">
        <v>4.1905607476635511</v>
      </c>
      <c r="D351" s="162"/>
    </row>
    <row r="352" spans="2:4" x14ac:dyDescent="0.25">
      <c r="B352" s="3">
        <v>612</v>
      </c>
      <c r="C352" s="105">
        <v>1.3943548387096774</v>
      </c>
      <c r="D352" s="162"/>
    </row>
    <row r="353" spans="2:4" x14ac:dyDescent="0.25">
      <c r="B353" s="3">
        <v>613</v>
      </c>
      <c r="C353" s="105">
        <v>1.74</v>
      </c>
      <c r="D353" s="162"/>
    </row>
    <row r="354" spans="2:4" x14ac:dyDescent="0.25">
      <c r="B354" s="3">
        <v>614</v>
      </c>
      <c r="C354" s="105">
        <v>1.5549056603773586</v>
      </c>
      <c r="D354" s="162"/>
    </row>
    <row r="355" spans="2:4" x14ac:dyDescent="0.25">
      <c r="B355" s="3">
        <v>615</v>
      </c>
      <c r="C355" s="105">
        <v>1.7044705882352942</v>
      </c>
      <c r="D355" s="162"/>
    </row>
    <row r="356" spans="2:4" x14ac:dyDescent="0.25">
      <c r="B356" s="3">
        <v>616</v>
      </c>
      <c r="C356" s="105">
        <v>1.8951562500000001</v>
      </c>
      <c r="D356" s="162"/>
    </row>
    <row r="357" spans="2:4" x14ac:dyDescent="0.25">
      <c r="B357" s="3">
        <v>617</v>
      </c>
      <c r="C357" s="105">
        <v>2.4971428571428573</v>
      </c>
      <c r="D357" s="162"/>
    </row>
    <row r="358" spans="2:4" x14ac:dyDescent="0.25">
      <c r="B358" s="3">
        <v>620</v>
      </c>
      <c r="C358" s="105">
        <v>2.6802325581395348</v>
      </c>
      <c r="D358" s="162"/>
    </row>
    <row r="359" spans="2:4" x14ac:dyDescent="0.25">
      <c r="B359" s="3">
        <v>621</v>
      </c>
      <c r="C359" s="105">
        <v>6.1980078125000002</v>
      </c>
      <c r="D359" s="162"/>
    </row>
    <row r="360" spans="2:4" x14ac:dyDescent="0.25">
      <c r="B360" s="3">
        <v>623</v>
      </c>
      <c r="C360" s="105">
        <v>1.5992152704135738</v>
      </c>
      <c r="D360" s="162"/>
    </row>
    <row r="361" spans="2:4" x14ac:dyDescent="0.25">
      <c r="B361" s="3">
        <v>624</v>
      </c>
      <c r="C361" s="105">
        <v>2.793921568627451</v>
      </c>
      <c r="D361" s="162"/>
    </row>
    <row r="362" spans="2:4" x14ac:dyDescent="0.25">
      <c r="B362" s="3">
        <v>626</v>
      </c>
      <c r="C362" s="105">
        <v>2.0632812500000002</v>
      </c>
      <c r="D362" s="162"/>
    </row>
    <row r="363" spans="2:4" x14ac:dyDescent="0.25">
      <c r="B363" s="3">
        <v>627</v>
      </c>
      <c r="C363" s="105">
        <v>6.9424999999999999</v>
      </c>
      <c r="D363" s="162"/>
    </row>
    <row r="364" spans="2:4" x14ac:dyDescent="0.25">
      <c r="B364" s="3">
        <v>628</v>
      </c>
      <c r="C364" s="105">
        <v>1.5178947368421052</v>
      </c>
      <c r="D364" s="162"/>
    </row>
    <row r="365" spans="2:4" x14ac:dyDescent="0.25">
      <c r="B365" s="3">
        <v>631</v>
      </c>
      <c r="C365" s="105">
        <v>3.1039864864864866</v>
      </c>
      <c r="D365" s="162"/>
    </row>
    <row r="366" spans="2:4" x14ac:dyDescent="0.25">
      <c r="B366" s="3">
        <v>635</v>
      </c>
      <c r="C366" s="105">
        <v>1.1409352517985611</v>
      </c>
      <c r="D366" s="162"/>
    </row>
    <row r="367" spans="2:4" x14ac:dyDescent="0.25">
      <c r="B367" s="3">
        <v>641</v>
      </c>
      <c r="C367" s="105">
        <v>1.1996808510638297</v>
      </c>
      <c r="D367" s="162"/>
    </row>
    <row r="368" spans="2:4" x14ac:dyDescent="0.25">
      <c r="B368" s="3">
        <v>642</v>
      </c>
      <c r="C368" s="105">
        <v>1.4545652173913044</v>
      </c>
      <c r="D368" s="162"/>
    </row>
    <row r="369" spans="2:4" x14ac:dyDescent="0.25">
      <c r="B369" s="3">
        <v>643</v>
      </c>
      <c r="C369" s="105">
        <v>2.2138255033557046</v>
      </c>
      <c r="D369" s="162"/>
    </row>
    <row r="370" spans="2:4" x14ac:dyDescent="0.25">
      <c r="B370" s="3">
        <v>652</v>
      </c>
      <c r="C370" s="105">
        <v>1.2684</v>
      </c>
      <c r="D370" s="162"/>
    </row>
    <row r="371" spans="2:4" x14ac:dyDescent="0.25">
      <c r="B371" s="3">
        <v>653</v>
      </c>
      <c r="C371" s="105">
        <v>23.388333333333332</v>
      </c>
      <c r="D371" s="162"/>
    </row>
    <row r="372" spans="2:4" x14ac:dyDescent="0.25">
      <c r="B372" s="3">
        <v>654</v>
      </c>
      <c r="C372" s="105">
        <v>5.0838857142857146</v>
      </c>
      <c r="D372" s="162"/>
    </row>
    <row r="373" spans="2:4" x14ac:dyDescent="0.25">
      <c r="B373" s="3">
        <v>655</v>
      </c>
      <c r="C373" s="105">
        <v>1.9147826086956521</v>
      </c>
      <c r="D373" s="162"/>
    </row>
    <row r="374" spans="2:4" x14ac:dyDescent="0.25">
      <c r="B374" s="3">
        <v>665</v>
      </c>
      <c r="C374" s="105">
        <v>2.3958823529411766</v>
      </c>
      <c r="D374" s="162"/>
    </row>
    <row r="375" spans="2:4" x14ac:dyDescent="0.25">
      <c r="B375" s="3">
        <v>667</v>
      </c>
      <c r="C375" s="105">
        <v>1.7615942028985507</v>
      </c>
      <c r="D375" s="162"/>
    </row>
    <row r="376" spans="2:4" x14ac:dyDescent="0.25">
      <c r="B376" s="3">
        <v>669</v>
      </c>
      <c r="C376" s="105">
        <v>3.5864754098360656</v>
      </c>
      <c r="D376" s="162"/>
    </row>
    <row r="377" spans="2:4" x14ac:dyDescent="0.25">
      <c r="B377" s="3">
        <v>670</v>
      </c>
      <c r="C377" s="105">
        <v>4.6885802469135802</v>
      </c>
      <c r="D377" s="162"/>
    </row>
    <row r="378" spans="2:4" x14ac:dyDescent="0.25">
      <c r="B378" s="3">
        <v>671</v>
      </c>
      <c r="C378" s="105">
        <v>1.220563524590164</v>
      </c>
      <c r="D378" s="162"/>
    </row>
    <row r="379" spans="2:4" x14ac:dyDescent="0.25">
      <c r="B379" s="3">
        <v>675</v>
      </c>
      <c r="C379" s="105">
        <v>1.2297938144329896</v>
      </c>
      <c r="D379" s="162"/>
    </row>
    <row r="380" spans="2:4" x14ac:dyDescent="0.25">
      <c r="B380" s="3">
        <v>676</v>
      </c>
      <c r="C380" s="105">
        <v>1.8974959871589085</v>
      </c>
      <c r="D380" s="162"/>
    </row>
    <row r="381" spans="2:4" x14ac:dyDescent="0.25">
      <c r="B381" s="3">
        <v>679</v>
      </c>
      <c r="C381" s="105">
        <v>10.365</v>
      </c>
      <c r="D381" s="162"/>
    </row>
    <row r="382" spans="2:4" x14ac:dyDescent="0.25">
      <c r="B382" s="3">
        <v>682</v>
      </c>
      <c r="C382" s="105">
        <v>1.5016666666666667</v>
      </c>
      <c r="D382" s="162"/>
    </row>
    <row r="383" spans="2:4" x14ac:dyDescent="0.25">
      <c r="B383" s="3">
        <v>683</v>
      </c>
      <c r="C383" s="105">
        <v>3.5843478260869563</v>
      </c>
      <c r="D383" s="162"/>
    </row>
    <row r="384" spans="2:4" x14ac:dyDescent="0.25">
      <c r="B384" s="3">
        <v>684</v>
      </c>
      <c r="C384" s="105">
        <v>5.4285714285714288</v>
      </c>
      <c r="D384" s="162"/>
    </row>
    <row r="385" spans="2:4" x14ac:dyDescent="0.25">
      <c r="B385" s="3">
        <v>686</v>
      </c>
      <c r="C385" s="105">
        <v>1.9174666666666667</v>
      </c>
      <c r="D385" s="162"/>
    </row>
    <row r="386" spans="2:4" x14ac:dyDescent="0.25">
      <c r="B386" s="3">
        <v>687</v>
      </c>
      <c r="C386" s="105">
        <v>9.32</v>
      </c>
      <c r="D386" s="162"/>
    </row>
    <row r="387" spans="2:4" x14ac:dyDescent="0.25">
      <c r="B387" s="3">
        <v>688</v>
      </c>
      <c r="C387" s="105">
        <v>4.2927586206896553</v>
      </c>
      <c r="D387" s="162"/>
    </row>
    <row r="388" spans="2:4" x14ac:dyDescent="0.25">
      <c r="B388" s="3">
        <v>689</v>
      </c>
      <c r="C388" s="105">
        <v>1.0065753424657535</v>
      </c>
      <c r="D388" s="162"/>
    </row>
    <row r="389" spans="2:4" x14ac:dyDescent="0.25">
      <c r="B389" s="3">
        <v>690</v>
      </c>
      <c r="C389" s="105">
        <v>2.266111111111111</v>
      </c>
      <c r="D389" s="162"/>
    </row>
    <row r="390" spans="2:4" x14ac:dyDescent="0.25">
      <c r="B390" s="3">
        <v>691</v>
      </c>
      <c r="C390" s="105"/>
      <c r="D390" s="162">
        <v>1.4238</v>
      </c>
    </row>
    <row r="391" spans="2:4" x14ac:dyDescent="0.25">
      <c r="B391" s="3">
        <v>695</v>
      </c>
      <c r="C391" s="105">
        <v>1.3393478260869565</v>
      </c>
      <c r="D391" s="162"/>
    </row>
    <row r="392" spans="2:4" x14ac:dyDescent="0.25">
      <c r="B392" s="3">
        <v>697</v>
      </c>
      <c r="C392" s="105">
        <v>1.5280062063615205</v>
      </c>
      <c r="D392" s="162"/>
    </row>
    <row r="393" spans="2:4" x14ac:dyDescent="0.25">
      <c r="B393" s="3">
        <v>698</v>
      </c>
      <c r="C393" s="105">
        <v>4.466912114014252</v>
      </c>
      <c r="D393" s="162"/>
    </row>
    <row r="394" spans="2:4" x14ac:dyDescent="0.25">
      <c r="B394" s="3">
        <v>701</v>
      </c>
      <c r="C394" s="105">
        <v>1.7502692307692307</v>
      </c>
      <c r="D394" s="162"/>
    </row>
    <row r="395" spans="2:4" x14ac:dyDescent="0.25">
      <c r="B395" s="3">
        <v>703</v>
      </c>
      <c r="C395" s="105"/>
      <c r="D395" s="162">
        <v>3.1187381703470032</v>
      </c>
    </row>
    <row r="396" spans="2:4" x14ac:dyDescent="0.25">
      <c r="B396" s="3">
        <v>704</v>
      </c>
      <c r="C396" s="105">
        <v>1.2278160919540231</v>
      </c>
      <c r="D396" s="162"/>
    </row>
    <row r="397" spans="2:4" x14ac:dyDescent="0.25">
      <c r="B397" s="3">
        <v>706</v>
      </c>
      <c r="C397" s="105">
        <v>1.278468634686347</v>
      </c>
      <c r="D397" s="162"/>
    </row>
    <row r="398" spans="2:4" x14ac:dyDescent="0.25">
      <c r="B398" s="3">
        <v>707</v>
      </c>
      <c r="C398" s="105">
        <v>1.5861643835616439</v>
      </c>
      <c r="D398" s="162"/>
    </row>
    <row r="399" spans="2:4" x14ac:dyDescent="0.25">
      <c r="B399" s="3">
        <v>708</v>
      </c>
      <c r="C399" s="105">
        <v>7.0705882352941174</v>
      </c>
      <c r="D399" s="162"/>
    </row>
    <row r="400" spans="2:4" x14ac:dyDescent="0.25">
      <c r="B400" s="3">
        <v>709</v>
      </c>
      <c r="C400" s="105">
        <v>1.4238775510204082</v>
      </c>
      <c r="D400" s="162"/>
    </row>
    <row r="401" spans="2:4" x14ac:dyDescent="0.25">
      <c r="B401" s="3">
        <v>710</v>
      </c>
      <c r="C401" s="105">
        <v>1.4786046511627906</v>
      </c>
      <c r="D401" s="162"/>
    </row>
    <row r="402" spans="2:4" x14ac:dyDescent="0.25">
      <c r="B402" s="3">
        <v>712</v>
      </c>
      <c r="C402" s="105">
        <v>18.40625</v>
      </c>
      <c r="D402" s="162"/>
    </row>
    <row r="403" spans="2:4" x14ac:dyDescent="0.25">
      <c r="B403" s="3">
        <v>713</v>
      </c>
      <c r="C403" s="105">
        <v>1.6194202898550725</v>
      </c>
      <c r="D403" s="162"/>
    </row>
    <row r="404" spans="2:4" x14ac:dyDescent="0.25">
      <c r="B404" s="3">
        <v>714</v>
      </c>
      <c r="C404" s="105">
        <v>4.7282077922077921</v>
      </c>
      <c r="D404" s="162"/>
    </row>
    <row r="405" spans="2:4" x14ac:dyDescent="0.25">
      <c r="B405" s="3">
        <v>716</v>
      </c>
      <c r="C405" s="105">
        <v>5.1764999999999999</v>
      </c>
      <c r="D405" s="162"/>
    </row>
    <row r="406" spans="2:4" x14ac:dyDescent="0.25">
      <c r="B406" s="3">
        <v>717</v>
      </c>
      <c r="C406" s="105">
        <v>2.4764285714285714</v>
      </c>
      <c r="D406" s="162"/>
    </row>
    <row r="407" spans="2:4" x14ac:dyDescent="0.25">
      <c r="B407" s="3">
        <v>718</v>
      </c>
      <c r="C407" s="105">
        <v>1.0020481927710843</v>
      </c>
      <c r="D407" s="162"/>
    </row>
    <row r="408" spans="2:4" x14ac:dyDescent="0.25">
      <c r="B408" s="3">
        <v>719</v>
      </c>
      <c r="C408" s="105">
        <v>1.53</v>
      </c>
      <c r="D408" s="162"/>
    </row>
    <row r="409" spans="2:4" x14ac:dyDescent="0.25">
      <c r="B409" s="3">
        <v>722</v>
      </c>
      <c r="C409" s="105">
        <v>1.5650721649484536</v>
      </c>
      <c r="D409" s="162"/>
    </row>
    <row r="410" spans="2:4" x14ac:dyDescent="0.25">
      <c r="B410" s="3">
        <v>723</v>
      </c>
      <c r="C410" s="105">
        <v>2.704081632653061</v>
      </c>
      <c r="D410" s="162"/>
    </row>
    <row r="411" spans="2:4" x14ac:dyDescent="0.25">
      <c r="B411" s="3">
        <v>724</v>
      </c>
      <c r="C411" s="105">
        <v>1.3405952380952382</v>
      </c>
      <c r="D411" s="162"/>
    </row>
    <row r="412" spans="2:4" x14ac:dyDescent="0.25">
      <c r="B412" s="3">
        <v>727</v>
      </c>
      <c r="C412" s="105">
        <v>1.65</v>
      </c>
      <c r="D412" s="162"/>
    </row>
    <row r="413" spans="2:4" x14ac:dyDescent="0.25">
      <c r="B413" s="3">
        <v>729</v>
      </c>
      <c r="C413" s="105">
        <v>1.8566071428571429</v>
      </c>
      <c r="D413" s="162"/>
    </row>
    <row r="414" spans="2:4" x14ac:dyDescent="0.25">
      <c r="B414" s="3">
        <v>730</v>
      </c>
      <c r="C414" s="105">
        <v>4.1266319444444441</v>
      </c>
      <c r="D414" s="162"/>
    </row>
    <row r="415" spans="2:4" x14ac:dyDescent="0.25">
      <c r="B415" s="3">
        <v>733</v>
      </c>
      <c r="C415" s="105">
        <v>5.2700632911392402</v>
      </c>
      <c r="D415" s="162"/>
    </row>
    <row r="416" spans="2:4" x14ac:dyDescent="0.25">
      <c r="B416" s="3">
        <v>734</v>
      </c>
      <c r="C416" s="105">
        <v>3.1914285714285713</v>
      </c>
      <c r="D416" s="162"/>
    </row>
    <row r="417" spans="2:4" x14ac:dyDescent="0.25">
      <c r="B417" s="3">
        <v>735</v>
      </c>
      <c r="C417" s="105">
        <v>3.5418867924528303</v>
      </c>
      <c r="D417" s="162"/>
    </row>
    <row r="418" spans="2:4" x14ac:dyDescent="0.25">
      <c r="B418" s="3">
        <v>737</v>
      </c>
      <c r="C418" s="105">
        <v>1.358918918918919</v>
      </c>
      <c r="D418" s="162"/>
    </row>
    <row r="419" spans="2:4" x14ac:dyDescent="0.25">
      <c r="B419" s="3">
        <v>741</v>
      </c>
      <c r="C419" s="105">
        <v>11.791666666666666</v>
      </c>
      <c r="D419" s="162"/>
    </row>
    <row r="420" spans="2:4" x14ac:dyDescent="0.25">
      <c r="B420" s="3">
        <v>742</v>
      </c>
      <c r="C420" s="105">
        <v>11.260833333333334</v>
      </c>
      <c r="D420" s="162"/>
    </row>
    <row r="421" spans="2:4" x14ac:dyDescent="0.25">
      <c r="B421" s="3">
        <v>744</v>
      </c>
      <c r="C421" s="105">
        <v>7.12</v>
      </c>
      <c r="D421" s="162"/>
    </row>
    <row r="422" spans="2:4" x14ac:dyDescent="0.25">
      <c r="B422" s="3">
        <v>746</v>
      </c>
      <c r="C422" s="105">
        <v>2.1250896057347672</v>
      </c>
      <c r="D422" s="162"/>
    </row>
    <row r="423" spans="2:4" x14ac:dyDescent="0.25">
      <c r="B423" s="3">
        <v>747</v>
      </c>
      <c r="C423" s="105">
        <v>2.2885714285714287</v>
      </c>
      <c r="D423" s="162"/>
    </row>
    <row r="424" spans="2:4" x14ac:dyDescent="0.25">
      <c r="B424" s="3">
        <v>749</v>
      </c>
      <c r="C424" s="105">
        <v>1.5729069767441861</v>
      </c>
      <c r="D424" s="162"/>
    </row>
    <row r="425" spans="2:4" x14ac:dyDescent="0.25">
      <c r="B425" s="3">
        <v>751</v>
      </c>
      <c r="C425" s="105"/>
      <c r="D425" s="162">
        <v>2.3230555555555554</v>
      </c>
    </row>
    <row r="426" spans="2:4" x14ac:dyDescent="0.25">
      <c r="B426" s="3">
        <v>753</v>
      </c>
      <c r="C426" s="105">
        <v>2.5670212765957445</v>
      </c>
      <c r="D426" s="162"/>
    </row>
    <row r="427" spans="2:4" x14ac:dyDescent="0.25">
      <c r="B427" s="3">
        <v>754</v>
      </c>
      <c r="C427" s="105">
        <v>1.6847017045454546</v>
      </c>
      <c r="D427" s="162"/>
    </row>
    <row r="428" spans="2:4" x14ac:dyDescent="0.25">
      <c r="B428" s="3">
        <v>755</v>
      </c>
      <c r="C428" s="105">
        <v>1.6657777777777778</v>
      </c>
      <c r="D428" s="162"/>
    </row>
    <row r="429" spans="2:4" x14ac:dyDescent="0.25">
      <c r="B429" s="3">
        <v>756</v>
      </c>
      <c r="C429" s="105">
        <v>7.7207692307692311</v>
      </c>
      <c r="D429" s="162"/>
    </row>
    <row r="430" spans="2:4" x14ac:dyDescent="0.25">
      <c r="B430" s="3">
        <v>757</v>
      </c>
      <c r="C430" s="105">
        <v>4.0685714285714285</v>
      </c>
      <c r="D430" s="162"/>
    </row>
    <row r="431" spans="2:4" x14ac:dyDescent="0.25">
      <c r="B431" s="3">
        <v>758</v>
      </c>
      <c r="C431" s="105">
        <v>5.6420608108108112</v>
      </c>
      <c r="D431" s="162"/>
    </row>
    <row r="432" spans="2:4" x14ac:dyDescent="0.25">
      <c r="B432" s="3">
        <v>761</v>
      </c>
      <c r="C432" s="105">
        <v>6.5545454545454547</v>
      </c>
      <c r="D432" s="162"/>
    </row>
    <row r="433" spans="2:4" x14ac:dyDescent="0.25">
      <c r="B433" s="3">
        <v>762</v>
      </c>
      <c r="C433" s="105">
        <v>1.7725714285714285</v>
      </c>
      <c r="D433" s="162"/>
    </row>
    <row r="434" spans="2:4" x14ac:dyDescent="0.25">
      <c r="B434" s="3">
        <v>763</v>
      </c>
      <c r="C434" s="105">
        <v>1.1317857142857144</v>
      </c>
      <c r="D434" s="162"/>
    </row>
    <row r="435" spans="2:4" x14ac:dyDescent="0.25">
      <c r="B435" s="3">
        <v>764</v>
      </c>
      <c r="C435" s="105">
        <v>7.2818181818181822</v>
      </c>
      <c r="D435" s="162"/>
    </row>
    <row r="436" spans="2:4" x14ac:dyDescent="0.25">
      <c r="B436" s="3">
        <v>765</v>
      </c>
      <c r="C436" s="105"/>
      <c r="D436" s="162">
        <v>2.0833333333333335</v>
      </c>
    </row>
    <row r="437" spans="2:4" x14ac:dyDescent="0.25">
      <c r="B437" s="3">
        <v>768</v>
      </c>
      <c r="C437" s="105">
        <v>2.31</v>
      </c>
      <c r="D437" s="162"/>
    </row>
    <row r="438" spans="2:4" x14ac:dyDescent="0.25">
      <c r="B438" s="3">
        <v>770</v>
      </c>
      <c r="C438" s="105">
        <v>2.7074418604651163</v>
      </c>
      <c r="D438" s="162"/>
    </row>
    <row r="439" spans="2:4" x14ac:dyDescent="0.25">
      <c r="B439" s="3">
        <v>772</v>
      </c>
      <c r="C439" s="105">
        <v>1.1335962566844919</v>
      </c>
      <c r="D439" s="162"/>
    </row>
    <row r="440" spans="2:4" x14ac:dyDescent="0.25">
      <c r="B440" s="3">
        <v>773</v>
      </c>
      <c r="C440" s="105">
        <v>1.9055555555555554</v>
      </c>
      <c r="D440" s="162"/>
    </row>
    <row r="441" spans="2:4" x14ac:dyDescent="0.25">
      <c r="B441" s="3">
        <v>774</v>
      </c>
      <c r="C441" s="105">
        <v>1.355</v>
      </c>
      <c r="D441" s="162"/>
    </row>
    <row r="442" spans="2:4" x14ac:dyDescent="0.25">
      <c r="B442" s="3">
        <v>778</v>
      </c>
      <c r="C442" s="105">
        <v>7.8792307692307695</v>
      </c>
      <c r="D442" s="162"/>
    </row>
    <row r="443" spans="2:4" x14ac:dyDescent="0.25">
      <c r="B443" s="3">
        <v>780</v>
      </c>
      <c r="C443" s="105">
        <v>1.0629411764705883</v>
      </c>
      <c r="D443" s="162"/>
    </row>
    <row r="444" spans="2:4" x14ac:dyDescent="0.25">
      <c r="B444" s="3">
        <v>782</v>
      </c>
      <c r="C444" s="105">
        <v>2.153137254901961</v>
      </c>
      <c r="D444" s="162"/>
    </row>
    <row r="445" spans="2:4" x14ac:dyDescent="0.25">
      <c r="B445" s="3">
        <v>783</v>
      </c>
      <c r="C445" s="105">
        <v>1.4122972972972974</v>
      </c>
      <c r="D445" s="162"/>
    </row>
    <row r="446" spans="2:4" x14ac:dyDescent="0.25">
      <c r="B446" s="3">
        <v>784</v>
      </c>
      <c r="C446" s="105">
        <v>1.1533745781777278</v>
      </c>
      <c r="D446" s="162"/>
    </row>
    <row r="447" spans="2:4" x14ac:dyDescent="0.25">
      <c r="B447" s="3">
        <v>785</v>
      </c>
      <c r="C447" s="105">
        <v>1.9311940298507462</v>
      </c>
      <c r="D447" s="162"/>
    </row>
    <row r="448" spans="2:4" x14ac:dyDescent="0.25">
      <c r="B448" s="3">
        <v>786</v>
      </c>
      <c r="C448" s="105">
        <v>7.2973333333333334</v>
      </c>
      <c r="D448" s="162"/>
    </row>
    <row r="449" spans="2:4" x14ac:dyDescent="0.25">
      <c r="B449" s="3">
        <v>793</v>
      </c>
      <c r="C449" s="105">
        <v>11.859090909090909</v>
      </c>
      <c r="D449" s="162"/>
    </row>
    <row r="450" spans="2:4" x14ac:dyDescent="0.25">
      <c r="B450" s="3">
        <v>794</v>
      </c>
      <c r="C450" s="105">
        <v>1.2539393939393939</v>
      </c>
      <c r="D450" s="162"/>
    </row>
    <row r="451" spans="2:4" x14ac:dyDescent="0.25">
      <c r="B451" s="3">
        <v>797</v>
      </c>
      <c r="C451" s="105">
        <v>1.0963157894736841</v>
      </c>
      <c r="D451" s="162"/>
    </row>
    <row r="452" spans="2:4" x14ac:dyDescent="0.25">
      <c r="B452" s="3">
        <v>798</v>
      </c>
      <c r="C452" s="105">
        <v>1.8847058823529412</v>
      </c>
      <c r="D452" s="162"/>
    </row>
    <row r="453" spans="2:4" x14ac:dyDescent="0.25">
      <c r="B453" s="3">
        <v>801</v>
      </c>
      <c r="C453" s="105">
        <v>2.0291304347826089</v>
      </c>
      <c r="D453" s="162"/>
    </row>
    <row r="454" spans="2:4" x14ac:dyDescent="0.25">
      <c r="B454" s="3">
        <v>802</v>
      </c>
      <c r="C454" s="105">
        <v>1.9703225806451612</v>
      </c>
      <c r="D454" s="162"/>
    </row>
    <row r="455" spans="2:4" x14ac:dyDescent="0.25">
      <c r="B455" s="3">
        <v>803</v>
      </c>
      <c r="C455" s="105">
        <v>1.07</v>
      </c>
      <c r="D455" s="162"/>
    </row>
    <row r="456" spans="2:4" x14ac:dyDescent="0.25">
      <c r="B456" s="3">
        <v>804</v>
      </c>
      <c r="C456" s="105">
        <v>2.6873076923076922</v>
      </c>
      <c r="D456" s="162"/>
    </row>
    <row r="457" spans="2:4" x14ac:dyDescent="0.25">
      <c r="B457" s="3">
        <v>806</v>
      </c>
      <c r="C457" s="105">
        <v>11.802857142857142</v>
      </c>
      <c r="D457" s="162"/>
    </row>
    <row r="458" spans="2:4" x14ac:dyDescent="0.25">
      <c r="B458" s="3">
        <v>807</v>
      </c>
      <c r="C458" s="105">
        <v>2.64</v>
      </c>
      <c r="D458" s="162"/>
    </row>
    <row r="459" spans="2:4" x14ac:dyDescent="0.25">
      <c r="B459" s="3">
        <v>810</v>
      </c>
      <c r="C459" s="105">
        <v>1.9312499999999999</v>
      </c>
      <c r="D459" s="162"/>
    </row>
    <row r="460" spans="2:4" x14ac:dyDescent="0.25">
      <c r="B460" s="3">
        <v>812</v>
      </c>
      <c r="C460" s="105">
        <v>2.2552763819095478</v>
      </c>
      <c r="D460" s="162"/>
    </row>
    <row r="461" spans="2:4" x14ac:dyDescent="0.25">
      <c r="B461" s="3">
        <v>813</v>
      </c>
      <c r="C461" s="105">
        <v>2.3940625</v>
      </c>
      <c r="D461" s="162"/>
    </row>
    <row r="462" spans="2:4" x14ac:dyDescent="0.25">
      <c r="B462" s="3">
        <v>815</v>
      </c>
      <c r="C462" s="105">
        <v>1.3023333333333333</v>
      </c>
      <c r="D462" s="162"/>
    </row>
    <row r="463" spans="2:4" x14ac:dyDescent="0.25">
      <c r="B463" s="3">
        <v>816</v>
      </c>
      <c r="C463" s="105"/>
      <c r="D463" s="162">
        <v>6.1521739130434785</v>
      </c>
    </row>
    <row r="464" spans="2:4" x14ac:dyDescent="0.25">
      <c r="B464" s="3">
        <v>817</v>
      </c>
      <c r="C464" s="105">
        <v>3.687953216374269</v>
      </c>
      <c r="D464" s="162"/>
    </row>
    <row r="465" spans="2:4" x14ac:dyDescent="0.25">
      <c r="B465" s="3">
        <v>818</v>
      </c>
      <c r="C465" s="105">
        <v>10.948571428571428</v>
      </c>
      <c r="D465" s="162"/>
    </row>
    <row r="466" spans="2:4" x14ac:dyDescent="0.25">
      <c r="B466" s="3">
        <v>820</v>
      </c>
      <c r="C466" s="105">
        <v>8.0060000000000002</v>
      </c>
      <c r="D466" s="162"/>
    </row>
    <row r="467" spans="2:4" x14ac:dyDescent="0.25">
      <c r="B467" s="3">
        <v>821</v>
      </c>
      <c r="C467" s="105">
        <v>2.9128571428571428</v>
      </c>
      <c r="D467" s="162"/>
    </row>
    <row r="468" spans="2:4" x14ac:dyDescent="0.25">
      <c r="B468" s="3">
        <v>822</v>
      </c>
      <c r="C468" s="105">
        <v>3.4996666666666667</v>
      </c>
      <c r="D468" s="162"/>
    </row>
    <row r="469" spans="2:4" x14ac:dyDescent="0.25">
      <c r="B469" s="3">
        <v>823</v>
      </c>
      <c r="C469" s="105"/>
      <c r="D469" s="162">
        <v>3.5707317073170732</v>
      </c>
    </row>
    <row r="470" spans="2:4" x14ac:dyDescent="0.25">
      <c r="B470" s="3">
        <v>824</v>
      </c>
      <c r="C470" s="105">
        <v>1.2648941176470587</v>
      </c>
      <c r="D470" s="162"/>
    </row>
    <row r="471" spans="2:4" x14ac:dyDescent="0.25">
      <c r="B471" s="3">
        <v>825</v>
      </c>
      <c r="C471" s="105">
        <v>3.875</v>
      </c>
      <c r="D471" s="162"/>
    </row>
    <row r="472" spans="2:4" x14ac:dyDescent="0.25">
      <c r="B472" s="3">
        <v>826</v>
      </c>
      <c r="C472" s="105">
        <v>4.5703571428571426</v>
      </c>
      <c r="D472" s="162"/>
    </row>
    <row r="473" spans="2:4" x14ac:dyDescent="0.25">
      <c r="B473" s="3">
        <v>827</v>
      </c>
      <c r="C473" s="105">
        <v>2.6669565217391304</v>
      </c>
      <c r="D473" s="162"/>
    </row>
    <row r="474" spans="2:4" x14ac:dyDescent="0.25">
      <c r="B474" s="3">
        <v>831</v>
      </c>
      <c r="C474" s="105">
        <v>1.089773429454171</v>
      </c>
      <c r="D474" s="162"/>
    </row>
    <row r="475" spans="2:4" x14ac:dyDescent="0.25">
      <c r="B475" s="3">
        <v>832</v>
      </c>
      <c r="C475" s="105">
        <v>3.1517592592592591</v>
      </c>
      <c r="D475" s="162"/>
    </row>
    <row r="476" spans="2:4" x14ac:dyDescent="0.25">
      <c r="B476" s="3">
        <v>833</v>
      </c>
      <c r="C476" s="105">
        <v>1.5769117647058823</v>
      </c>
      <c r="D476" s="162"/>
    </row>
    <row r="477" spans="2:4" x14ac:dyDescent="0.25">
      <c r="B477" s="3">
        <v>834</v>
      </c>
      <c r="C477" s="105">
        <v>1.5380821917808218</v>
      </c>
      <c r="D477" s="162"/>
    </row>
    <row r="478" spans="2:4" x14ac:dyDescent="0.25">
      <c r="B478" s="3">
        <v>837</v>
      </c>
      <c r="C478" s="105">
        <v>8.5288135593220336</v>
      </c>
      <c r="D478" s="162"/>
    </row>
    <row r="479" spans="2:4" x14ac:dyDescent="0.25">
      <c r="B479" s="3">
        <v>838</v>
      </c>
      <c r="C479" s="105">
        <v>1.3890625000000001</v>
      </c>
      <c r="D479" s="162"/>
    </row>
    <row r="480" spans="2:4" x14ac:dyDescent="0.25">
      <c r="B480" s="3">
        <v>839</v>
      </c>
      <c r="C480" s="105">
        <v>1.9018181818181819</v>
      </c>
      <c r="D480" s="162"/>
    </row>
    <row r="481" spans="2:4" x14ac:dyDescent="0.25">
      <c r="B481" s="3">
        <v>840</v>
      </c>
      <c r="C481" s="105">
        <v>1.0024333619948409</v>
      </c>
      <c r="D481" s="162"/>
    </row>
    <row r="482" spans="2:4" x14ac:dyDescent="0.25">
      <c r="B482" s="3">
        <v>841</v>
      </c>
      <c r="C482" s="105">
        <v>1.4275824175824177</v>
      </c>
      <c r="D482" s="162"/>
    </row>
    <row r="483" spans="2:4" x14ac:dyDescent="0.25">
      <c r="B483" s="3">
        <v>842</v>
      </c>
      <c r="C483" s="105">
        <v>5.6313333333333331</v>
      </c>
      <c r="D483" s="162"/>
    </row>
    <row r="484" spans="2:4" x14ac:dyDescent="0.25">
      <c r="B484" s="3">
        <v>845</v>
      </c>
      <c r="C484" s="105">
        <v>1.9754935622317598</v>
      </c>
      <c r="D484" s="162"/>
    </row>
    <row r="485" spans="2:4" x14ac:dyDescent="0.25">
      <c r="B485" s="3">
        <v>846</v>
      </c>
      <c r="C485" s="105"/>
      <c r="D485" s="162">
        <v>5.085</v>
      </c>
    </row>
    <row r="486" spans="2:4" x14ac:dyDescent="0.25">
      <c r="B486" s="3">
        <v>847</v>
      </c>
      <c r="C486" s="105">
        <v>2.3774468085106384</v>
      </c>
      <c r="D486" s="162"/>
    </row>
    <row r="487" spans="2:4" x14ac:dyDescent="0.25">
      <c r="B487" s="3">
        <v>848</v>
      </c>
      <c r="C487" s="105">
        <v>3.3846875000000001</v>
      </c>
      <c r="D487" s="162"/>
    </row>
    <row r="488" spans="2:4" x14ac:dyDescent="0.25">
      <c r="B488" s="3">
        <v>849</v>
      </c>
      <c r="C488" s="105">
        <v>1.3308955223880596</v>
      </c>
      <c r="D488" s="162"/>
    </row>
    <row r="489" spans="2:4" x14ac:dyDescent="0.25">
      <c r="B489" s="3">
        <v>851</v>
      </c>
      <c r="C489" s="105">
        <v>2.0779999999999998</v>
      </c>
      <c r="D489" s="162"/>
    </row>
    <row r="490" spans="2:4" x14ac:dyDescent="0.25">
      <c r="B490" s="3">
        <v>853</v>
      </c>
      <c r="C490" s="105">
        <v>6.5205847953216374</v>
      </c>
      <c r="D490" s="162"/>
    </row>
    <row r="491" spans="2:4" x14ac:dyDescent="0.25">
      <c r="B491" s="3">
        <v>854</v>
      </c>
      <c r="C491" s="105">
        <v>1.1363099415204678</v>
      </c>
      <c r="D491" s="162"/>
    </row>
    <row r="492" spans="2:4" x14ac:dyDescent="0.25">
      <c r="B492" s="3">
        <v>855</v>
      </c>
      <c r="C492" s="105">
        <v>1.0237606837606839</v>
      </c>
      <c r="D492" s="162"/>
    </row>
    <row r="493" spans="2:4" x14ac:dyDescent="0.25">
      <c r="B493" s="3">
        <v>856</v>
      </c>
      <c r="C493" s="105">
        <v>3.5658333333333334</v>
      </c>
      <c r="D493" s="162"/>
    </row>
    <row r="494" spans="2:4" x14ac:dyDescent="0.25">
      <c r="B494" s="3">
        <v>857</v>
      </c>
      <c r="C494" s="105">
        <v>1.3986792452830188</v>
      </c>
      <c r="D494" s="162"/>
    </row>
    <row r="495" spans="2:4" x14ac:dyDescent="0.25">
      <c r="B495" s="3">
        <v>860</v>
      </c>
      <c r="C495" s="105">
        <v>2.5165000000000002</v>
      </c>
      <c r="D495" s="162"/>
    </row>
    <row r="496" spans="2:4" x14ac:dyDescent="0.25">
      <c r="B496" s="3">
        <v>861</v>
      </c>
      <c r="C496" s="105">
        <v>1.0587500000000001</v>
      </c>
      <c r="D496" s="162"/>
    </row>
    <row r="497" spans="2:4" x14ac:dyDescent="0.25">
      <c r="B497" s="3">
        <v>862</v>
      </c>
      <c r="C497" s="105">
        <v>1.8742857142857143</v>
      </c>
      <c r="D497" s="162"/>
    </row>
    <row r="498" spans="2:4" x14ac:dyDescent="0.25">
      <c r="B498" s="3">
        <v>863</v>
      </c>
      <c r="C498" s="105">
        <v>3.8678571428571429</v>
      </c>
      <c r="D498" s="162"/>
    </row>
    <row r="499" spans="2:4" x14ac:dyDescent="0.25">
      <c r="B499" s="3">
        <v>864</v>
      </c>
      <c r="C499" s="105">
        <v>3.4707142857142856</v>
      </c>
      <c r="D499" s="162"/>
    </row>
    <row r="500" spans="2:4" x14ac:dyDescent="0.25">
      <c r="B500" s="3">
        <v>865</v>
      </c>
      <c r="C500" s="105">
        <v>1.8582098765432098</v>
      </c>
      <c r="D500" s="162"/>
    </row>
    <row r="501" spans="2:4" x14ac:dyDescent="0.25">
      <c r="B501" s="3">
        <v>867</v>
      </c>
      <c r="C501" s="105">
        <v>1.6243749999999999</v>
      </c>
      <c r="D501" s="162"/>
    </row>
    <row r="502" spans="2:4" x14ac:dyDescent="0.25">
      <c r="B502" s="3">
        <v>868</v>
      </c>
      <c r="C502" s="105">
        <v>1.8484285714285715</v>
      </c>
      <c r="D502" s="162"/>
    </row>
    <row r="503" spans="2:4" x14ac:dyDescent="0.25">
      <c r="B503" s="3">
        <v>871</v>
      </c>
      <c r="C503" s="105">
        <v>2.7260419580419581</v>
      </c>
      <c r="D503" s="162"/>
    </row>
    <row r="504" spans="2:4" x14ac:dyDescent="0.25">
      <c r="B504" s="3">
        <v>872</v>
      </c>
      <c r="C504" s="105">
        <v>1.7004255319148935</v>
      </c>
      <c r="D504" s="162"/>
    </row>
    <row r="505" spans="2:4" x14ac:dyDescent="0.25">
      <c r="B505" s="3">
        <v>873</v>
      </c>
      <c r="C505" s="105">
        <v>1.8828503562945369</v>
      </c>
      <c r="D505" s="162"/>
    </row>
    <row r="506" spans="2:4" x14ac:dyDescent="0.25">
      <c r="B506" s="3">
        <v>874</v>
      </c>
      <c r="C506" s="105">
        <v>3.4693532338308457</v>
      </c>
      <c r="D506" s="162"/>
    </row>
    <row r="507" spans="2:4" x14ac:dyDescent="0.25">
      <c r="B507" s="3">
        <v>879</v>
      </c>
      <c r="C507" s="105">
        <v>5.4379999999999997</v>
      </c>
      <c r="D507" s="162"/>
    </row>
    <row r="508" spans="2:4" x14ac:dyDescent="0.25">
      <c r="B508" s="3">
        <v>880</v>
      </c>
      <c r="C508" s="105">
        <v>2.2852189349112426</v>
      </c>
      <c r="D508" s="162"/>
    </row>
    <row r="509" spans="2:4" x14ac:dyDescent="0.25">
      <c r="B509" s="3">
        <v>882</v>
      </c>
      <c r="C509" s="105">
        <v>3.7</v>
      </c>
      <c r="D509" s="162"/>
    </row>
    <row r="510" spans="2:4" x14ac:dyDescent="0.25">
      <c r="B510" s="3">
        <v>883</v>
      </c>
      <c r="C510" s="105">
        <v>2.3791176470588233</v>
      </c>
      <c r="D510" s="162"/>
    </row>
    <row r="511" spans="2:4" x14ac:dyDescent="0.25">
      <c r="B511" s="3">
        <v>885</v>
      </c>
      <c r="C511" s="105">
        <v>1.1827777777777777</v>
      </c>
      <c r="D511" s="162"/>
    </row>
    <row r="512" spans="2:4" x14ac:dyDescent="0.25">
      <c r="B512" s="3">
        <v>888</v>
      </c>
      <c r="C512" s="105">
        <v>2.0989655172413793</v>
      </c>
      <c r="D512" s="162"/>
    </row>
    <row r="513" spans="2:4" x14ac:dyDescent="0.25">
      <c r="B513" s="3">
        <v>889</v>
      </c>
      <c r="C513" s="105">
        <v>1.697857142857143</v>
      </c>
      <c r="D513" s="162"/>
    </row>
    <row r="514" spans="2:4" x14ac:dyDescent="0.25">
      <c r="B514" s="3">
        <v>890</v>
      </c>
      <c r="C514" s="105">
        <v>1.1595907738095239</v>
      </c>
      <c r="D514" s="162"/>
    </row>
    <row r="515" spans="2:4" x14ac:dyDescent="0.25">
      <c r="B515" s="3">
        <v>891</v>
      </c>
      <c r="C515" s="105">
        <v>2.5859999999999999</v>
      </c>
      <c r="D515" s="162"/>
    </row>
    <row r="516" spans="2:4" x14ac:dyDescent="0.25">
      <c r="B516" s="3">
        <v>892</v>
      </c>
      <c r="C516" s="105">
        <v>2.3058333333333332</v>
      </c>
      <c r="D516" s="162"/>
    </row>
    <row r="517" spans="2:4" x14ac:dyDescent="0.25">
      <c r="B517" s="3">
        <v>893</v>
      </c>
      <c r="C517" s="105">
        <v>1.2821428571428573</v>
      </c>
      <c r="D517" s="162"/>
    </row>
    <row r="518" spans="2:4" x14ac:dyDescent="0.25">
      <c r="B518" s="3">
        <v>894</v>
      </c>
      <c r="C518" s="105">
        <v>1.8870588235294117</v>
      </c>
      <c r="D518" s="162"/>
    </row>
    <row r="519" spans="2:4" x14ac:dyDescent="0.25">
      <c r="B519" s="3">
        <v>896</v>
      </c>
      <c r="C519" s="105">
        <v>7.7443434343434348</v>
      </c>
      <c r="D519" s="162"/>
    </row>
    <row r="520" spans="2:4" x14ac:dyDescent="0.25">
      <c r="B520" s="3">
        <v>899</v>
      </c>
      <c r="C520" s="105">
        <v>4.0709677419354842</v>
      </c>
      <c r="D520" s="162"/>
    </row>
    <row r="521" spans="2:4" x14ac:dyDescent="0.25">
      <c r="B521" s="3">
        <v>901</v>
      </c>
      <c r="C521" s="105">
        <v>1.5617857142857143</v>
      </c>
      <c r="D521" s="162"/>
    </row>
    <row r="522" spans="2:4" x14ac:dyDescent="0.25">
      <c r="B522" s="3">
        <v>902</v>
      </c>
      <c r="C522" s="105">
        <v>2.5242857142857145</v>
      </c>
      <c r="D522" s="162"/>
    </row>
    <row r="523" spans="2:4" x14ac:dyDescent="0.25">
      <c r="B523" s="3">
        <v>905</v>
      </c>
      <c r="C523" s="105">
        <v>1.6398734177215191</v>
      </c>
      <c r="D523" s="162"/>
    </row>
    <row r="524" spans="2:4" x14ac:dyDescent="0.25">
      <c r="B524" s="3">
        <v>906</v>
      </c>
      <c r="C524" s="105"/>
      <c r="D524" s="162">
        <v>1.6298181818181818</v>
      </c>
    </row>
    <row r="525" spans="2:4" x14ac:dyDescent="0.25">
      <c r="B525" s="3">
        <v>908</v>
      </c>
      <c r="C525" s="105">
        <v>3.1924083769633507</v>
      </c>
      <c r="D525" s="162"/>
    </row>
    <row r="526" spans="2:4" x14ac:dyDescent="0.25">
      <c r="B526" s="3">
        <v>909</v>
      </c>
      <c r="C526" s="105">
        <v>4.7894444444444444</v>
      </c>
      <c r="D526" s="162"/>
    </row>
    <row r="527" spans="2:4" x14ac:dyDescent="0.25">
      <c r="B527" s="3">
        <v>911</v>
      </c>
      <c r="C527" s="105">
        <v>1.9894827586206896</v>
      </c>
      <c r="D527" s="162"/>
    </row>
    <row r="528" spans="2:4" x14ac:dyDescent="0.25">
      <c r="B528" s="3">
        <v>912</v>
      </c>
      <c r="C528" s="105">
        <v>7.95</v>
      </c>
      <c r="D528" s="162"/>
    </row>
    <row r="529" spans="2:4" x14ac:dyDescent="0.25">
      <c r="B529" s="3">
        <v>915</v>
      </c>
      <c r="C529" s="105">
        <v>1.5562827640984909</v>
      </c>
      <c r="D529" s="162"/>
    </row>
    <row r="530" spans="2:4" x14ac:dyDescent="0.25">
      <c r="B530" s="3">
        <v>918</v>
      </c>
      <c r="C530" s="105">
        <v>2.3739473684210526</v>
      </c>
      <c r="D530" s="162"/>
    </row>
    <row r="531" spans="2:4" x14ac:dyDescent="0.25">
      <c r="B531" s="3">
        <v>920</v>
      </c>
      <c r="C531" s="105">
        <v>1.8256603773584905</v>
      </c>
      <c r="D531" s="162"/>
    </row>
    <row r="532" spans="2:4" x14ac:dyDescent="0.25">
      <c r="B532" s="3">
        <v>922</v>
      </c>
      <c r="C532" s="105">
        <v>1.7595330739299611</v>
      </c>
      <c r="D532" s="162"/>
    </row>
    <row r="533" spans="2:4" x14ac:dyDescent="0.25">
      <c r="B533" s="3">
        <v>923</v>
      </c>
      <c r="C533" s="105">
        <v>2.3788235294117648</v>
      </c>
      <c r="D533" s="162"/>
    </row>
    <row r="534" spans="2:4" x14ac:dyDescent="0.25">
      <c r="B534" s="3">
        <v>924</v>
      </c>
      <c r="C534" s="105">
        <v>4.8805076142131982</v>
      </c>
      <c r="D534" s="162"/>
    </row>
    <row r="535" spans="2:4" x14ac:dyDescent="0.25">
      <c r="B535" s="3">
        <v>925</v>
      </c>
      <c r="C535" s="105">
        <v>2.2406666666666668</v>
      </c>
      <c r="D535" s="162"/>
    </row>
    <row r="536" spans="2:4" x14ac:dyDescent="0.25">
      <c r="B536" s="3">
        <v>928</v>
      </c>
      <c r="C536" s="105">
        <v>1.1731541218637993</v>
      </c>
      <c r="D536" s="162"/>
    </row>
    <row r="537" spans="2:4" x14ac:dyDescent="0.25">
      <c r="B537" s="3">
        <v>929</v>
      </c>
      <c r="C537" s="105">
        <v>2.173090909090909</v>
      </c>
      <c r="D537" s="162"/>
    </row>
    <row r="538" spans="2:4" x14ac:dyDescent="0.25">
      <c r="B538" s="3">
        <v>930</v>
      </c>
      <c r="C538" s="105">
        <v>1.1228571428571428</v>
      </c>
      <c r="D538" s="162"/>
    </row>
    <row r="539" spans="2:4" x14ac:dyDescent="0.25">
      <c r="B539" s="3">
        <v>932</v>
      </c>
      <c r="C539" s="105">
        <v>2.1230434782608696</v>
      </c>
      <c r="D539" s="162"/>
    </row>
    <row r="540" spans="2:4" x14ac:dyDescent="0.25">
      <c r="B540" s="3">
        <v>933</v>
      </c>
      <c r="C540" s="105">
        <v>2.3974657534246577</v>
      </c>
      <c r="D540" s="162"/>
    </row>
    <row r="541" spans="2:4" x14ac:dyDescent="0.25">
      <c r="B541" s="3">
        <v>934</v>
      </c>
      <c r="C541" s="105">
        <v>1.8193548387096774</v>
      </c>
      <c r="D541" s="162"/>
    </row>
    <row r="542" spans="2:4" x14ac:dyDescent="0.25">
      <c r="B542" s="3">
        <v>935</v>
      </c>
      <c r="C542" s="105">
        <v>1.6413114754098361</v>
      </c>
      <c r="D542" s="162"/>
    </row>
    <row r="543" spans="2:4" x14ac:dyDescent="0.25">
      <c r="B543" s="3">
        <v>938</v>
      </c>
      <c r="C543" s="105">
        <v>1.0970652173913042</v>
      </c>
      <c r="D543" s="162"/>
    </row>
    <row r="544" spans="2:4" x14ac:dyDescent="0.25">
      <c r="B544" s="3">
        <v>943</v>
      </c>
      <c r="C544" s="105">
        <v>1.5958666666666668</v>
      </c>
      <c r="D544" s="162"/>
    </row>
    <row r="545" spans="2:4" x14ac:dyDescent="0.25">
      <c r="B545" s="3">
        <v>949</v>
      </c>
      <c r="C545" s="105">
        <v>1.6135593220338984</v>
      </c>
      <c r="D545" s="162"/>
    </row>
    <row r="546" spans="2:4" x14ac:dyDescent="0.25">
      <c r="B546" s="3">
        <v>951</v>
      </c>
      <c r="C546" s="105">
        <v>10.969379310344827</v>
      </c>
      <c r="D546" s="162"/>
    </row>
    <row r="547" spans="2:4" x14ac:dyDescent="0.25">
      <c r="B547" s="3">
        <v>954</v>
      </c>
      <c r="C547" s="105">
        <v>3.6709859154929578</v>
      </c>
      <c r="D547" s="162"/>
    </row>
    <row r="548" spans="2:4" x14ac:dyDescent="0.25">
      <c r="B548" s="3">
        <v>955</v>
      </c>
      <c r="C548" s="105">
        <v>11.09</v>
      </c>
      <c r="D548" s="162"/>
    </row>
    <row r="549" spans="2:4" x14ac:dyDescent="0.25">
      <c r="B549" s="3">
        <v>957</v>
      </c>
      <c r="C549" s="105">
        <v>1.2687755102040816</v>
      </c>
      <c r="D549" s="162"/>
    </row>
    <row r="550" spans="2:4" x14ac:dyDescent="0.25">
      <c r="B550" s="3">
        <v>958</v>
      </c>
      <c r="C550" s="105">
        <v>7.3463636363636367</v>
      </c>
      <c r="D550" s="162"/>
    </row>
    <row r="551" spans="2:4" x14ac:dyDescent="0.25">
      <c r="B551" s="3">
        <v>961</v>
      </c>
      <c r="C551" s="105">
        <v>1.1929824561403508</v>
      </c>
      <c r="D551" s="162"/>
    </row>
    <row r="552" spans="2:4" x14ac:dyDescent="0.25">
      <c r="B552" s="3">
        <v>962</v>
      </c>
      <c r="C552" s="105">
        <v>2.9602777777777778</v>
      </c>
      <c r="D552" s="162"/>
    </row>
    <row r="553" spans="2:4" x14ac:dyDescent="0.25">
      <c r="B553" s="3">
        <v>964</v>
      </c>
      <c r="C553" s="105">
        <v>3.5578378378378379</v>
      </c>
      <c r="D553" s="162"/>
    </row>
    <row r="554" spans="2:4" x14ac:dyDescent="0.25">
      <c r="B554" s="3">
        <v>965</v>
      </c>
      <c r="C554" s="105">
        <v>3.8640909090909092</v>
      </c>
      <c r="D554" s="162"/>
    </row>
    <row r="555" spans="2:4" x14ac:dyDescent="0.25">
      <c r="B555" s="3">
        <v>966</v>
      </c>
      <c r="C555" s="105">
        <v>7.9223529411764702</v>
      </c>
      <c r="D555" s="162"/>
    </row>
    <row r="556" spans="2:4" x14ac:dyDescent="0.25">
      <c r="B556" s="3">
        <v>967</v>
      </c>
      <c r="C556" s="105">
        <v>1.3703393665158372</v>
      </c>
      <c r="D556" s="162"/>
    </row>
    <row r="557" spans="2:4" x14ac:dyDescent="0.25">
      <c r="B557" s="3">
        <v>968</v>
      </c>
      <c r="C557" s="105">
        <v>3.3820833333333336</v>
      </c>
      <c r="D557" s="162"/>
    </row>
    <row r="558" spans="2:4" x14ac:dyDescent="0.25">
      <c r="B558" s="3">
        <v>969</v>
      </c>
      <c r="C558" s="105">
        <v>1.0822784810126582</v>
      </c>
      <c r="D558" s="162"/>
    </row>
    <row r="559" spans="2:4" x14ac:dyDescent="0.25">
      <c r="B559" s="3">
        <v>972</v>
      </c>
      <c r="C559" s="105">
        <v>2.283934426229508</v>
      </c>
      <c r="D559" s="162"/>
    </row>
    <row r="560" spans="2:4" x14ac:dyDescent="0.25">
      <c r="B560" s="3">
        <v>974</v>
      </c>
      <c r="C560" s="105">
        <v>3.73875</v>
      </c>
      <c r="D560" s="162"/>
    </row>
    <row r="561" spans="2:4" x14ac:dyDescent="0.25">
      <c r="B561" s="3">
        <v>975</v>
      </c>
      <c r="C561" s="105">
        <v>1.5492592592592593</v>
      </c>
      <c r="D561" s="162"/>
    </row>
    <row r="562" spans="2:4" x14ac:dyDescent="0.25">
      <c r="B562" s="3">
        <v>976</v>
      </c>
      <c r="C562" s="105">
        <v>3.2214999999999998</v>
      </c>
      <c r="D562" s="162"/>
    </row>
    <row r="563" spans="2:4" x14ac:dyDescent="0.25">
      <c r="B563" s="3">
        <v>978</v>
      </c>
      <c r="C563" s="105">
        <v>8.641</v>
      </c>
      <c r="D563" s="162"/>
    </row>
    <row r="564" spans="2:4" x14ac:dyDescent="0.25">
      <c r="B564" s="3">
        <v>979</v>
      </c>
      <c r="C564" s="105">
        <v>1.432624584717608</v>
      </c>
      <c r="D564" s="162"/>
    </row>
    <row r="565" spans="2:4" x14ac:dyDescent="0.25">
      <c r="B565" s="3">
        <v>981</v>
      </c>
      <c r="C565" s="105">
        <v>1.7822388059701493</v>
      </c>
      <c r="D565" s="162"/>
    </row>
    <row r="566" spans="2:4" x14ac:dyDescent="0.25">
      <c r="B566" s="3">
        <v>983</v>
      </c>
      <c r="C566" s="105">
        <v>1.4593648334624323</v>
      </c>
      <c r="D566" s="162"/>
    </row>
    <row r="567" spans="2:4" x14ac:dyDescent="0.25">
      <c r="B567" s="3">
        <v>984</v>
      </c>
      <c r="C567" s="105">
        <v>1.5246153846153847</v>
      </c>
      <c r="D567" s="162"/>
    </row>
    <row r="568" spans="2:4" x14ac:dyDescent="0.25">
      <c r="B568" s="3">
        <v>987</v>
      </c>
      <c r="C568" s="105">
        <v>2.1679032258064517</v>
      </c>
      <c r="D568" s="162"/>
    </row>
    <row r="569" spans="2:4" x14ac:dyDescent="0.25">
      <c r="B569" s="3">
        <v>989</v>
      </c>
      <c r="C569" s="105">
        <v>4.9958333333333336</v>
      </c>
      <c r="D569" s="162"/>
    </row>
    <row r="570" spans="2:4" x14ac:dyDescent="0.25">
      <c r="B570" s="3">
        <v>991</v>
      </c>
      <c r="C570" s="105">
        <v>1.131734693877551</v>
      </c>
      <c r="D570" s="162"/>
    </row>
    <row r="571" spans="2:4" x14ac:dyDescent="0.25">
      <c r="B571" s="3">
        <v>992</v>
      </c>
      <c r="C571" s="105">
        <v>4.2654838709677421</v>
      </c>
      <c r="D571" s="162"/>
    </row>
    <row r="572" spans="2:4" x14ac:dyDescent="0.25">
      <c r="B572" s="3">
        <v>995</v>
      </c>
      <c r="C572" s="105">
        <v>1.5746762589928058</v>
      </c>
      <c r="D572" s="162"/>
    </row>
  </sheetData>
  <pageMargins left="0.7" right="0.7" top="0.75" bottom="0.75" header="0.3" footer="0.3"/>
  <pageSetup orientation="portrait" horizontalDpi="300" verticalDpi="0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B840-09E2-4FF8-884F-5A46288C6259}">
  <sheetPr>
    <tabColor theme="9"/>
  </sheetPr>
  <dimension ref="B1:AS1016"/>
  <sheetViews>
    <sheetView showGridLines="0" zoomScale="70" zoomScaleNormal="70" workbookViewId="0"/>
  </sheetViews>
  <sheetFormatPr defaultRowHeight="15.75" x14ac:dyDescent="0.25"/>
  <cols>
    <col min="2" max="2" width="9.375" customWidth="1"/>
    <col min="3" max="3" width="15.625" customWidth="1"/>
    <col min="4" max="4" width="16.5" bestFit="1" customWidth="1"/>
    <col min="5" max="5" width="16.625" bestFit="1" customWidth="1"/>
    <col min="6" max="8" width="2.625" customWidth="1"/>
    <col min="9" max="9" width="12.125" style="161" customWidth="1"/>
    <col min="10" max="10" width="12.125" style="160" customWidth="1"/>
    <col min="11" max="25" width="12.125" customWidth="1"/>
    <col min="26" max="26" width="4" style="23" customWidth="1"/>
    <col min="40" max="40" width="4" style="23" customWidth="1"/>
    <col min="41" max="41" width="14.375" customWidth="1"/>
    <col min="42" max="42" width="15.75" style="75" customWidth="1"/>
    <col min="44" max="45" width="13.875" customWidth="1"/>
  </cols>
  <sheetData>
    <row r="1" spans="2:45" x14ac:dyDescent="0.25">
      <c r="Z1"/>
      <c r="AN1"/>
    </row>
    <row r="2" spans="2:45" x14ac:dyDescent="0.25">
      <c r="Z2"/>
      <c r="AN2"/>
    </row>
    <row r="3" spans="2:45" ht="36" x14ac:dyDescent="0.55000000000000004">
      <c r="C3" s="168" t="s">
        <v>2226</v>
      </c>
      <c r="Z3"/>
      <c r="AN3"/>
    </row>
    <row r="4" spans="2:45" x14ac:dyDescent="0.25">
      <c r="Z4"/>
      <c r="AN4"/>
    </row>
    <row r="5" spans="2:45" s="23" customFormat="1" x14ac:dyDescent="0.25">
      <c r="I5" s="165"/>
      <c r="J5" s="166"/>
      <c r="AP5" s="167"/>
    </row>
    <row r="7" spans="2:45" ht="28.5" x14ac:dyDescent="0.45">
      <c r="AD7" s="64" t="s">
        <v>2227</v>
      </c>
      <c r="AO7" s="157" t="s">
        <v>2222</v>
      </c>
      <c r="AP7" s="158"/>
      <c r="AQ7" s="157"/>
      <c r="AR7" s="157" t="s">
        <v>2223</v>
      </c>
    </row>
    <row r="8" spans="2:45" x14ac:dyDescent="0.25"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t="s">
        <v>2222</v>
      </c>
      <c r="AB8" t="s">
        <v>2223</v>
      </c>
      <c r="AO8" s="156" t="s">
        <v>2087</v>
      </c>
      <c r="AP8" s="155" t="s">
        <v>2088</v>
      </c>
      <c r="AR8" s="156" t="s">
        <v>2087</v>
      </c>
      <c r="AS8" s="155" t="s">
        <v>2088</v>
      </c>
    </row>
    <row r="9" spans="2:45" x14ac:dyDescent="0.25"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AA9" s="161">
        <v>75.757575757575751</v>
      </c>
      <c r="AB9" s="161">
        <v>1400</v>
      </c>
      <c r="AO9" s="75">
        <v>75.757575757575751</v>
      </c>
      <c r="AP9" s="147">
        <v>0</v>
      </c>
      <c r="AR9" s="75">
        <v>1400</v>
      </c>
      <c r="AS9" s="147">
        <v>14560</v>
      </c>
    </row>
    <row r="10" spans="2:45" x14ac:dyDescent="0.25"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AA10" s="161">
        <v>4200</v>
      </c>
      <c r="AB10" s="161">
        <v>1018.7667560321715</v>
      </c>
      <c r="AO10" s="75">
        <v>4200</v>
      </c>
      <c r="AP10" s="147">
        <v>2477</v>
      </c>
      <c r="AR10" s="75">
        <v>72751.677852348992</v>
      </c>
      <c r="AS10" s="147">
        <v>95653.020134228194</v>
      </c>
    </row>
    <row r="11" spans="2:45" x14ac:dyDescent="0.25">
      <c r="B11" s="9" t="s">
        <v>4</v>
      </c>
      <c r="C11" t="s">
        <v>2224</v>
      </c>
      <c r="I11" s="161">
        <f>MAX(I$17:$I$1016)</f>
        <v>200937.5</v>
      </c>
      <c r="J11" s="160">
        <f>MAX(J$17:J$1016)</f>
        <v>23.388333333333332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AA11" s="161">
        <v>7600</v>
      </c>
      <c r="AB11" s="161">
        <v>603.21715817694371</v>
      </c>
      <c r="AO11" s="75">
        <v>7600</v>
      </c>
      <c r="AP11" s="147">
        <v>5265</v>
      </c>
      <c r="AR11" s="75">
        <v>1018.7667560321715</v>
      </c>
      <c r="AS11" s="147">
        <v>1768.7667560321715</v>
      </c>
    </row>
    <row r="12" spans="2:45" x14ac:dyDescent="0.25">
      <c r="B12" s="9" t="s">
        <v>10</v>
      </c>
      <c r="C12" t="s">
        <v>2070</v>
      </c>
      <c r="I12" s="161">
        <f>MIN($I$17:I$1016)</f>
        <v>0</v>
      </c>
      <c r="J12" s="160">
        <f>MIN(J$17:J$1016)</f>
        <v>0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AA12" s="161">
        <v>5977.0114942528735</v>
      </c>
      <c r="AB12" s="161">
        <v>5200</v>
      </c>
      <c r="AO12" s="75">
        <v>5977.0114942528735</v>
      </c>
      <c r="AP12" s="147">
        <v>1252.8735632183907</v>
      </c>
      <c r="AR12" s="75">
        <v>603.21715817694371</v>
      </c>
      <c r="AS12" s="147">
        <v>1976.0053619302948</v>
      </c>
    </row>
    <row r="13" spans="2:45" x14ac:dyDescent="0.25">
      <c r="B13" s="9" t="s">
        <v>11</v>
      </c>
      <c r="C13" t="s">
        <v>2070</v>
      </c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AA13" s="161">
        <v>6200</v>
      </c>
      <c r="AB13" s="161">
        <v>4200</v>
      </c>
      <c r="AO13" s="75">
        <v>6200</v>
      </c>
      <c r="AP13" s="147">
        <v>3208</v>
      </c>
      <c r="AR13" s="75">
        <v>5200</v>
      </c>
      <c r="AS13" s="147">
        <v>13838</v>
      </c>
    </row>
    <row r="14" spans="2:45" x14ac:dyDescent="0.25">
      <c r="B14" s="9" t="s">
        <v>2182</v>
      </c>
      <c r="C14" t="s">
        <v>2070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AA14" s="161">
        <v>6300</v>
      </c>
      <c r="AB14" s="161">
        <v>1700</v>
      </c>
      <c r="AO14" s="75">
        <v>6300</v>
      </c>
      <c r="AP14" s="147">
        <v>3030</v>
      </c>
      <c r="AR14" s="75">
        <v>4200</v>
      </c>
      <c r="AS14" s="147">
        <v>10295</v>
      </c>
    </row>
    <row r="15" spans="2:45" x14ac:dyDescent="0.25">
      <c r="I15" s="161" t="str">
        <f t="shared" ref="I15:I16" si="0">IF(ISBLANK(C15),"",C15)</f>
        <v/>
      </c>
      <c r="J15" s="160" t="str">
        <f t="shared" ref="J15:J16" si="1">IF(ISBLANK(D15),"",D15)</f>
        <v/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AA15" s="161">
        <v>6300</v>
      </c>
      <c r="AB15" s="161">
        <v>5172.4137931034484</v>
      </c>
      <c r="AO15" s="75">
        <v>6300</v>
      </c>
      <c r="AP15" s="147">
        <v>5629</v>
      </c>
      <c r="AR15" s="75">
        <v>1700</v>
      </c>
      <c r="AS15" s="147">
        <v>11041</v>
      </c>
    </row>
    <row r="16" spans="2:45" x14ac:dyDescent="0.25">
      <c r="B16" s="9" t="s">
        <v>2027</v>
      </c>
      <c r="C16" s="9" t="s">
        <v>2087</v>
      </c>
      <c r="D16" s="9" t="s">
        <v>2029</v>
      </c>
      <c r="E16" t="s">
        <v>2225</v>
      </c>
      <c r="F16" s="9"/>
      <c r="G16" s="9"/>
      <c r="H16" s="9"/>
      <c r="I16" s="161" t="str">
        <f t="shared" si="0"/>
        <v>Goal [USD]</v>
      </c>
      <c r="J16" s="160" t="str">
        <f t="shared" si="1"/>
        <v>Percent Funded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AA16" s="161">
        <v>2000</v>
      </c>
      <c r="AB16" s="161">
        <v>5500</v>
      </c>
      <c r="AO16" s="75">
        <v>28200</v>
      </c>
      <c r="AP16" s="147">
        <v>18829</v>
      </c>
      <c r="AR16" s="75">
        <v>84600</v>
      </c>
      <c r="AS16" s="147">
        <v>134845</v>
      </c>
    </row>
    <row r="17" spans="2:45" x14ac:dyDescent="0.25">
      <c r="B17">
        <v>0</v>
      </c>
      <c r="C17" s="75">
        <v>75.757575757575751</v>
      </c>
      <c r="D17" s="159">
        <v>0</v>
      </c>
      <c r="E17" s="10">
        <v>75.757575757575751</v>
      </c>
      <c r="F17" s="159"/>
      <c r="G17" s="159"/>
      <c r="H17" s="75"/>
      <c r="I17" s="161">
        <f t="shared" ref="I17:I80" si="2">IF(ISBLANK(C17),0,C17)</f>
        <v>75.757575757575751</v>
      </c>
      <c r="J17" s="160">
        <f t="shared" ref="J17:J80" si="3">IF(ISBLANK(D17),0,D17)</f>
        <v>0</v>
      </c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AA17" s="161">
        <v>1327.0777479892761</v>
      </c>
      <c r="AB17" s="161">
        <v>9000</v>
      </c>
      <c r="AO17" s="75">
        <v>81200</v>
      </c>
      <c r="AP17" s="147">
        <v>38414</v>
      </c>
      <c r="AR17" s="75">
        <v>131800</v>
      </c>
      <c r="AS17" s="147">
        <v>147936</v>
      </c>
    </row>
    <row r="18" spans="2:45" x14ac:dyDescent="0.25">
      <c r="B18">
        <v>1</v>
      </c>
      <c r="C18" s="75">
        <v>1400</v>
      </c>
      <c r="D18" s="159">
        <v>10.4</v>
      </c>
      <c r="E18" s="10">
        <v>1400</v>
      </c>
      <c r="F18" s="159"/>
      <c r="G18" s="159"/>
      <c r="H18" s="75"/>
      <c r="I18" s="161">
        <f t="shared" si="2"/>
        <v>1400</v>
      </c>
      <c r="J18" s="160">
        <f t="shared" si="3"/>
        <v>10.4</v>
      </c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AA18" s="161">
        <v>9500</v>
      </c>
      <c r="AB18" s="161">
        <v>4022.9885057471265</v>
      </c>
      <c r="AO18" s="75">
        <v>62500</v>
      </c>
      <c r="AP18" s="147">
        <v>30331</v>
      </c>
      <c r="AR18" s="75">
        <v>59100</v>
      </c>
      <c r="AS18" s="147">
        <v>75690</v>
      </c>
    </row>
    <row r="19" spans="2:45" x14ac:dyDescent="0.25">
      <c r="B19">
        <v>2</v>
      </c>
      <c r="C19" s="75">
        <v>72751.677852348992</v>
      </c>
      <c r="D19" s="159">
        <v>1.3147878228782288</v>
      </c>
      <c r="E19" s="10">
        <v>72751.677852348992</v>
      </c>
      <c r="F19" s="159"/>
      <c r="G19" s="159"/>
      <c r="H19" s="75"/>
      <c r="I19" s="161">
        <f t="shared" si="2"/>
        <v>72751.677852348992</v>
      </c>
      <c r="J19" s="160">
        <f t="shared" si="3"/>
        <v>1.3147878228782288</v>
      </c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AA19" s="161">
        <v>100</v>
      </c>
      <c r="AB19" s="161">
        <v>9300</v>
      </c>
      <c r="AO19" s="75">
        <v>94000</v>
      </c>
      <c r="AP19" s="147">
        <v>38533</v>
      </c>
      <c r="AR19" s="75">
        <v>5172.4137931034484</v>
      </c>
      <c r="AS19" s="147">
        <v>17174.712643678162</v>
      </c>
    </row>
    <row r="20" spans="2:45" x14ac:dyDescent="0.25">
      <c r="B20">
        <v>3</v>
      </c>
      <c r="C20" s="75">
        <v>4200</v>
      </c>
      <c r="D20" s="159">
        <v>0.58976190476190471</v>
      </c>
      <c r="E20" s="10">
        <v>4200</v>
      </c>
      <c r="F20" s="159"/>
      <c r="G20" s="159"/>
      <c r="H20" s="75"/>
      <c r="I20" s="161">
        <f t="shared" si="2"/>
        <v>4200</v>
      </c>
      <c r="J20" s="160">
        <f t="shared" si="3"/>
        <v>0.58976190476190471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AA20" s="161">
        <v>7200</v>
      </c>
      <c r="AB20" s="161">
        <v>700</v>
      </c>
      <c r="AO20" s="75">
        <v>2000</v>
      </c>
      <c r="AP20" s="147">
        <v>1599</v>
      </c>
      <c r="AR20" s="75">
        <v>92400</v>
      </c>
      <c r="AS20" s="147">
        <v>104257</v>
      </c>
    </row>
    <row r="21" spans="2:45" x14ac:dyDescent="0.25">
      <c r="B21">
        <v>4</v>
      </c>
      <c r="C21" s="75">
        <v>7600</v>
      </c>
      <c r="D21" s="159">
        <v>0.69276315789473686</v>
      </c>
      <c r="E21" s="10">
        <v>7600</v>
      </c>
      <c r="F21" s="159"/>
      <c r="G21" s="159"/>
      <c r="H21" s="75"/>
      <c r="I21" s="161">
        <f t="shared" si="2"/>
        <v>7600</v>
      </c>
      <c r="J21" s="160">
        <f t="shared" si="3"/>
        <v>0.69276315789473686</v>
      </c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AA21" s="161">
        <v>6000</v>
      </c>
      <c r="AB21" s="161">
        <v>8100</v>
      </c>
      <c r="AO21" s="75">
        <v>101000</v>
      </c>
      <c r="AP21" s="147">
        <v>87676</v>
      </c>
      <c r="AR21" s="75">
        <v>5500</v>
      </c>
      <c r="AS21" s="147">
        <v>11904</v>
      </c>
    </row>
    <row r="22" spans="2:45" x14ac:dyDescent="0.25">
      <c r="B22">
        <v>5</v>
      </c>
      <c r="C22" s="75">
        <v>1018.7667560321715</v>
      </c>
      <c r="D22" s="159">
        <v>1.7361842105263159</v>
      </c>
      <c r="E22" s="10">
        <v>1018.7667560321715</v>
      </c>
      <c r="F22" s="159"/>
      <c r="G22" s="159"/>
      <c r="H22" s="75"/>
      <c r="I22" s="161">
        <f t="shared" si="2"/>
        <v>1018.7667560321715</v>
      </c>
      <c r="J22" s="160">
        <f t="shared" si="3"/>
        <v>1.7361842105263159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AA22" s="161">
        <v>4700</v>
      </c>
      <c r="AB22" s="161">
        <v>3100</v>
      </c>
      <c r="AO22" s="75">
        <v>1327.0777479892761</v>
      </c>
      <c r="AP22" s="147">
        <v>673.86058981233248</v>
      </c>
      <c r="AR22" s="75">
        <v>130800</v>
      </c>
      <c r="AS22" s="147">
        <v>137635</v>
      </c>
    </row>
    <row r="23" spans="2:45" x14ac:dyDescent="0.25">
      <c r="B23">
        <v>6</v>
      </c>
      <c r="C23" s="75">
        <v>5977.0114942528735</v>
      </c>
      <c r="D23" s="159">
        <v>0.20961538461538462</v>
      </c>
      <c r="E23" s="10">
        <v>5977.0114942528735</v>
      </c>
      <c r="F23" s="159"/>
      <c r="G23" s="159"/>
      <c r="H23" s="75"/>
      <c r="I23" s="161">
        <f t="shared" si="2"/>
        <v>5977.0114942528735</v>
      </c>
      <c r="J23" s="160">
        <f t="shared" si="3"/>
        <v>0.20961538461538462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AA23" s="161">
        <v>2800</v>
      </c>
      <c r="AB23" s="161">
        <v>8800</v>
      </c>
      <c r="AO23" s="75">
        <v>9500</v>
      </c>
      <c r="AP23" s="147">
        <v>4530</v>
      </c>
      <c r="AR23" s="75">
        <v>47812.5</v>
      </c>
      <c r="AS23" s="147">
        <v>157255.20833333334</v>
      </c>
    </row>
    <row r="24" spans="2:45" x14ac:dyDescent="0.25">
      <c r="B24">
        <v>7</v>
      </c>
      <c r="C24" s="75">
        <v>603.21715817694371</v>
      </c>
      <c r="D24" s="159">
        <v>3.2757777777777779</v>
      </c>
      <c r="E24" s="10">
        <v>603.21715817694371</v>
      </c>
      <c r="F24" s="159"/>
      <c r="G24" s="159"/>
      <c r="H24" s="75"/>
      <c r="I24" s="161">
        <f t="shared" si="2"/>
        <v>603.21715817694371</v>
      </c>
      <c r="J24" s="160">
        <f t="shared" si="3"/>
        <v>3.2757777777777779</v>
      </c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AA24" s="161">
        <v>2900</v>
      </c>
      <c r="AB24" s="161">
        <v>5600</v>
      </c>
      <c r="AO24" s="75">
        <v>100</v>
      </c>
      <c r="AP24" s="147">
        <v>2</v>
      </c>
      <c r="AR24" s="75">
        <v>9000</v>
      </c>
      <c r="AS24" s="147">
        <v>14455</v>
      </c>
    </row>
    <row r="25" spans="2:45" x14ac:dyDescent="0.25">
      <c r="B25">
        <v>9</v>
      </c>
      <c r="C25" s="75">
        <v>6200</v>
      </c>
      <c r="D25" s="159">
        <v>0.51741935483870971</v>
      </c>
      <c r="E25" s="10">
        <v>6200</v>
      </c>
      <c r="F25" s="159"/>
      <c r="G25" s="159"/>
      <c r="H25" s="75"/>
      <c r="I25" s="161">
        <f t="shared" si="2"/>
        <v>6200</v>
      </c>
      <c r="J25" s="160">
        <f t="shared" si="3"/>
        <v>0.51741935483870971</v>
      </c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AA25" s="161">
        <v>9500</v>
      </c>
      <c r="AB25" s="161">
        <v>1800</v>
      </c>
      <c r="AO25" s="75">
        <v>181724.13793103449</v>
      </c>
      <c r="AP25" s="147">
        <v>166945.97701149425</v>
      </c>
      <c r="AR25" s="75">
        <v>4022.9885057471265</v>
      </c>
      <c r="AS25" s="147">
        <v>12471.264367816091</v>
      </c>
    </row>
    <row r="26" spans="2:45" x14ac:dyDescent="0.25">
      <c r="B26">
        <v>10</v>
      </c>
      <c r="C26" s="75">
        <v>5200</v>
      </c>
      <c r="D26" s="159">
        <v>2.6611538461538462</v>
      </c>
      <c r="E26" s="10">
        <v>5200</v>
      </c>
      <c r="F26" s="159"/>
      <c r="G26" s="159"/>
      <c r="H26" s="75"/>
      <c r="I26" s="161">
        <f t="shared" si="2"/>
        <v>5200</v>
      </c>
      <c r="J26" s="160">
        <f t="shared" si="3"/>
        <v>2.6611538461538462</v>
      </c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AA26" s="161">
        <v>7800</v>
      </c>
      <c r="AB26" s="161">
        <v>214.47721179624665</v>
      </c>
      <c r="AO26" s="75">
        <v>7200</v>
      </c>
      <c r="AP26" s="147">
        <v>2459</v>
      </c>
      <c r="AR26" s="75">
        <v>50200</v>
      </c>
      <c r="AS26" s="147">
        <v>189666</v>
      </c>
    </row>
    <row r="27" spans="2:45" x14ac:dyDescent="0.25">
      <c r="B27">
        <v>11</v>
      </c>
      <c r="C27" s="75">
        <v>6300</v>
      </c>
      <c r="D27" s="159">
        <v>0.48095238095238096</v>
      </c>
      <c r="E27" s="10">
        <v>6300</v>
      </c>
      <c r="F27" s="159"/>
      <c r="G27" s="159"/>
      <c r="H27" s="75"/>
      <c r="I27" s="161">
        <f t="shared" si="2"/>
        <v>6300</v>
      </c>
      <c r="J27" s="160">
        <f t="shared" si="3"/>
        <v>0.48095238095238096</v>
      </c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AA27" s="161">
        <v>100</v>
      </c>
      <c r="AB27" s="161">
        <v>3700</v>
      </c>
      <c r="AO27" s="75">
        <v>6000</v>
      </c>
      <c r="AP27" s="147">
        <v>5392</v>
      </c>
      <c r="AR27" s="75">
        <v>9300</v>
      </c>
      <c r="AS27" s="147">
        <v>14025</v>
      </c>
    </row>
    <row r="28" spans="2:45" x14ac:dyDescent="0.25">
      <c r="B28">
        <v>12</v>
      </c>
      <c r="C28" s="75">
        <v>6300</v>
      </c>
      <c r="D28" s="159">
        <v>0.89349206349206345</v>
      </c>
      <c r="E28" s="10">
        <v>6300</v>
      </c>
      <c r="F28" s="159"/>
      <c r="G28" s="159"/>
      <c r="H28" s="75"/>
      <c r="I28" s="161">
        <f t="shared" si="2"/>
        <v>6300</v>
      </c>
      <c r="J28" s="160">
        <f t="shared" si="3"/>
        <v>0.89349206349206345</v>
      </c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AA28" s="161">
        <v>10000</v>
      </c>
      <c r="AB28" s="161">
        <v>1500</v>
      </c>
      <c r="AO28" s="75">
        <v>150909.09090909091</v>
      </c>
      <c r="AP28" s="147">
        <v>139962.12121212122</v>
      </c>
      <c r="AR28" s="75">
        <v>16823.056300268097</v>
      </c>
      <c r="AS28" s="147">
        <v>25285.25469168901</v>
      </c>
    </row>
    <row r="29" spans="2:45" x14ac:dyDescent="0.25">
      <c r="B29">
        <v>13</v>
      </c>
      <c r="C29" s="75">
        <v>4200</v>
      </c>
      <c r="D29" s="159">
        <v>2.4511904761904764</v>
      </c>
      <c r="E29" s="10">
        <v>4200</v>
      </c>
      <c r="F29" s="159"/>
      <c r="G29" s="159"/>
      <c r="H29" s="75"/>
      <c r="I29" s="161">
        <f t="shared" si="2"/>
        <v>4200</v>
      </c>
      <c r="J29" s="160">
        <f t="shared" si="3"/>
        <v>2.4511904761904764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AA29" s="161">
        <v>5200</v>
      </c>
      <c r="AB29" s="161">
        <v>7200</v>
      </c>
      <c r="AO29" s="75">
        <v>4700</v>
      </c>
      <c r="AP29" s="147">
        <v>557</v>
      </c>
      <c r="AR29" s="75">
        <v>700</v>
      </c>
      <c r="AS29" s="147">
        <v>1101</v>
      </c>
    </row>
    <row r="30" spans="2:45" x14ac:dyDescent="0.25">
      <c r="B30">
        <v>14</v>
      </c>
      <c r="C30" s="75">
        <v>28200</v>
      </c>
      <c r="D30" s="159">
        <v>0.66769503546099296</v>
      </c>
      <c r="E30" s="10">
        <v>28200</v>
      </c>
      <c r="F30" s="159"/>
      <c r="G30" s="159"/>
      <c r="H30" s="75"/>
      <c r="I30" s="161">
        <f t="shared" si="2"/>
        <v>28200</v>
      </c>
      <c r="J30" s="160">
        <f t="shared" si="3"/>
        <v>0.66769503546099296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AA30" s="161">
        <v>7200</v>
      </c>
      <c r="AB30" s="161">
        <v>8800</v>
      </c>
      <c r="AO30" s="75">
        <v>2800</v>
      </c>
      <c r="AP30" s="147">
        <v>2734</v>
      </c>
      <c r="AR30" s="75">
        <v>8100</v>
      </c>
      <c r="AS30" s="147">
        <v>11339</v>
      </c>
    </row>
    <row r="31" spans="2:45" x14ac:dyDescent="0.25">
      <c r="B31">
        <v>15</v>
      </c>
      <c r="C31" s="75">
        <v>81200</v>
      </c>
      <c r="D31" s="159">
        <v>0.47307881773399013</v>
      </c>
      <c r="E31" s="10">
        <v>81200</v>
      </c>
      <c r="F31" s="159"/>
      <c r="G31" s="159"/>
      <c r="H31" s="75"/>
      <c r="I31" s="161">
        <f t="shared" si="2"/>
        <v>81200</v>
      </c>
      <c r="J31" s="160">
        <f t="shared" si="3"/>
        <v>0.47307881773399013</v>
      </c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AA31" s="161">
        <v>7700</v>
      </c>
      <c r="AB31" s="161">
        <v>6600</v>
      </c>
      <c r="AO31" s="75">
        <v>2900</v>
      </c>
      <c r="AP31" s="147">
        <v>1307</v>
      </c>
      <c r="AR31" s="75">
        <v>3100</v>
      </c>
      <c r="AS31" s="147">
        <v>10085</v>
      </c>
    </row>
    <row r="32" spans="2:45" x14ac:dyDescent="0.25">
      <c r="B32">
        <v>16</v>
      </c>
      <c r="C32" s="75">
        <v>1700</v>
      </c>
      <c r="D32" s="159">
        <v>6.4947058823529416</v>
      </c>
      <c r="E32" s="10">
        <v>1700</v>
      </c>
      <c r="F32" s="159"/>
      <c r="G32" s="159"/>
      <c r="H32" s="75"/>
      <c r="I32" s="161">
        <f t="shared" si="2"/>
        <v>1700</v>
      </c>
      <c r="J32" s="160">
        <f t="shared" si="3"/>
        <v>6.4947058823529416</v>
      </c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AA32" s="161">
        <v>9600</v>
      </c>
      <c r="AB32" s="161">
        <v>8000</v>
      </c>
      <c r="AO32" s="75">
        <v>122900</v>
      </c>
      <c r="AP32" s="147">
        <v>95993</v>
      </c>
      <c r="AR32" s="75">
        <v>8800</v>
      </c>
      <c r="AS32" s="147">
        <v>14878</v>
      </c>
    </row>
    <row r="33" spans="2:45" x14ac:dyDescent="0.25">
      <c r="B33">
        <v>17</v>
      </c>
      <c r="C33" s="75">
        <v>84600</v>
      </c>
      <c r="D33" s="159">
        <v>1.5939125295508274</v>
      </c>
      <c r="E33" s="10">
        <v>84600</v>
      </c>
      <c r="F33" s="159"/>
      <c r="G33" s="159"/>
      <c r="H33" s="75"/>
      <c r="I33" s="161">
        <f t="shared" si="2"/>
        <v>84600</v>
      </c>
      <c r="J33" s="160">
        <f t="shared" si="3"/>
        <v>1.5939125295508274</v>
      </c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A33" s="161">
        <v>100</v>
      </c>
      <c r="AB33" s="161">
        <v>2900</v>
      </c>
      <c r="AO33" s="75">
        <v>9500</v>
      </c>
      <c r="AP33" s="147">
        <v>4460</v>
      </c>
      <c r="AR33" s="75">
        <v>5600</v>
      </c>
      <c r="AS33" s="147">
        <v>11924</v>
      </c>
    </row>
    <row r="34" spans="2:45" x14ac:dyDescent="0.25">
      <c r="B34">
        <v>18</v>
      </c>
      <c r="C34" s="75">
        <v>9100</v>
      </c>
      <c r="D34" s="159">
        <v>0.66912087912087914</v>
      </c>
      <c r="E34" s="10">
        <v>9100</v>
      </c>
      <c r="F34" s="159"/>
      <c r="G34" s="159"/>
      <c r="H34" s="75"/>
      <c r="I34" s="161">
        <f t="shared" si="2"/>
        <v>9100</v>
      </c>
      <c r="J34" s="160">
        <f t="shared" si="3"/>
        <v>0.66912087912087914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A34" s="161">
        <v>2818.7919463087251</v>
      </c>
      <c r="AB34" s="161">
        <v>2700</v>
      </c>
      <c r="AO34" s="75">
        <v>57800</v>
      </c>
      <c r="AP34" s="147">
        <v>40228</v>
      </c>
      <c r="AR34" s="75">
        <v>1800</v>
      </c>
      <c r="AS34" s="147">
        <v>7991</v>
      </c>
    </row>
    <row r="35" spans="2:45" x14ac:dyDescent="0.25">
      <c r="B35">
        <v>19</v>
      </c>
      <c r="C35" s="75">
        <v>62500</v>
      </c>
      <c r="D35" s="159">
        <v>0.48529600000000001</v>
      </c>
      <c r="E35" s="10">
        <v>62500</v>
      </c>
      <c r="F35" s="159"/>
      <c r="G35" s="159"/>
      <c r="H35" s="75"/>
      <c r="I35" s="161">
        <f t="shared" si="2"/>
        <v>62500</v>
      </c>
      <c r="J35" s="160">
        <f t="shared" si="3"/>
        <v>0.48529600000000001</v>
      </c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AA35" s="161">
        <v>5500</v>
      </c>
      <c r="AB35" s="161">
        <v>1400</v>
      </c>
      <c r="AO35" s="75">
        <v>106400</v>
      </c>
      <c r="AP35" s="147">
        <v>39996</v>
      </c>
      <c r="AR35" s="75">
        <v>90200</v>
      </c>
      <c r="AS35" s="147">
        <v>167717</v>
      </c>
    </row>
    <row r="36" spans="2:45" x14ac:dyDescent="0.25">
      <c r="B36">
        <v>20</v>
      </c>
      <c r="C36" s="75">
        <v>131800</v>
      </c>
      <c r="D36" s="159">
        <v>1.1224279210925645</v>
      </c>
      <c r="E36" s="10">
        <v>131800</v>
      </c>
      <c r="F36" s="159"/>
      <c r="G36" s="159"/>
      <c r="H36" s="75"/>
      <c r="I36" s="161">
        <f t="shared" si="2"/>
        <v>131800</v>
      </c>
      <c r="J36" s="160">
        <f t="shared" si="3"/>
        <v>1.1224279210925645</v>
      </c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AA36" s="161">
        <v>4900</v>
      </c>
      <c r="AB36" s="161">
        <v>2000</v>
      </c>
      <c r="AO36" s="75">
        <v>133221.47651006712</v>
      </c>
      <c r="AP36" s="147">
        <v>82577.181208053691</v>
      </c>
      <c r="AR36" s="75">
        <v>214.47721179624665</v>
      </c>
      <c r="AS36" s="147">
        <v>1413.0026809651474</v>
      </c>
    </row>
    <row r="37" spans="2:45" x14ac:dyDescent="0.25">
      <c r="B37">
        <v>21</v>
      </c>
      <c r="C37" s="75">
        <v>94000</v>
      </c>
      <c r="D37" s="159">
        <v>0.40992553191489361</v>
      </c>
      <c r="E37" s="10">
        <v>94000</v>
      </c>
      <c r="F37" s="159"/>
      <c r="G37" s="159"/>
      <c r="H37" s="75"/>
      <c r="I37" s="161">
        <f t="shared" si="2"/>
        <v>94000</v>
      </c>
      <c r="J37" s="160">
        <f t="shared" si="3"/>
        <v>0.40992553191489361</v>
      </c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AA37" s="161">
        <v>800</v>
      </c>
      <c r="AB37" s="161">
        <v>6100</v>
      </c>
      <c r="AO37" s="75">
        <v>7800</v>
      </c>
      <c r="AP37" s="147">
        <v>6132</v>
      </c>
      <c r="AR37" s="75">
        <v>3700</v>
      </c>
      <c r="AS37" s="147">
        <v>4247</v>
      </c>
    </row>
    <row r="38" spans="2:45" x14ac:dyDescent="0.25">
      <c r="B38">
        <v>22</v>
      </c>
      <c r="C38" s="75">
        <v>59100</v>
      </c>
      <c r="D38" s="159">
        <v>1.2807106598984772</v>
      </c>
      <c r="E38" s="10">
        <v>59100</v>
      </c>
      <c r="F38" s="159"/>
      <c r="G38" s="159"/>
      <c r="H38" s="75"/>
      <c r="I38" s="161">
        <f t="shared" si="2"/>
        <v>59100</v>
      </c>
      <c r="J38" s="160">
        <f t="shared" si="3"/>
        <v>1.2807106598984772</v>
      </c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AA38" s="161">
        <v>7200</v>
      </c>
      <c r="AB38" s="161">
        <v>5700</v>
      </c>
      <c r="AO38" s="75">
        <v>154300</v>
      </c>
      <c r="AP38" s="147">
        <v>74688</v>
      </c>
      <c r="AR38" s="75">
        <v>1500</v>
      </c>
      <c r="AS38" s="147">
        <v>7129</v>
      </c>
    </row>
    <row r="39" spans="2:45" x14ac:dyDescent="0.25">
      <c r="B39">
        <v>23</v>
      </c>
      <c r="C39" s="75">
        <v>5172.4137931034484</v>
      </c>
      <c r="D39" s="159">
        <v>3.3204444444444445</v>
      </c>
      <c r="E39" s="10">
        <v>5172.4137931034484</v>
      </c>
      <c r="F39" s="159"/>
      <c r="G39" s="159"/>
      <c r="H39" s="75"/>
      <c r="I39" s="161">
        <f t="shared" si="2"/>
        <v>5172.4137931034484</v>
      </c>
      <c r="J39" s="160">
        <f t="shared" si="3"/>
        <v>3.3204444444444445</v>
      </c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AA39" s="161">
        <v>8600</v>
      </c>
      <c r="AB39" s="161">
        <v>6000</v>
      </c>
      <c r="AO39" s="75">
        <v>65637.583892617447</v>
      </c>
      <c r="AP39" s="147">
        <v>22114.765100671142</v>
      </c>
      <c r="AR39" s="75">
        <v>33300</v>
      </c>
      <c r="AS39" s="147">
        <v>128862</v>
      </c>
    </row>
    <row r="40" spans="2:45" x14ac:dyDescent="0.25">
      <c r="B40">
        <v>24</v>
      </c>
      <c r="C40" s="75">
        <v>92400</v>
      </c>
      <c r="D40" s="159">
        <v>1.1283225108225108</v>
      </c>
      <c r="E40" s="10">
        <v>92400</v>
      </c>
      <c r="F40" s="159"/>
      <c r="G40" s="159"/>
      <c r="H40" s="75"/>
      <c r="I40" s="161">
        <f t="shared" si="2"/>
        <v>92400</v>
      </c>
      <c r="J40" s="160">
        <f t="shared" si="3"/>
        <v>1.1283225108225108</v>
      </c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AA40" s="161">
        <v>3863.6363636363635</v>
      </c>
      <c r="AB40" s="161">
        <v>600</v>
      </c>
      <c r="AO40" s="75">
        <v>100</v>
      </c>
      <c r="AP40" s="147">
        <v>1</v>
      </c>
      <c r="AR40" s="75">
        <v>7200</v>
      </c>
      <c r="AS40" s="147">
        <v>13653</v>
      </c>
    </row>
    <row r="41" spans="2:45" x14ac:dyDescent="0.25">
      <c r="B41">
        <v>25</v>
      </c>
      <c r="C41" s="75">
        <v>5500</v>
      </c>
      <c r="D41" s="159">
        <v>2.1643636363636363</v>
      </c>
      <c r="E41" s="10">
        <v>5500</v>
      </c>
      <c r="F41" s="159"/>
      <c r="G41" s="159"/>
      <c r="H41" s="75"/>
      <c r="I41" s="161">
        <f t="shared" si="2"/>
        <v>5500</v>
      </c>
      <c r="J41" s="160">
        <f t="shared" si="3"/>
        <v>2.1643636363636363</v>
      </c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161">
        <v>1000</v>
      </c>
      <c r="AB41" s="161">
        <v>1400</v>
      </c>
      <c r="AO41" s="75">
        <v>10000</v>
      </c>
      <c r="AP41" s="147">
        <v>2461</v>
      </c>
      <c r="AR41" s="75">
        <v>8800</v>
      </c>
      <c r="AS41" s="147">
        <v>12356</v>
      </c>
    </row>
    <row r="42" spans="2:45" x14ac:dyDescent="0.25">
      <c r="B42">
        <v>26</v>
      </c>
      <c r="C42" s="75">
        <v>107500</v>
      </c>
      <c r="D42" s="159">
        <v>0.4819906976744186</v>
      </c>
      <c r="E42" s="10">
        <v>107500</v>
      </c>
      <c r="F42" s="159"/>
      <c r="G42" s="159"/>
      <c r="H42" s="75"/>
      <c r="I42" s="161">
        <f t="shared" si="2"/>
        <v>107500</v>
      </c>
      <c r="J42" s="160">
        <f t="shared" si="3"/>
        <v>0.4819906976744186</v>
      </c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161">
        <v>8200</v>
      </c>
      <c r="AB42" s="161">
        <v>4482.7586206896549</v>
      </c>
      <c r="AO42" s="75">
        <v>5200</v>
      </c>
      <c r="AP42" s="147">
        <v>3079</v>
      </c>
      <c r="AR42" s="75">
        <v>6600</v>
      </c>
      <c r="AS42" s="147">
        <v>11746</v>
      </c>
    </row>
    <row r="43" spans="2:45" x14ac:dyDescent="0.25">
      <c r="B43">
        <v>27</v>
      </c>
      <c r="C43" s="75">
        <v>2000</v>
      </c>
      <c r="D43" s="159">
        <v>0.79949999999999999</v>
      </c>
      <c r="E43" s="10">
        <v>2000</v>
      </c>
      <c r="F43" s="159"/>
      <c r="G43" s="159"/>
      <c r="H43" s="75"/>
      <c r="I43" s="161">
        <f t="shared" si="2"/>
        <v>2000</v>
      </c>
      <c r="J43" s="160">
        <f t="shared" si="3"/>
        <v>0.79949999999999999</v>
      </c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AA43" s="161">
        <v>3700</v>
      </c>
      <c r="AB43" s="161">
        <v>9700</v>
      </c>
      <c r="AO43" s="75">
        <v>142400</v>
      </c>
      <c r="AP43" s="147">
        <v>21307</v>
      </c>
      <c r="AR43" s="75">
        <v>8000</v>
      </c>
      <c r="AS43" s="147">
        <v>11493</v>
      </c>
    </row>
    <row r="44" spans="2:45" x14ac:dyDescent="0.25">
      <c r="B44">
        <v>28</v>
      </c>
      <c r="C44" s="75">
        <v>130800</v>
      </c>
      <c r="D44" s="159">
        <v>1.0522553516819573</v>
      </c>
      <c r="E44" s="10">
        <v>130800</v>
      </c>
      <c r="F44" s="159"/>
      <c r="G44" s="159"/>
      <c r="H44" s="75"/>
      <c r="I44" s="161">
        <f t="shared" si="2"/>
        <v>130800</v>
      </c>
      <c r="J44" s="160">
        <f t="shared" si="3"/>
        <v>1.0522553516819573</v>
      </c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AA44" s="161">
        <v>8400</v>
      </c>
      <c r="AB44" s="161">
        <v>4500</v>
      </c>
      <c r="AE44" s="169" t="s">
        <v>2228</v>
      </c>
      <c r="AO44" s="75">
        <v>166700</v>
      </c>
      <c r="AP44" s="147">
        <v>145382</v>
      </c>
      <c r="AR44" s="75">
        <v>2900</v>
      </c>
      <c r="AS44" s="147">
        <v>6243</v>
      </c>
    </row>
    <row r="45" spans="2:45" x14ac:dyDescent="0.25">
      <c r="B45">
        <v>29</v>
      </c>
      <c r="C45" s="75">
        <v>47812.5</v>
      </c>
      <c r="D45" s="159">
        <v>3.2889978213507627</v>
      </c>
      <c r="E45" s="10">
        <v>47812.5</v>
      </c>
      <c r="F45" s="159"/>
      <c r="G45" s="159"/>
      <c r="H45" s="75"/>
      <c r="I45" s="161">
        <f t="shared" si="2"/>
        <v>47812.5</v>
      </c>
      <c r="J45" s="160">
        <f t="shared" si="3"/>
        <v>3.2889978213507627</v>
      </c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AA45" s="161">
        <v>6600</v>
      </c>
      <c r="AB45" s="161">
        <v>1100</v>
      </c>
      <c r="AE45" s="170" t="s">
        <v>2230</v>
      </c>
      <c r="AF45" s="170">
        <f>COUNTIF(C:C,"&lt;=10000")</f>
        <v>604</v>
      </c>
      <c r="AG45" s="171">
        <f>AF45/$AF$47</f>
        <v>0.61257606490872207</v>
      </c>
      <c r="AO45" s="75">
        <v>7200</v>
      </c>
      <c r="AP45" s="147">
        <v>6336</v>
      </c>
      <c r="AR45" s="75">
        <v>2700</v>
      </c>
      <c r="AS45" s="147">
        <v>6132</v>
      </c>
    </row>
    <row r="46" spans="2:45" x14ac:dyDescent="0.25">
      <c r="B46">
        <v>30</v>
      </c>
      <c r="C46" s="75">
        <v>9000</v>
      </c>
      <c r="D46" s="159">
        <v>1.606111111111111</v>
      </c>
      <c r="E46" s="10">
        <v>9000</v>
      </c>
      <c r="F46" s="159"/>
      <c r="G46" s="159"/>
      <c r="H46" s="75"/>
      <c r="I46" s="161">
        <f t="shared" si="2"/>
        <v>9000</v>
      </c>
      <c r="J46" s="160">
        <f t="shared" si="3"/>
        <v>1.606111111111111</v>
      </c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AA46" s="161">
        <v>1099.1957104557641</v>
      </c>
      <c r="AB46" s="161">
        <v>1149.4252873563219</v>
      </c>
      <c r="AE46" s="170" t="s">
        <v>2229</v>
      </c>
      <c r="AF46" s="172">
        <f>COUNTIF(C:C,"&gt;10000")</f>
        <v>382</v>
      </c>
      <c r="AG46" s="171">
        <f>AF46/$AF$47</f>
        <v>0.38742393509127787</v>
      </c>
      <c r="AO46" s="75">
        <v>136800</v>
      </c>
      <c r="AP46" s="147">
        <v>88055</v>
      </c>
      <c r="AR46" s="75">
        <v>1400</v>
      </c>
      <c r="AS46" s="147">
        <v>3851</v>
      </c>
    </row>
    <row r="47" spans="2:45" x14ac:dyDescent="0.25">
      <c r="B47">
        <v>31</v>
      </c>
      <c r="C47" s="75">
        <v>4022.9885057471265</v>
      </c>
      <c r="D47" s="159">
        <v>3.1</v>
      </c>
      <c r="E47" s="10">
        <v>4022.9885057471265</v>
      </c>
      <c r="F47" s="159"/>
      <c r="G47" s="159"/>
      <c r="H47" s="75"/>
      <c r="I47" s="161">
        <f t="shared" si="2"/>
        <v>4022.9885057471265</v>
      </c>
      <c r="J47" s="160">
        <f t="shared" si="3"/>
        <v>3.1</v>
      </c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AA47" s="161">
        <v>1800</v>
      </c>
      <c r="AB47" s="161">
        <v>3288.5906040268455</v>
      </c>
      <c r="AF47" s="173">
        <f>SUM(AF45:AF46)</f>
        <v>986</v>
      </c>
      <c r="AO47" s="75">
        <v>134621.21212121213</v>
      </c>
      <c r="AP47" s="147">
        <v>25069.696969696968</v>
      </c>
      <c r="AR47" s="75">
        <v>71363.636363636353</v>
      </c>
      <c r="AS47" s="147">
        <v>103028.0303030303</v>
      </c>
    </row>
    <row r="48" spans="2:45" x14ac:dyDescent="0.25">
      <c r="B48">
        <v>32</v>
      </c>
      <c r="C48" s="75">
        <v>101000</v>
      </c>
      <c r="D48" s="159">
        <v>0.86807920792079207</v>
      </c>
      <c r="E48" s="10">
        <v>101000</v>
      </c>
      <c r="F48" s="159"/>
      <c r="G48" s="159"/>
      <c r="H48" s="75"/>
      <c r="I48" s="161">
        <f t="shared" si="2"/>
        <v>101000</v>
      </c>
      <c r="J48" s="160">
        <f t="shared" si="3"/>
        <v>0.86807920792079207</v>
      </c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AA48" s="161">
        <v>75.757575757575751</v>
      </c>
      <c r="AB48" s="161">
        <v>7400</v>
      </c>
      <c r="AO48" s="75">
        <v>180200</v>
      </c>
      <c r="AP48" s="147">
        <v>69617</v>
      </c>
      <c r="AR48" s="75">
        <v>2000</v>
      </c>
      <c r="AS48" s="147">
        <v>14452</v>
      </c>
    </row>
    <row r="49" spans="2:45" x14ac:dyDescent="0.25">
      <c r="B49">
        <v>33</v>
      </c>
      <c r="C49" s="75">
        <v>50200</v>
      </c>
      <c r="D49" s="159">
        <v>3.7782071713147412</v>
      </c>
      <c r="E49" s="10">
        <v>50200</v>
      </c>
      <c r="F49" s="159"/>
      <c r="G49" s="159"/>
      <c r="H49" s="75"/>
      <c r="I49" s="161">
        <f t="shared" si="2"/>
        <v>50200</v>
      </c>
      <c r="J49" s="160">
        <f t="shared" si="3"/>
        <v>3.7782071713147412</v>
      </c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AA49" s="161">
        <v>1260.0536193029491</v>
      </c>
      <c r="AB49" s="161">
        <v>4800</v>
      </c>
      <c r="AO49" s="75">
        <v>78181.818181818177</v>
      </c>
      <c r="AP49" s="147">
        <v>40202.272727272728</v>
      </c>
      <c r="AR49" s="75">
        <v>6100</v>
      </c>
      <c r="AS49" s="147">
        <v>14405</v>
      </c>
    </row>
    <row r="50" spans="2:45" x14ac:dyDescent="0.25">
      <c r="B50">
        <v>34</v>
      </c>
      <c r="C50" s="75">
        <v>9300</v>
      </c>
      <c r="D50" s="159">
        <v>1.5080645161290323</v>
      </c>
      <c r="E50" s="10">
        <v>9300</v>
      </c>
      <c r="F50" s="159"/>
      <c r="G50" s="159"/>
      <c r="H50" s="75"/>
      <c r="I50" s="161">
        <f t="shared" si="2"/>
        <v>9300</v>
      </c>
      <c r="J50" s="160">
        <f t="shared" si="3"/>
        <v>1.5080645161290323</v>
      </c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AA50" s="161">
        <v>7900</v>
      </c>
      <c r="AB50" s="161">
        <v>3400</v>
      </c>
      <c r="AO50" s="75">
        <v>103645.83333333334</v>
      </c>
      <c r="AP50" s="147">
        <v>93008.333333333343</v>
      </c>
      <c r="AR50" s="75">
        <v>83448.275862068971</v>
      </c>
      <c r="AS50" s="147">
        <v>135508.0459770115</v>
      </c>
    </row>
    <row r="51" spans="2:45" x14ac:dyDescent="0.25">
      <c r="B51">
        <v>35</v>
      </c>
      <c r="C51" s="75">
        <v>16823.056300268097</v>
      </c>
      <c r="D51" s="159">
        <v>1.5030119521912351</v>
      </c>
      <c r="E51" s="10">
        <v>16823.056300268097</v>
      </c>
      <c r="F51" s="159"/>
      <c r="G51" s="159"/>
      <c r="H51" s="75"/>
      <c r="I51" s="161">
        <f t="shared" si="2"/>
        <v>16823.056300268097</v>
      </c>
      <c r="J51" s="160">
        <f t="shared" si="3"/>
        <v>1.5030119521912351</v>
      </c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AA51" s="161">
        <v>8600</v>
      </c>
      <c r="AB51" s="161">
        <v>3333.3333333333335</v>
      </c>
      <c r="AO51" s="75">
        <v>7700</v>
      </c>
      <c r="AP51" s="147">
        <v>5488</v>
      </c>
      <c r="AR51" s="75">
        <v>5700</v>
      </c>
      <c r="AS51" s="147">
        <v>14508</v>
      </c>
    </row>
    <row r="52" spans="2:45" x14ac:dyDescent="0.25">
      <c r="B52">
        <v>36</v>
      </c>
      <c r="C52" s="75">
        <v>700</v>
      </c>
      <c r="D52" s="159">
        <v>1.572857142857143</v>
      </c>
      <c r="E52" s="10">
        <v>700</v>
      </c>
      <c r="F52" s="159"/>
      <c r="G52" s="159"/>
      <c r="H52" s="75"/>
      <c r="I52" s="161">
        <f t="shared" si="2"/>
        <v>700</v>
      </c>
      <c r="J52" s="160">
        <f t="shared" si="3"/>
        <v>1.572857142857143</v>
      </c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AA52" s="161">
        <v>3200</v>
      </c>
      <c r="AB52" s="161">
        <v>900</v>
      </c>
      <c r="AO52" s="75">
        <v>9600</v>
      </c>
      <c r="AP52" s="147">
        <v>9216</v>
      </c>
      <c r="AR52" s="75">
        <v>128000</v>
      </c>
      <c r="AS52" s="147">
        <v>158389</v>
      </c>
    </row>
    <row r="53" spans="2:45" x14ac:dyDescent="0.25">
      <c r="B53">
        <v>37</v>
      </c>
      <c r="C53" s="75">
        <v>8100</v>
      </c>
      <c r="D53" s="159">
        <v>1.3998765432098765</v>
      </c>
      <c r="E53" s="10">
        <v>8100</v>
      </c>
      <c r="F53" s="159"/>
      <c r="G53" s="159"/>
      <c r="H53" s="75"/>
      <c r="I53" s="161">
        <f t="shared" si="2"/>
        <v>8100</v>
      </c>
      <c r="J53" s="160">
        <f t="shared" si="3"/>
        <v>1.3998765432098765</v>
      </c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AA53" s="161">
        <v>100</v>
      </c>
      <c r="AB53" s="161">
        <v>1300</v>
      </c>
      <c r="AO53" s="75">
        <v>92100</v>
      </c>
      <c r="AP53" s="147">
        <v>19246</v>
      </c>
      <c r="AR53" s="75">
        <v>6000</v>
      </c>
      <c r="AS53" s="147">
        <v>6484</v>
      </c>
    </row>
    <row r="54" spans="2:45" x14ac:dyDescent="0.25">
      <c r="B54">
        <v>38</v>
      </c>
      <c r="C54" s="75">
        <v>3100</v>
      </c>
      <c r="D54" s="159">
        <v>3.2532258064516131</v>
      </c>
      <c r="E54" s="10">
        <v>3100</v>
      </c>
      <c r="F54" s="159"/>
      <c r="G54" s="159"/>
      <c r="H54" s="75"/>
      <c r="I54" s="161">
        <f t="shared" si="2"/>
        <v>3100</v>
      </c>
      <c r="J54" s="160">
        <f t="shared" si="3"/>
        <v>3.2532258064516131</v>
      </c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AA54" s="161">
        <v>7100</v>
      </c>
      <c r="AB54" s="161">
        <v>7600</v>
      </c>
      <c r="AO54" s="75">
        <v>100</v>
      </c>
      <c r="AP54" s="147">
        <v>1</v>
      </c>
      <c r="AR54" s="75">
        <v>600</v>
      </c>
      <c r="AS54" s="147">
        <v>4022</v>
      </c>
    </row>
    <row r="55" spans="2:45" x14ac:dyDescent="0.25">
      <c r="B55">
        <v>39</v>
      </c>
      <c r="C55" s="75">
        <v>1327.0777479892761</v>
      </c>
      <c r="D55" s="159">
        <v>0.50777777777777777</v>
      </c>
      <c r="E55" s="10">
        <v>1327.0777479892761</v>
      </c>
      <c r="F55" s="159"/>
      <c r="G55" s="159"/>
      <c r="H55" s="75"/>
      <c r="I55" s="161">
        <f t="shared" si="2"/>
        <v>1327.0777479892761</v>
      </c>
      <c r="J55" s="160">
        <f t="shared" si="3"/>
        <v>0.50777777777777777</v>
      </c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AA55" s="161">
        <v>4712.64367816092</v>
      </c>
      <c r="AB55" s="161">
        <v>900</v>
      </c>
      <c r="AO55" s="75">
        <v>137200</v>
      </c>
      <c r="AP55" s="147">
        <v>88037</v>
      </c>
      <c r="AR55" s="75">
        <v>1400</v>
      </c>
      <c r="AS55" s="147">
        <v>9253</v>
      </c>
    </row>
    <row r="56" spans="2:45" x14ac:dyDescent="0.25">
      <c r="B56">
        <v>40</v>
      </c>
      <c r="C56" s="75">
        <v>8800</v>
      </c>
      <c r="D56" s="159">
        <v>1.6906818181818182</v>
      </c>
      <c r="E56" s="10">
        <v>8800</v>
      </c>
      <c r="F56" s="159"/>
      <c r="G56" s="159"/>
      <c r="H56" s="75"/>
      <c r="I56" s="161">
        <f t="shared" si="2"/>
        <v>8800</v>
      </c>
      <c r="J56" s="160">
        <f t="shared" si="3"/>
        <v>1.6906818181818182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AA56" s="161">
        <v>2400</v>
      </c>
      <c r="AB56" s="161">
        <v>3700</v>
      </c>
      <c r="AO56" s="75">
        <v>189400</v>
      </c>
      <c r="AP56" s="147">
        <v>176112</v>
      </c>
      <c r="AR56" s="75">
        <v>4482.7586206896549</v>
      </c>
      <c r="AS56" s="147">
        <v>5489.6551724137935</v>
      </c>
    </row>
    <row r="57" spans="2:45" x14ac:dyDescent="0.25">
      <c r="B57">
        <v>41</v>
      </c>
      <c r="C57" s="75">
        <v>5600</v>
      </c>
      <c r="D57" s="159">
        <v>2.1292857142857144</v>
      </c>
      <c r="E57" s="10">
        <v>5600</v>
      </c>
      <c r="F57" s="159"/>
      <c r="G57" s="159"/>
      <c r="H57" s="75"/>
      <c r="I57" s="161">
        <f t="shared" si="2"/>
        <v>5600</v>
      </c>
      <c r="J57" s="160">
        <f t="shared" si="3"/>
        <v>2.1292857142857144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AA57" s="161">
        <v>5500</v>
      </c>
      <c r="AB57" s="161">
        <v>6800</v>
      </c>
      <c r="AO57" s="75">
        <v>171300</v>
      </c>
      <c r="AP57" s="147">
        <v>100650</v>
      </c>
      <c r="AR57" s="75">
        <v>9700</v>
      </c>
      <c r="AS57" s="147">
        <v>14606</v>
      </c>
    </row>
    <row r="58" spans="2:45" x14ac:dyDescent="0.25">
      <c r="B58">
        <v>42</v>
      </c>
      <c r="C58" s="75">
        <v>1800</v>
      </c>
      <c r="D58" s="159">
        <v>4.4394444444444447</v>
      </c>
      <c r="E58" s="10">
        <v>1800</v>
      </c>
      <c r="F58" s="159"/>
      <c r="G58" s="159"/>
      <c r="H58" s="75"/>
      <c r="I58" s="161">
        <f t="shared" si="2"/>
        <v>1800</v>
      </c>
      <c r="J58" s="160">
        <f t="shared" si="3"/>
        <v>4.4394444444444447</v>
      </c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AA58" s="161">
        <v>1085.7908847184988</v>
      </c>
      <c r="AB58" s="161">
        <v>3900</v>
      </c>
      <c r="AO58" s="75">
        <v>139500</v>
      </c>
      <c r="AP58" s="147">
        <v>90706</v>
      </c>
      <c r="AR58" s="75">
        <v>4500</v>
      </c>
      <c r="AS58" s="147">
        <v>13536</v>
      </c>
    </row>
    <row r="59" spans="2:45" x14ac:dyDescent="0.25">
      <c r="B59">
        <v>43</v>
      </c>
      <c r="C59" s="75">
        <v>90200</v>
      </c>
      <c r="D59" s="159">
        <v>1.859390243902439</v>
      </c>
      <c r="E59" s="10">
        <v>90200</v>
      </c>
      <c r="F59" s="159"/>
      <c r="G59" s="159"/>
      <c r="H59" s="75"/>
      <c r="I59" s="161">
        <f t="shared" si="2"/>
        <v>90200</v>
      </c>
      <c r="J59" s="160">
        <f t="shared" si="3"/>
        <v>1.859390243902439</v>
      </c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AA59" s="161">
        <v>9800</v>
      </c>
      <c r="AB59" s="161">
        <v>3500</v>
      </c>
      <c r="AO59" s="75">
        <v>2818.7919463087251</v>
      </c>
      <c r="AP59" s="147">
        <v>1484.5637583892617</v>
      </c>
      <c r="AR59" s="75">
        <v>1100</v>
      </c>
      <c r="AS59" s="147">
        <v>7012</v>
      </c>
    </row>
    <row r="60" spans="2:45" x14ac:dyDescent="0.25">
      <c r="B60">
        <v>44</v>
      </c>
      <c r="C60" s="75">
        <v>214.47721179624665</v>
      </c>
      <c r="D60" s="159">
        <v>6.5881249999999998</v>
      </c>
      <c r="E60" s="10">
        <v>214.47721179624665</v>
      </c>
      <c r="F60" s="159"/>
      <c r="G60" s="159"/>
      <c r="H60" s="75"/>
      <c r="I60" s="161">
        <f t="shared" si="2"/>
        <v>214.47721179624665</v>
      </c>
      <c r="J60" s="160">
        <f t="shared" si="3"/>
        <v>6.5881249999999998</v>
      </c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AA60" s="161">
        <v>750.6702412868633</v>
      </c>
      <c r="AB60" s="161">
        <v>1500</v>
      </c>
      <c r="AO60" s="75">
        <v>5500</v>
      </c>
      <c r="AP60" s="147">
        <v>4300</v>
      </c>
      <c r="AR60" s="75">
        <v>16800</v>
      </c>
      <c r="AS60" s="147">
        <v>37857</v>
      </c>
    </row>
    <row r="61" spans="2:45" x14ac:dyDescent="0.25">
      <c r="B61">
        <v>45</v>
      </c>
      <c r="C61" s="75">
        <v>9500</v>
      </c>
      <c r="D61" s="159">
        <v>0.4768421052631579</v>
      </c>
      <c r="E61" s="10">
        <v>9500</v>
      </c>
      <c r="F61" s="159"/>
      <c r="G61" s="159"/>
      <c r="H61" s="75"/>
      <c r="I61" s="161">
        <f t="shared" si="2"/>
        <v>9500</v>
      </c>
      <c r="J61" s="160">
        <f t="shared" si="3"/>
        <v>0.4768421052631579</v>
      </c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AA61" s="161">
        <v>7300</v>
      </c>
      <c r="AB61" s="161">
        <v>3154.3624161073826</v>
      </c>
      <c r="AO61" s="75">
        <v>17171.581769436998</v>
      </c>
      <c r="AP61" s="147">
        <v>5376.27345844504</v>
      </c>
      <c r="AR61" s="75">
        <v>1149.4252873563219</v>
      </c>
      <c r="AS61" s="147">
        <v>17210.344827586207</v>
      </c>
    </row>
    <row r="62" spans="2:45" x14ac:dyDescent="0.25">
      <c r="B62">
        <v>46</v>
      </c>
      <c r="C62" s="75">
        <v>3700</v>
      </c>
      <c r="D62" s="159">
        <v>1.1478378378378378</v>
      </c>
      <c r="E62" s="10">
        <v>3700</v>
      </c>
      <c r="F62" s="159"/>
      <c r="G62" s="159"/>
      <c r="H62" s="75"/>
      <c r="I62" s="161">
        <f t="shared" si="2"/>
        <v>3700</v>
      </c>
      <c r="J62" s="160">
        <f t="shared" si="3"/>
        <v>1.1478378378378378</v>
      </c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AA62" s="161">
        <v>4093.959731543624</v>
      </c>
      <c r="AB62" s="161">
        <v>3300</v>
      </c>
      <c r="AO62" s="75">
        <v>188100</v>
      </c>
      <c r="AP62" s="147">
        <v>5528</v>
      </c>
      <c r="AR62" s="75">
        <v>31400</v>
      </c>
      <c r="AS62" s="147">
        <v>41564</v>
      </c>
    </row>
    <row r="63" spans="2:45" x14ac:dyDescent="0.25">
      <c r="B63">
        <v>47</v>
      </c>
      <c r="C63" s="75">
        <v>1500</v>
      </c>
      <c r="D63" s="159">
        <v>4.7526666666666664</v>
      </c>
      <c r="E63" s="10">
        <v>1500</v>
      </c>
      <c r="F63" s="159"/>
      <c r="G63" s="159"/>
      <c r="H63" s="75"/>
      <c r="I63" s="161">
        <f t="shared" si="2"/>
        <v>1500</v>
      </c>
      <c r="J63" s="160">
        <f t="shared" si="3"/>
        <v>4.7526666666666664</v>
      </c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AA63" s="161">
        <v>4832.2147651006708</v>
      </c>
      <c r="AB63" s="161">
        <v>1900</v>
      </c>
      <c r="AO63" s="75">
        <v>4900</v>
      </c>
      <c r="AP63" s="147">
        <v>521</v>
      </c>
      <c r="AR63" s="75">
        <v>3288.5906040268455</v>
      </c>
      <c r="AS63" s="147">
        <v>4315.4362416107379</v>
      </c>
    </row>
    <row r="64" spans="2:45" x14ac:dyDescent="0.25">
      <c r="B64">
        <v>48</v>
      </c>
      <c r="C64" s="75">
        <v>33300</v>
      </c>
      <c r="D64" s="159">
        <v>3.86972972972973</v>
      </c>
      <c r="E64" s="10">
        <v>33300</v>
      </c>
      <c r="F64" s="159"/>
      <c r="G64" s="159"/>
      <c r="H64" s="75"/>
      <c r="I64" s="161">
        <f t="shared" si="2"/>
        <v>33300</v>
      </c>
      <c r="J64" s="160">
        <f t="shared" si="3"/>
        <v>3.86972972972973</v>
      </c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AA64" s="161">
        <v>3800</v>
      </c>
      <c r="AB64" s="161">
        <v>4900</v>
      </c>
      <c r="AO64" s="75">
        <v>800</v>
      </c>
      <c r="AP64" s="147">
        <v>663</v>
      </c>
      <c r="AR64" s="75">
        <v>7400</v>
      </c>
      <c r="AS64" s="147">
        <v>12405</v>
      </c>
    </row>
    <row r="65" spans="2:45" x14ac:dyDescent="0.25">
      <c r="B65">
        <v>49</v>
      </c>
      <c r="C65" s="75">
        <v>7200</v>
      </c>
      <c r="D65" s="159">
        <v>1.89625</v>
      </c>
      <c r="E65" s="10">
        <v>7200</v>
      </c>
      <c r="F65" s="159"/>
      <c r="G65" s="159"/>
      <c r="H65" s="75"/>
      <c r="I65" s="161">
        <f t="shared" si="2"/>
        <v>7200</v>
      </c>
      <c r="J65" s="160">
        <f t="shared" si="3"/>
        <v>1.89625</v>
      </c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AA65" s="161">
        <v>13.404825737265416</v>
      </c>
      <c r="AB65" s="161">
        <v>5400</v>
      </c>
      <c r="AO65" s="75">
        <v>181200</v>
      </c>
      <c r="AP65" s="147">
        <v>47459</v>
      </c>
      <c r="AR65" s="75">
        <v>4800</v>
      </c>
      <c r="AS65" s="147">
        <v>12516</v>
      </c>
    </row>
    <row r="66" spans="2:45" x14ac:dyDescent="0.25">
      <c r="B66">
        <v>50</v>
      </c>
      <c r="C66" s="75">
        <v>100</v>
      </c>
      <c r="D66" s="159">
        <v>0.02</v>
      </c>
      <c r="E66" s="10">
        <v>100</v>
      </c>
      <c r="F66" s="159"/>
      <c r="G66" s="159"/>
      <c r="H66" s="75"/>
      <c r="I66" s="161">
        <f t="shared" si="2"/>
        <v>100</v>
      </c>
      <c r="J66" s="160">
        <f t="shared" si="3"/>
        <v>0.02</v>
      </c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AA66" s="161">
        <v>3400</v>
      </c>
      <c r="AB66" s="161">
        <v>5000</v>
      </c>
      <c r="AO66" s="75">
        <v>115000</v>
      </c>
      <c r="AP66" s="147">
        <v>86060</v>
      </c>
      <c r="AR66" s="75">
        <v>3400</v>
      </c>
      <c r="AS66" s="147">
        <v>8588</v>
      </c>
    </row>
    <row r="67" spans="2:45" x14ac:dyDescent="0.25">
      <c r="B67">
        <v>51</v>
      </c>
      <c r="C67" s="75">
        <v>181724.13793103449</v>
      </c>
      <c r="D67" s="159">
        <v>0.91867805186590767</v>
      </c>
      <c r="E67" s="10">
        <v>181724.13793103449</v>
      </c>
      <c r="F67" s="159"/>
      <c r="G67" s="159"/>
      <c r="H67" s="75"/>
      <c r="I67" s="161">
        <f t="shared" si="2"/>
        <v>181724.13793103449</v>
      </c>
      <c r="J67" s="160">
        <f t="shared" si="3"/>
        <v>0.91867805186590767</v>
      </c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AA67" s="161">
        <v>6500</v>
      </c>
      <c r="AB67" s="161">
        <v>2600</v>
      </c>
      <c r="AO67" s="75">
        <v>7200</v>
      </c>
      <c r="AP67" s="147">
        <v>6927</v>
      </c>
      <c r="AR67" s="75">
        <v>20833.333333333336</v>
      </c>
      <c r="AS67" s="147">
        <v>53932.291666666672</v>
      </c>
    </row>
    <row r="68" spans="2:45" x14ac:dyDescent="0.25">
      <c r="B68">
        <v>52</v>
      </c>
      <c r="C68" s="75">
        <v>7200</v>
      </c>
      <c r="D68" s="159">
        <v>0.34152777777777776</v>
      </c>
      <c r="E68" s="10">
        <v>7200</v>
      </c>
      <c r="F68" s="159"/>
      <c r="G68" s="159"/>
      <c r="H68" s="75"/>
      <c r="I68" s="161">
        <f t="shared" si="2"/>
        <v>7200</v>
      </c>
      <c r="J68" s="160">
        <f t="shared" si="3"/>
        <v>0.34152777777777776</v>
      </c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AA68" s="161">
        <v>7800</v>
      </c>
      <c r="AB68" s="161">
        <v>5300</v>
      </c>
      <c r="AO68" s="75">
        <v>8600</v>
      </c>
      <c r="AP68" s="147">
        <v>5315</v>
      </c>
      <c r="AR68" s="75">
        <v>3333.3333333333335</v>
      </c>
      <c r="AS68" s="147">
        <v>10122.988505747126</v>
      </c>
    </row>
    <row r="69" spans="2:45" x14ac:dyDescent="0.25">
      <c r="B69">
        <v>53</v>
      </c>
      <c r="C69" s="75">
        <v>8800</v>
      </c>
      <c r="D69" s="159">
        <v>1.4040909090909091</v>
      </c>
      <c r="E69" s="10">
        <v>8800</v>
      </c>
      <c r="F69" s="159"/>
      <c r="G69" s="159"/>
      <c r="H69" s="75"/>
      <c r="I69" s="161">
        <f t="shared" si="2"/>
        <v>8800</v>
      </c>
      <c r="J69" s="160">
        <f t="shared" si="3"/>
        <v>1.4040909090909091</v>
      </c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AA69" s="161">
        <v>9500</v>
      </c>
      <c r="AB69" s="161">
        <v>1286.86327077748</v>
      </c>
      <c r="AO69" s="75">
        <v>3863.6363636363635</v>
      </c>
      <c r="AP69" s="147">
        <v>2670.4545454545455</v>
      </c>
      <c r="AR69" s="75">
        <v>900</v>
      </c>
      <c r="AS69" s="147">
        <v>1017</v>
      </c>
    </row>
    <row r="70" spans="2:45" x14ac:dyDescent="0.25">
      <c r="B70">
        <v>54</v>
      </c>
      <c r="C70" s="75">
        <v>6000</v>
      </c>
      <c r="D70" s="159">
        <v>0.89866666666666661</v>
      </c>
      <c r="E70" s="10">
        <v>6000</v>
      </c>
      <c r="F70" s="159"/>
      <c r="G70" s="159"/>
      <c r="H70" s="75"/>
      <c r="I70" s="161">
        <f t="shared" si="2"/>
        <v>6000</v>
      </c>
      <c r="J70" s="160">
        <f t="shared" si="3"/>
        <v>0.89866666666666661</v>
      </c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AA70" s="161">
        <v>9600</v>
      </c>
      <c r="AB70" s="161">
        <v>3300</v>
      </c>
      <c r="AO70" s="75">
        <v>1000</v>
      </c>
      <c r="AP70" s="147">
        <v>718</v>
      </c>
      <c r="AR70" s="75">
        <v>69700</v>
      </c>
      <c r="AS70" s="147">
        <v>151513</v>
      </c>
    </row>
    <row r="71" spans="2:45" x14ac:dyDescent="0.25">
      <c r="B71">
        <v>55</v>
      </c>
      <c r="C71" s="75">
        <v>6600</v>
      </c>
      <c r="D71" s="159">
        <v>1.7796969696969698</v>
      </c>
      <c r="E71" s="10">
        <v>6600</v>
      </c>
      <c r="F71" s="159"/>
      <c r="G71" s="159"/>
      <c r="H71" s="75"/>
      <c r="I71" s="161">
        <f t="shared" si="2"/>
        <v>6600</v>
      </c>
      <c r="J71" s="160">
        <f t="shared" si="3"/>
        <v>1.7796969696969698</v>
      </c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AA71" s="161">
        <v>6600</v>
      </c>
      <c r="AB71" s="161">
        <v>4500</v>
      </c>
      <c r="AO71" s="75">
        <v>88800</v>
      </c>
      <c r="AP71" s="147">
        <v>28358</v>
      </c>
      <c r="AR71" s="75">
        <v>1300</v>
      </c>
      <c r="AS71" s="147">
        <v>12047</v>
      </c>
    </row>
    <row r="72" spans="2:45" x14ac:dyDescent="0.25">
      <c r="B72">
        <v>56</v>
      </c>
      <c r="C72" s="75">
        <v>8000</v>
      </c>
      <c r="D72" s="159">
        <v>1.436625</v>
      </c>
      <c r="E72" s="10">
        <v>8000</v>
      </c>
      <c r="F72" s="159"/>
      <c r="G72" s="159"/>
      <c r="H72" s="75"/>
      <c r="I72" s="161">
        <f t="shared" si="2"/>
        <v>8000</v>
      </c>
      <c r="J72" s="160">
        <f t="shared" si="3"/>
        <v>1.436625</v>
      </c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AA72" s="161">
        <v>5700</v>
      </c>
      <c r="AB72" s="161">
        <v>1800</v>
      </c>
      <c r="AO72" s="75">
        <v>8200</v>
      </c>
      <c r="AP72" s="147">
        <v>2625</v>
      </c>
      <c r="AR72" s="75">
        <v>7600</v>
      </c>
      <c r="AS72" s="147">
        <v>14951</v>
      </c>
    </row>
    <row r="73" spans="2:45" x14ac:dyDescent="0.25">
      <c r="B73">
        <v>57</v>
      </c>
      <c r="C73" s="75">
        <v>2900</v>
      </c>
      <c r="D73" s="159">
        <v>2.1527586206896552</v>
      </c>
      <c r="E73" s="10">
        <v>2900</v>
      </c>
      <c r="F73" s="159"/>
      <c r="G73" s="159"/>
      <c r="H73" s="75"/>
      <c r="I73" s="161">
        <f t="shared" si="2"/>
        <v>2900</v>
      </c>
      <c r="J73" s="160">
        <f t="shared" si="3"/>
        <v>2.1527586206896552</v>
      </c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AA73" s="161">
        <v>6500</v>
      </c>
      <c r="AB73" s="161">
        <v>5500</v>
      </c>
      <c r="AO73" s="75">
        <v>3700</v>
      </c>
      <c r="AP73" s="147">
        <v>2538</v>
      </c>
      <c r="AR73" s="75">
        <v>900</v>
      </c>
      <c r="AS73" s="147">
        <v>9193</v>
      </c>
    </row>
    <row r="74" spans="2:45" x14ac:dyDescent="0.25">
      <c r="B74">
        <v>58</v>
      </c>
      <c r="C74" s="75">
        <v>2700</v>
      </c>
      <c r="D74" s="159">
        <v>2.2711111111111113</v>
      </c>
      <c r="E74" s="10">
        <v>2700</v>
      </c>
      <c r="F74" s="159"/>
      <c r="G74" s="159"/>
      <c r="H74" s="75"/>
      <c r="I74" s="161">
        <f t="shared" si="2"/>
        <v>2700</v>
      </c>
      <c r="J74" s="160">
        <f t="shared" si="3"/>
        <v>2.2711111111111113</v>
      </c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AA74" s="161">
        <v>7200</v>
      </c>
      <c r="AB74" s="161">
        <v>5000</v>
      </c>
      <c r="AO74" s="75">
        <v>8400</v>
      </c>
      <c r="AP74" s="147">
        <v>3188</v>
      </c>
      <c r="AR74" s="75">
        <v>3700</v>
      </c>
      <c r="AS74" s="147">
        <v>10422</v>
      </c>
    </row>
    <row r="75" spans="2:45" x14ac:dyDescent="0.25">
      <c r="B75">
        <v>59</v>
      </c>
      <c r="C75" s="75">
        <v>1400</v>
      </c>
      <c r="D75" s="159">
        <v>2.7507142857142859</v>
      </c>
      <c r="E75" s="10">
        <v>1400</v>
      </c>
      <c r="F75" s="159"/>
      <c r="G75" s="159"/>
      <c r="H75" s="75"/>
      <c r="I75" s="161">
        <f t="shared" si="2"/>
        <v>1400</v>
      </c>
      <c r="J75" s="160">
        <f t="shared" si="3"/>
        <v>2.7507142857142859</v>
      </c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AA75" s="161">
        <v>2600</v>
      </c>
      <c r="AB75" s="161">
        <v>5400</v>
      </c>
      <c r="AO75" s="75">
        <v>42600</v>
      </c>
      <c r="AP75" s="147">
        <v>8517</v>
      </c>
      <c r="AR75" s="75">
        <v>119200</v>
      </c>
      <c r="AS75" s="147">
        <v>170623</v>
      </c>
    </row>
    <row r="76" spans="2:45" x14ac:dyDescent="0.25">
      <c r="B76">
        <v>60</v>
      </c>
      <c r="C76" s="75">
        <v>71363.636363636353</v>
      </c>
      <c r="D76" s="159">
        <v>1.4437048832271762</v>
      </c>
      <c r="E76" s="10">
        <v>71363.636363636353</v>
      </c>
      <c r="F76" s="159"/>
      <c r="G76" s="159"/>
      <c r="H76" s="75"/>
      <c r="I76" s="161">
        <f t="shared" si="2"/>
        <v>71363.636363636353</v>
      </c>
      <c r="J76" s="160">
        <f t="shared" si="3"/>
        <v>1.4437048832271762</v>
      </c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AA76" s="161">
        <v>9000</v>
      </c>
      <c r="AB76" s="161">
        <v>9000</v>
      </c>
      <c r="AO76" s="75">
        <v>6600</v>
      </c>
      <c r="AP76" s="147">
        <v>3012</v>
      </c>
      <c r="AR76" s="75">
        <v>6800</v>
      </c>
      <c r="AS76" s="147">
        <v>9829</v>
      </c>
    </row>
    <row r="77" spans="2:45" x14ac:dyDescent="0.25">
      <c r="B77">
        <v>61</v>
      </c>
      <c r="C77" s="75">
        <v>150909.09090909091</v>
      </c>
      <c r="D77" s="159">
        <v>0.92745983935742971</v>
      </c>
      <c r="E77" s="10">
        <v>150909.09090909091</v>
      </c>
      <c r="F77" s="159"/>
      <c r="G77" s="159"/>
      <c r="H77" s="75"/>
      <c r="I77" s="161">
        <f t="shared" si="2"/>
        <v>150909.09090909091</v>
      </c>
      <c r="J77" s="160">
        <f t="shared" si="3"/>
        <v>0.92745983935742971</v>
      </c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AA77" s="161">
        <v>8000</v>
      </c>
      <c r="AB77" s="161">
        <v>8300</v>
      </c>
      <c r="AO77" s="75">
        <v>1099.1957104557641</v>
      </c>
      <c r="AP77" s="147">
        <v>694.10187667560319</v>
      </c>
      <c r="AR77" s="75">
        <v>3900</v>
      </c>
      <c r="AS77" s="147">
        <v>14006</v>
      </c>
    </row>
    <row r="78" spans="2:45" x14ac:dyDescent="0.25">
      <c r="B78">
        <v>62</v>
      </c>
      <c r="C78" s="75">
        <v>2000</v>
      </c>
      <c r="D78" s="159">
        <v>7.226</v>
      </c>
      <c r="E78" s="10">
        <v>2000</v>
      </c>
      <c r="F78" s="159"/>
      <c r="G78" s="159"/>
      <c r="H78" s="75"/>
      <c r="I78" s="161">
        <f t="shared" si="2"/>
        <v>2000</v>
      </c>
      <c r="J78" s="160">
        <f t="shared" si="3"/>
        <v>7.226</v>
      </c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AA78" s="161">
        <v>100</v>
      </c>
      <c r="AB78" s="161">
        <v>9300</v>
      </c>
      <c r="AO78" s="75">
        <v>63200</v>
      </c>
      <c r="AP78" s="147">
        <v>6041</v>
      </c>
      <c r="AR78" s="75">
        <v>3500</v>
      </c>
      <c r="AS78" s="147">
        <v>6527</v>
      </c>
    </row>
    <row r="79" spans="2:45" x14ac:dyDescent="0.25">
      <c r="B79">
        <v>63</v>
      </c>
      <c r="C79" s="75">
        <v>4700</v>
      </c>
      <c r="D79" s="159">
        <v>0.11851063829787234</v>
      </c>
      <c r="E79" s="10">
        <v>4700</v>
      </c>
      <c r="F79" s="159"/>
      <c r="G79" s="159"/>
      <c r="H79" s="75"/>
      <c r="I79" s="161">
        <f t="shared" si="2"/>
        <v>4700</v>
      </c>
      <c r="J79" s="160">
        <f t="shared" si="3"/>
        <v>0.11851063829787234</v>
      </c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AA79" s="161">
        <v>2121.212121212121</v>
      </c>
      <c r="AB79" s="161">
        <v>6200</v>
      </c>
      <c r="AO79" s="75">
        <v>1800</v>
      </c>
      <c r="AP79" s="147">
        <v>968</v>
      </c>
      <c r="AR79" s="75">
        <v>1500</v>
      </c>
      <c r="AS79" s="147">
        <v>8929</v>
      </c>
    </row>
    <row r="80" spans="2:45" x14ac:dyDescent="0.25">
      <c r="B80">
        <v>64</v>
      </c>
      <c r="C80" s="75">
        <v>2800</v>
      </c>
      <c r="D80" s="159">
        <v>0.97642857142857142</v>
      </c>
      <c r="E80" s="10">
        <v>2800</v>
      </c>
      <c r="F80" s="159"/>
      <c r="G80" s="159"/>
      <c r="H80" s="75"/>
      <c r="I80" s="161">
        <f t="shared" si="2"/>
        <v>2800</v>
      </c>
      <c r="J80" s="160">
        <f t="shared" si="3"/>
        <v>0.97642857142857142</v>
      </c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AA80" s="161">
        <v>9300</v>
      </c>
      <c r="AB80" s="161">
        <v>2100</v>
      </c>
      <c r="AO80" s="75">
        <v>75.757575757575751</v>
      </c>
      <c r="AP80" s="147">
        <v>1.5151515151515151</v>
      </c>
      <c r="AR80" s="75">
        <v>61400</v>
      </c>
      <c r="AS80" s="147">
        <v>73653</v>
      </c>
    </row>
    <row r="81" spans="2:45" x14ac:dyDescent="0.25">
      <c r="B81">
        <v>65</v>
      </c>
      <c r="C81" s="75">
        <v>6100</v>
      </c>
      <c r="D81" s="159">
        <v>2.3614754098360655</v>
      </c>
      <c r="E81" s="10">
        <v>6100</v>
      </c>
      <c r="F81" s="159"/>
      <c r="G81" s="159"/>
      <c r="H81" s="75"/>
      <c r="I81" s="161">
        <f t="shared" ref="I81:I144" si="4">IF(ISBLANK(C81),0,C81)</f>
        <v>6100</v>
      </c>
      <c r="J81" s="160">
        <f t="shared" ref="J81:J144" si="5">IF(ISBLANK(D81),0,D81)</f>
        <v>2.3614754098360655</v>
      </c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AA81" s="161">
        <v>7348.484848484848</v>
      </c>
      <c r="AB81" s="161">
        <v>8000</v>
      </c>
      <c r="AO81" s="75">
        <v>75000</v>
      </c>
      <c r="AP81" s="147">
        <v>2529</v>
      </c>
      <c r="AR81" s="75">
        <v>3154.3624161073826</v>
      </c>
      <c r="AS81" s="147">
        <v>8479.8657718120812</v>
      </c>
    </row>
    <row r="82" spans="2:45" x14ac:dyDescent="0.25">
      <c r="B82">
        <v>66</v>
      </c>
      <c r="C82" s="75">
        <v>2900</v>
      </c>
      <c r="D82" s="159">
        <v>0.45068965517241377</v>
      </c>
      <c r="E82" s="10">
        <v>2900</v>
      </c>
      <c r="F82" s="159"/>
      <c r="G82" s="159"/>
      <c r="H82" s="75"/>
      <c r="I82" s="161">
        <f t="shared" si="4"/>
        <v>2900</v>
      </c>
      <c r="J82" s="160">
        <f t="shared" si="5"/>
        <v>0.45068965517241377</v>
      </c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AA82" s="161">
        <v>9900</v>
      </c>
      <c r="AB82" s="161">
        <v>6354.166666666667</v>
      </c>
      <c r="AO82" s="75">
        <v>1260.0536193029491</v>
      </c>
      <c r="AP82" s="147">
        <v>849.59785522788206</v>
      </c>
      <c r="AR82" s="75">
        <v>3300</v>
      </c>
      <c r="AS82" s="147">
        <v>12437</v>
      </c>
    </row>
    <row r="83" spans="2:45" x14ac:dyDescent="0.25">
      <c r="B83">
        <v>67</v>
      </c>
      <c r="C83" s="75">
        <v>83448.275862068971</v>
      </c>
      <c r="D83" s="159">
        <v>1.6238567493112948</v>
      </c>
      <c r="E83" s="10">
        <v>83448.275862068971</v>
      </c>
      <c r="F83" s="159"/>
      <c r="G83" s="159"/>
      <c r="H83" s="75"/>
      <c r="I83" s="161">
        <f t="shared" si="4"/>
        <v>83448.275862068971</v>
      </c>
      <c r="J83" s="160">
        <f t="shared" si="5"/>
        <v>1.6238567493112948</v>
      </c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AA83" s="161">
        <v>2700</v>
      </c>
      <c r="AB83" s="161">
        <v>3500</v>
      </c>
      <c r="AO83" s="75">
        <v>104400</v>
      </c>
      <c r="AP83" s="147">
        <v>99100</v>
      </c>
      <c r="AR83" s="75">
        <v>1900</v>
      </c>
      <c r="AS83" s="147">
        <v>13816</v>
      </c>
    </row>
    <row r="84" spans="2:45" x14ac:dyDescent="0.25">
      <c r="B84">
        <v>68</v>
      </c>
      <c r="C84" s="75">
        <v>5700</v>
      </c>
      <c r="D84" s="159">
        <v>2.5452631578947367</v>
      </c>
      <c r="E84" s="10">
        <v>5700</v>
      </c>
      <c r="F84" s="159"/>
      <c r="G84" s="159"/>
      <c r="H84" s="75"/>
      <c r="I84" s="161">
        <f t="shared" si="4"/>
        <v>5700</v>
      </c>
      <c r="J84" s="160">
        <f t="shared" si="5"/>
        <v>2.5452631578947367</v>
      </c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AA84" s="161">
        <v>8275.8620689655181</v>
      </c>
      <c r="AB84" s="161">
        <v>9800</v>
      </c>
      <c r="AO84" s="75">
        <v>156800</v>
      </c>
      <c r="AP84" s="147">
        <v>6024</v>
      </c>
      <c r="AR84" s="75">
        <v>4900</v>
      </c>
      <c r="AS84" s="147">
        <v>8523</v>
      </c>
    </row>
    <row r="85" spans="2:45" x14ac:dyDescent="0.25">
      <c r="B85">
        <v>69</v>
      </c>
      <c r="C85" s="75">
        <v>7900</v>
      </c>
      <c r="D85" s="159">
        <v>0.24063291139240506</v>
      </c>
      <c r="E85" s="10">
        <v>7900</v>
      </c>
      <c r="F85" s="159"/>
      <c r="G85" s="159"/>
      <c r="H85" s="75"/>
      <c r="I85" s="161">
        <f t="shared" si="4"/>
        <v>7900</v>
      </c>
      <c r="J85" s="160">
        <f t="shared" si="5"/>
        <v>0.24063291139240506</v>
      </c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AA85" s="161">
        <v>9100</v>
      </c>
      <c r="AB85" s="161">
        <v>1744.9664429530201</v>
      </c>
      <c r="AO85" s="75">
        <v>129400</v>
      </c>
      <c r="AP85" s="147">
        <v>57911</v>
      </c>
      <c r="AR85" s="75">
        <v>5400</v>
      </c>
      <c r="AS85" s="147">
        <v>6351</v>
      </c>
    </row>
    <row r="86" spans="2:45" x14ac:dyDescent="0.25">
      <c r="B86">
        <v>70</v>
      </c>
      <c r="C86" s="75">
        <v>128000</v>
      </c>
      <c r="D86" s="159">
        <v>1.2374140625000001</v>
      </c>
      <c r="E86" s="10">
        <v>128000</v>
      </c>
      <c r="F86" s="159"/>
      <c r="G86" s="159"/>
      <c r="H86" s="75"/>
      <c r="I86" s="161">
        <f t="shared" si="4"/>
        <v>128000</v>
      </c>
      <c r="J86" s="160">
        <f t="shared" si="5"/>
        <v>1.2374140625000001</v>
      </c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AA86" s="161">
        <v>100</v>
      </c>
      <c r="AB86" s="161">
        <v>600</v>
      </c>
      <c r="AO86" s="75">
        <v>7900</v>
      </c>
      <c r="AP86" s="147">
        <v>667</v>
      </c>
      <c r="AR86" s="75">
        <v>5000</v>
      </c>
      <c r="AS86" s="147">
        <v>10748</v>
      </c>
    </row>
    <row r="87" spans="2:45" x14ac:dyDescent="0.25">
      <c r="B87">
        <v>71</v>
      </c>
      <c r="C87" s="75">
        <v>6000</v>
      </c>
      <c r="D87" s="159">
        <v>1.0806666666666667</v>
      </c>
      <c r="E87" s="10">
        <v>6000</v>
      </c>
      <c r="F87" s="159"/>
      <c r="G87" s="159"/>
      <c r="H87" s="75"/>
      <c r="I87" s="161">
        <f t="shared" si="4"/>
        <v>6000</v>
      </c>
      <c r="J87" s="160">
        <f t="shared" si="5"/>
        <v>1.0806666666666667</v>
      </c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AA87" s="161">
        <v>7300</v>
      </c>
      <c r="AB87" s="161">
        <v>3632.7077747989279</v>
      </c>
      <c r="AO87" s="75">
        <v>121500</v>
      </c>
      <c r="AP87" s="147">
        <v>119830</v>
      </c>
      <c r="AR87" s="75">
        <v>75100</v>
      </c>
      <c r="AS87" s="147">
        <v>112272</v>
      </c>
    </row>
    <row r="88" spans="2:45" x14ac:dyDescent="0.25">
      <c r="B88">
        <v>72</v>
      </c>
      <c r="C88" s="75">
        <v>600</v>
      </c>
      <c r="D88" s="159">
        <v>6.7033333333333331</v>
      </c>
      <c r="E88" s="10">
        <v>600</v>
      </c>
      <c r="F88" s="159"/>
      <c r="G88" s="159"/>
      <c r="H88" s="75"/>
      <c r="I88" s="161">
        <f t="shared" si="4"/>
        <v>600</v>
      </c>
      <c r="J88" s="160">
        <f t="shared" si="5"/>
        <v>6.7033333333333331</v>
      </c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AA88" s="161">
        <v>1700</v>
      </c>
      <c r="AB88" s="161">
        <v>3600</v>
      </c>
      <c r="AO88" s="75">
        <v>87300</v>
      </c>
      <c r="AP88" s="147">
        <v>81897</v>
      </c>
      <c r="AR88" s="75">
        <v>45300</v>
      </c>
      <c r="AS88" s="147">
        <v>99361</v>
      </c>
    </row>
    <row r="89" spans="2:45" x14ac:dyDescent="0.25">
      <c r="B89">
        <v>73</v>
      </c>
      <c r="C89" s="75">
        <v>1400</v>
      </c>
      <c r="D89" s="159">
        <v>6.609285714285714</v>
      </c>
      <c r="E89" s="10">
        <v>1400</v>
      </c>
      <c r="F89" s="159"/>
      <c r="G89" s="159"/>
      <c r="H89" s="75"/>
      <c r="I89" s="161">
        <f t="shared" si="4"/>
        <v>1400</v>
      </c>
      <c r="J89" s="160">
        <f t="shared" si="5"/>
        <v>6.609285714285714</v>
      </c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AA89" s="161">
        <v>9400</v>
      </c>
      <c r="AB89" s="161">
        <v>7100</v>
      </c>
      <c r="AO89" s="75">
        <v>8600</v>
      </c>
      <c r="AP89" s="147">
        <v>3589</v>
      </c>
      <c r="AR89" s="75">
        <v>2600</v>
      </c>
      <c r="AS89" s="147">
        <v>9562</v>
      </c>
    </row>
    <row r="90" spans="2:45" x14ac:dyDescent="0.25">
      <c r="B90">
        <v>74</v>
      </c>
      <c r="C90" s="75">
        <v>4482.7586206896549</v>
      </c>
      <c r="D90" s="159">
        <v>1.2246153846153847</v>
      </c>
      <c r="E90" s="10">
        <v>4482.7586206896549</v>
      </c>
      <c r="F90" s="159"/>
      <c r="G90" s="159"/>
      <c r="H90" s="75"/>
      <c r="I90" s="161">
        <f t="shared" si="4"/>
        <v>4482.7586206896549</v>
      </c>
      <c r="J90" s="160">
        <f t="shared" si="5"/>
        <v>1.2246153846153847</v>
      </c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AA90" s="161">
        <v>5100</v>
      </c>
      <c r="AB90" s="161">
        <v>2100</v>
      </c>
      <c r="AO90" s="75">
        <v>26510.067114093959</v>
      </c>
      <c r="AP90" s="147">
        <v>2901.3422818791946</v>
      </c>
      <c r="AR90" s="75">
        <v>5300</v>
      </c>
      <c r="AS90" s="147">
        <v>8475</v>
      </c>
    </row>
    <row r="91" spans="2:45" x14ac:dyDescent="0.25">
      <c r="B91">
        <v>75</v>
      </c>
      <c r="C91" s="75">
        <v>9700</v>
      </c>
      <c r="D91" s="159">
        <v>1.5057731958762886</v>
      </c>
      <c r="E91" s="10">
        <v>9700</v>
      </c>
      <c r="F91" s="159"/>
      <c r="G91" s="159"/>
      <c r="H91" s="75"/>
      <c r="I91" s="161">
        <f t="shared" si="4"/>
        <v>9700</v>
      </c>
      <c r="J91" s="160">
        <f t="shared" si="5"/>
        <v>1.5057731958762886</v>
      </c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AA91" s="161">
        <v>8100</v>
      </c>
      <c r="AB91" s="161">
        <v>1300</v>
      </c>
      <c r="AO91" s="75">
        <v>3200</v>
      </c>
      <c r="AP91" s="147">
        <v>3127</v>
      </c>
      <c r="AR91" s="75">
        <v>1286.86327077748</v>
      </c>
      <c r="AS91" s="147">
        <v>2000.6702412868633</v>
      </c>
    </row>
    <row r="92" spans="2:45" x14ac:dyDescent="0.25">
      <c r="B92">
        <v>76</v>
      </c>
      <c r="C92" s="75">
        <v>122900</v>
      </c>
      <c r="D92" s="159">
        <v>0.78106590724165992</v>
      </c>
      <c r="E92" s="10">
        <v>122900</v>
      </c>
      <c r="F92" s="159"/>
      <c r="G92" s="159"/>
      <c r="H92" s="75"/>
      <c r="I92" s="161">
        <f t="shared" si="4"/>
        <v>122900</v>
      </c>
      <c r="J92" s="160">
        <f t="shared" si="5"/>
        <v>0.78106590724165992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AA92" s="161">
        <v>7700</v>
      </c>
      <c r="AB92" s="161">
        <v>1000</v>
      </c>
      <c r="AO92" s="75">
        <v>100</v>
      </c>
      <c r="AP92" s="147">
        <v>3</v>
      </c>
      <c r="AR92" s="75">
        <v>189310.3448275862</v>
      </c>
      <c r="AS92" s="147">
        <v>190937.93103448275</v>
      </c>
    </row>
    <row r="93" spans="2:45" x14ac:dyDescent="0.25">
      <c r="B93">
        <v>77</v>
      </c>
      <c r="C93" s="75">
        <v>9500</v>
      </c>
      <c r="D93" s="159">
        <v>0.46947368421052632</v>
      </c>
      <c r="E93" s="10">
        <v>9500</v>
      </c>
      <c r="F93" s="159"/>
      <c r="G93" s="159"/>
      <c r="H93" s="75"/>
      <c r="I93" s="161">
        <f t="shared" si="4"/>
        <v>9500</v>
      </c>
      <c r="J93" s="160">
        <f t="shared" si="5"/>
        <v>0.46947368421052632</v>
      </c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AA93" s="161">
        <v>7000</v>
      </c>
      <c r="AB93" s="161">
        <v>8100</v>
      </c>
      <c r="AO93" s="75">
        <v>7100</v>
      </c>
      <c r="AP93" s="147">
        <v>3840</v>
      </c>
      <c r="AR93" s="75">
        <v>3300</v>
      </c>
      <c r="AS93" s="147">
        <v>3834</v>
      </c>
    </row>
    <row r="94" spans="2:45" x14ac:dyDescent="0.25">
      <c r="B94">
        <v>78</v>
      </c>
      <c r="C94" s="75">
        <v>4500</v>
      </c>
      <c r="D94" s="159">
        <v>3.008</v>
      </c>
      <c r="E94" s="10">
        <v>4500</v>
      </c>
      <c r="F94" s="159"/>
      <c r="G94" s="159"/>
      <c r="H94" s="75"/>
      <c r="I94" s="161">
        <f t="shared" si="4"/>
        <v>4500</v>
      </c>
      <c r="J94" s="160">
        <f t="shared" si="5"/>
        <v>3.008</v>
      </c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AA94" s="161">
        <v>6800</v>
      </c>
      <c r="AB94" s="161">
        <v>1400</v>
      </c>
      <c r="AO94" s="75">
        <v>92045.454545454544</v>
      </c>
      <c r="AP94" s="147">
        <v>81940.151515151505</v>
      </c>
      <c r="AR94" s="75">
        <v>4500</v>
      </c>
      <c r="AS94" s="147">
        <v>13985</v>
      </c>
    </row>
    <row r="95" spans="2:45" x14ac:dyDescent="0.25">
      <c r="B95">
        <v>79</v>
      </c>
      <c r="C95" s="75">
        <v>57800</v>
      </c>
      <c r="D95" s="159">
        <v>0.6959861591695502</v>
      </c>
      <c r="E95" s="10">
        <v>57800</v>
      </c>
      <c r="F95" s="159"/>
      <c r="G95" s="159"/>
      <c r="H95" s="75"/>
      <c r="I95" s="161">
        <f t="shared" si="4"/>
        <v>57800</v>
      </c>
      <c r="J95" s="160">
        <f t="shared" si="5"/>
        <v>0.6959861591695502</v>
      </c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AA95" s="161">
        <v>75.757575757575751</v>
      </c>
      <c r="AB95" s="161">
        <v>6551.7241379310344</v>
      </c>
      <c r="AO95" s="75">
        <v>4712.64367816092</v>
      </c>
      <c r="AP95" s="147">
        <v>1102.2988505747126</v>
      </c>
      <c r="AR95" s="75">
        <v>1800</v>
      </c>
      <c r="AS95" s="147">
        <v>4712</v>
      </c>
    </row>
    <row r="96" spans="2:45" x14ac:dyDescent="0.25">
      <c r="B96">
        <v>80</v>
      </c>
      <c r="C96" s="75">
        <v>1100</v>
      </c>
      <c r="D96" s="159">
        <v>6.374545454545455</v>
      </c>
      <c r="E96" s="10">
        <v>1100</v>
      </c>
      <c r="F96" s="159"/>
      <c r="G96" s="159"/>
      <c r="H96" s="75"/>
      <c r="I96" s="161">
        <f t="shared" si="4"/>
        <v>1100</v>
      </c>
      <c r="J96" s="160">
        <f t="shared" si="5"/>
        <v>6.374545454545455</v>
      </c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AA96" s="161">
        <v>4800</v>
      </c>
      <c r="AB96" s="161">
        <v>4800</v>
      </c>
      <c r="AO96" s="75">
        <v>84300</v>
      </c>
      <c r="AP96" s="147">
        <v>26303</v>
      </c>
      <c r="AR96" s="75">
        <v>5500</v>
      </c>
      <c r="AS96" s="147">
        <v>12274</v>
      </c>
    </row>
    <row r="97" spans="2:45" x14ac:dyDescent="0.25">
      <c r="B97">
        <v>81</v>
      </c>
      <c r="C97" s="75">
        <v>16800</v>
      </c>
      <c r="D97" s="159">
        <v>2.253392857142857</v>
      </c>
      <c r="E97" s="10">
        <v>16800</v>
      </c>
      <c r="F97" s="159"/>
      <c r="G97" s="159"/>
      <c r="H97" s="75"/>
      <c r="I97" s="161">
        <f t="shared" si="4"/>
        <v>16800</v>
      </c>
      <c r="J97" s="160">
        <f t="shared" si="5"/>
        <v>2.253392857142857</v>
      </c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AA97" s="161">
        <v>4000</v>
      </c>
      <c r="AB97" s="161">
        <v>3000</v>
      </c>
      <c r="AO97" s="75">
        <v>111900</v>
      </c>
      <c r="AP97" s="147">
        <v>85902</v>
      </c>
      <c r="AR97" s="75">
        <v>64300</v>
      </c>
      <c r="AS97" s="147">
        <v>65323</v>
      </c>
    </row>
    <row r="98" spans="2:45" x14ac:dyDescent="0.25">
      <c r="B98">
        <v>82</v>
      </c>
      <c r="C98" s="75">
        <v>1149.4252873563219</v>
      </c>
      <c r="D98" s="159">
        <v>14.973000000000001</v>
      </c>
      <c r="E98" s="10">
        <v>1149.4252873563219</v>
      </c>
      <c r="F98" s="159"/>
      <c r="G98" s="159"/>
      <c r="H98" s="75"/>
      <c r="I98" s="161">
        <f t="shared" si="4"/>
        <v>1149.4252873563219</v>
      </c>
      <c r="J98" s="160">
        <f t="shared" si="5"/>
        <v>14.973000000000001</v>
      </c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AA98" s="161">
        <v>5000</v>
      </c>
      <c r="AB98" s="161">
        <v>2400</v>
      </c>
      <c r="AO98" s="75">
        <v>2400</v>
      </c>
      <c r="AP98" s="147">
        <v>773</v>
      </c>
      <c r="AR98" s="75">
        <v>5000</v>
      </c>
      <c r="AS98" s="147">
        <v>11502</v>
      </c>
    </row>
    <row r="99" spans="2:45" x14ac:dyDescent="0.25">
      <c r="B99">
        <v>83</v>
      </c>
      <c r="C99" s="75">
        <v>106400</v>
      </c>
      <c r="D99" s="159">
        <v>0.37590225563909774</v>
      </c>
      <c r="E99" s="10">
        <v>106400</v>
      </c>
      <c r="F99" s="159"/>
      <c r="G99" s="159"/>
      <c r="H99" s="75"/>
      <c r="I99" s="161">
        <f t="shared" si="4"/>
        <v>106400</v>
      </c>
      <c r="J99" s="160">
        <f t="shared" si="5"/>
        <v>0.37590225563909774</v>
      </c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AA99" s="161">
        <v>6300</v>
      </c>
      <c r="AB99" s="161">
        <v>3400</v>
      </c>
      <c r="AO99" s="75">
        <v>5500</v>
      </c>
      <c r="AP99" s="147">
        <v>5324</v>
      </c>
      <c r="AR99" s="75">
        <v>5400</v>
      </c>
      <c r="AS99" s="147">
        <v>7322</v>
      </c>
    </row>
    <row r="100" spans="2:45" x14ac:dyDescent="0.25">
      <c r="B100">
        <v>84</v>
      </c>
      <c r="C100" s="75">
        <v>31400</v>
      </c>
      <c r="D100" s="159">
        <v>1.3236942675159236</v>
      </c>
      <c r="E100" s="10">
        <v>31400</v>
      </c>
      <c r="F100" s="159"/>
      <c r="G100" s="159"/>
      <c r="H100" s="75"/>
      <c r="I100" s="161">
        <f t="shared" si="4"/>
        <v>31400</v>
      </c>
      <c r="J100" s="160">
        <f t="shared" si="5"/>
        <v>1.3236942675159236</v>
      </c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AA100" s="161">
        <v>4000</v>
      </c>
      <c r="AB100" s="161">
        <v>3800</v>
      </c>
      <c r="AO100" s="75">
        <v>164500</v>
      </c>
      <c r="AP100" s="147">
        <v>150552</v>
      </c>
      <c r="AR100" s="75">
        <v>9000</v>
      </c>
      <c r="AS100" s="147">
        <v>11619</v>
      </c>
    </row>
    <row r="101" spans="2:45" x14ac:dyDescent="0.25">
      <c r="B101">
        <v>85</v>
      </c>
      <c r="C101" s="75">
        <v>3288.5906040268455</v>
      </c>
      <c r="D101" s="159">
        <v>1.3122448979591836</v>
      </c>
      <c r="E101" s="10">
        <v>3288.5906040268455</v>
      </c>
      <c r="F101" s="159"/>
      <c r="G101" s="159"/>
      <c r="H101" s="75"/>
      <c r="I101" s="161">
        <f t="shared" si="4"/>
        <v>3288.5906040268455</v>
      </c>
      <c r="J101" s="160">
        <f t="shared" si="5"/>
        <v>1.3122448979591836</v>
      </c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AA101" s="161">
        <v>8500</v>
      </c>
      <c r="AB101" s="161">
        <v>7500</v>
      </c>
      <c r="AO101" s="75">
        <v>1085.7908847184988</v>
      </c>
      <c r="AP101" s="147">
        <v>203.35120643431637</v>
      </c>
      <c r="AR101" s="75">
        <v>26041.666666666668</v>
      </c>
      <c r="AS101" s="147">
        <v>61591.666666666672</v>
      </c>
    </row>
    <row r="102" spans="2:45" x14ac:dyDescent="0.25">
      <c r="B102">
        <v>86</v>
      </c>
      <c r="C102" s="75">
        <v>7400</v>
      </c>
      <c r="D102" s="159">
        <v>1.6763513513513513</v>
      </c>
      <c r="E102" s="10">
        <v>7400</v>
      </c>
      <c r="F102" s="159"/>
      <c r="G102" s="159"/>
      <c r="H102" s="75"/>
      <c r="I102" s="161">
        <f t="shared" si="4"/>
        <v>7400</v>
      </c>
      <c r="J102" s="160">
        <f t="shared" si="5"/>
        <v>1.6763513513513513</v>
      </c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AA102" s="161">
        <v>4200</v>
      </c>
      <c r="AB102" s="161">
        <v>9300</v>
      </c>
      <c r="AO102" s="75">
        <v>9800</v>
      </c>
      <c r="AP102" s="147">
        <v>8153</v>
      </c>
      <c r="AR102" s="75">
        <v>8300</v>
      </c>
      <c r="AS102" s="147">
        <v>9337</v>
      </c>
    </row>
    <row r="103" spans="2:45" x14ac:dyDescent="0.25">
      <c r="B103">
        <v>87</v>
      </c>
      <c r="C103" s="75">
        <v>133221.47651006712</v>
      </c>
      <c r="D103" s="159">
        <v>0.6198488664987406</v>
      </c>
      <c r="E103" s="10">
        <v>133221.47651006712</v>
      </c>
      <c r="F103" s="159"/>
      <c r="G103" s="159"/>
      <c r="H103" s="75"/>
      <c r="I103" s="161">
        <f t="shared" si="4"/>
        <v>133221.47651006712</v>
      </c>
      <c r="J103" s="160">
        <f t="shared" si="5"/>
        <v>0.6198488664987406</v>
      </c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AA103" s="161">
        <v>5977.0114942528735</v>
      </c>
      <c r="AB103" s="161">
        <v>321.71581769437</v>
      </c>
      <c r="AO103" s="75">
        <v>750.6702412868633</v>
      </c>
      <c r="AP103" s="147">
        <v>734.04825737265412</v>
      </c>
      <c r="AR103" s="75">
        <v>9300</v>
      </c>
      <c r="AS103" s="147">
        <v>11255</v>
      </c>
    </row>
    <row r="104" spans="2:45" x14ac:dyDescent="0.25">
      <c r="B104">
        <v>88</v>
      </c>
      <c r="C104" s="75">
        <v>4800</v>
      </c>
      <c r="D104" s="159">
        <v>2.6074999999999999</v>
      </c>
      <c r="E104" s="10">
        <v>4800</v>
      </c>
      <c r="F104" s="159"/>
      <c r="G104" s="159"/>
      <c r="H104" s="75"/>
      <c r="I104" s="161">
        <f t="shared" si="4"/>
        <v>4800</v>
      </c>
      <c r="J104" s="160">
        <f t="shared" si="5"/>
        <v>2.6074999999999999</v>
      </c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AA104" s="161">
        <v>9800</v>
      </c>
      <c r="AB104" s="161">
        <v>8400</v>
      </c>
      <c r="AO104" s="75">
        <v>168600</v>
      </c>
      <c r="AP104" s="147">
        <v>91722</v>
      </c>
      <c r="AR104" s="75">
        <v>6200</v>
      </c>
      <c r="AS104" s="147">
        <v>13632</v>
      </c>
    </row>
    <row r="105" spans="2:45" x14ac:dyDescent="0.25">
      <c r="B105">
        <v>89</v>
      </c>
      <c r="C105" s="75">
        <v>3400</v>
      </c>
      <c r="D105" s="159">
        <v>2.5258823529411765</v>
      </c>
      <c r="E105" s="10">
        <v>3400</v>
      </c>
      <c r="F105" s="159"/>
      <c r="G105" s="159"/>
      <c r="H105" s="75"/>
      <c r="I105" s="161">
        <f t="shared" si="4"/>
        <v>3400</v>
      </c>
      <c r="J105" s="160">
        <f t="shared" si="5"/>
        <v>2.5258823529411765</v>
      </c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AA105" s="161">
        <v>100</v>
      </c>
      <c r="AB105" s="161">
        <v>2300</v>
      </c>
      <c r="AO105" s="75">
        <v>7300</v>
      </c>
      <c r="AP105" s="147">
        <v>717</v>
      </c>
      <c r="AR105" s="75">
        <v>41500</v>
      </c>
      <c r="AS105" s="147">
        <v>175573</v>
      </c>
    </row>
    <row r="106" spans="2:45" x14ac:dyDescent="0.25">
      <c r="B106">
        <v>90</v>
      </c>
      <c r="C106" s="75">
        <v>7800</v>
      </c>
      <c r="D106" s="159">
        <v>0.7861538461538462</v>
      </c>
      <c r="E106" s="10">
        <v>7800</v>
      </c>
      <c r="F106" s="159"/>
      <c r="G106" s="159"/>
      <c r="H106" s="75"/>
      <c r="I106" s="161">
        <f t="shared" si="4"/>
        <v>7800</v>
      </c>
      <c r="J106" s="160">
        <f t="shared" si="5"/>
        <v>0.7861538461538462</v>
      </c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AA106" s="161">
        <v>7500</v>
      </c>
      <c r="AB106" s="161">
        <v>700</v>
      </c>
      <c r="AO106" s="75">
        <v>200937.5</v>
      </c>
      <c r="AP106" s="147">
        <v>71634.375</v>
      </c>
      <c r="AR106" s="75">
        <v>2100</v>
      </c>
      <c r="AS106" s="147">
        <v>4640</v>
      </c>
    </row>
    <row r="107" spans="2:45" x14ac:dyDescent="0.25">
      <c r="B107">
        <v>91</v>
      </c>
      <c r="C107" s="75">
        <v>154300</v>
      </c>
      <c r="D107" s="159">
        <v>0.48404406999351912</v>
      </c>
      <c r="E107" s="10">
        <v>154300</v>
      </c>
      <c r="F107" s="159"/>
      <c r="G107" s="159"/>
      <c r="H107" s="75"/>
      <c r="I107" s="161">
        <f t="shared" si="4"/>
        <v>154300</v>
      </c>
      <c r="J107" s="160">
        <f t="shared" si="5"/>
        <v>0.48404406999351912</v>
      </c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AA107" s="161">
        <v>2100</v>
      </c>
      <c r="AB107" s="161">
        <v>2900</v>
      </c>
      <c r="AO107" s="75">
        <v>4093.959731543624</v>
      </c>
      <c r="AP107" s="147">
        <v>2249.6644295302012</v>
      </c>
      <c r="AR107" s="75">
        <v>191200</v>
      </c>
      <c r="AS107" s="147">
        <v>191222</v>
      </c>
    </row>
    <row r="108" spans="2:45" x14ac:dyDescent="0.25">
      <c r="B108">
        <v>92</v>
      </c>
      <c r="C108" s="75">
        <v>20833.333333333336</v>
      </c>
      <c r="D108" s="159">
        <v>2.5887500000000001</v>
      </c>
      <c r="E108" s="10">
        <v>20833.333333333336</v>
      </c>
      <c r="F108" s="159"/>
      <c r="G108" s="159"/>
      <c r="H108" s="75"/>
      <c r="I108" s="161">
        <f t="shared" si="4"/>
        <v>20833.333333333336</v>
      </c>
      <c r="J108" s="160">
        <f t="shared" si="5"/>
        <v>2.5887500000000001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AA108" s="161">
        <v>6515.151515151515</v>
      </c>
      <c r="AB108" s="161">
        <v>4500</v>
      </c>
      <c r="AO108" s="75">
        <v>4832.2147651006708</v>
      </c>
      <c r="AP108" s="147">
        <v>4553.6912751677855</v>
      </c>
      <c r="AR108" s="75">
        <v>8000</v>
      </c>
      <c r="AS108" s="147">
        <v>12985</v>
      </c>
    </row>
    <row r="109" spans="2:45" x14ac:dyDescent="0.25">
      <c r="B109">
        <v>93</v>
      </c>
      <c r="C109" s="75">
        <v>108800</v>
      </c>
      <c r="D109" s="159">
        <v>0.60548713235294116</v>
      </c>
      <c r="E109" s="10">
        <v>108800</v>
      </c>
      <c r="F109" s="159"/>
      <c r="G109" s="159"/>
      <c r="H109" s="75"/>
      <c r="I109" s="161">
        <f t="shared" si="4"/>
        <v>108800</v>
      </c>
      <c r="J109" s="160">
        <f t="shared" si="5"/>
        <v>0.60548713235294116</v>
      </c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AA109" s="161">
        <v>8800</v>
      </c>
      <c r="AB109" s="161">
        <v>4161.0738255033557</v>
      </c>
      <c r="AO109" s="75">
        <v>3800</v>
      </c>
      <c r="AP109" s="147">
        <v>1954</v>
      </c>
      <c r="AR109" s="75">
        <v>6354.166666666667</v>
      </c>
      <c r="AS109" s="147">
        <v>9514.5833333333339</v>
      </c>
    </row>
    <row r="110" spans="2:45" x14ac:dyDescent="0.25">
      <c r="B110">
        <v>94</v>
      </c>
      <c r="C110" s="75">
        <v>3333.3333333333335</v>
      </c>
      <c r="D110" s="159">
        <v>3.036896551724138</v>
      </c>
      <c r="E110" s="10">
        <v>3333.3333333333335</v>
      </c>
      <c r="F110" s="159"/>
      <c r="G110" s="159"/>
      <c r="H110" s="75"/>
      <c r="I110" s="161">
        <f t="shared" si="4"/>
        <v>3333.3333333333335</v>
      </c>
      <c r="J110" s="160">
        <f t="shared" si="5"/>
        <v>3.036896551724138</v>
      </c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AA110" s="161">
        <v>2100</v>
      </c>
      <c r="AB110" s="161">
        <v>1000</v>
      </c>
      <c r="AO110" s="75">
        <v>13.404825737265416</v>
      </c>
      <c r="AP110" s="147">
        <v>0.67024128686327078</v>
      </c>
      <c r="AR110" s="75">
        <v>3500</v>
      </c>
      <c r="AS110" s="147">
        <v>8864</v>
      </c>
    </row>
    <row r="111" spans="2:45" x14ac:dyDescent="0.25">
      <c r="B111">
        <v>95</v>
      </c>
      <c r="C111" s="75">
        <v>900</v>
      </c>
      <c r="D111" s="159">
        <v>1.1299999999999999</v>
      </c>
      <c r="E111" s="10">
        <v>900</v>
      </c>
      <c r="F111" s="159"/>
      <c r="G111" s="159"/>
      <c r="H111" s="75"/>
      <c r="I111" s="161">
        <f t="shared" si="4"/>
        <v>900</v>
      </c>
      <c r="J111" s="160">
        <f t="shared" si="5"/>
        <v>1.1299999999999999</v>
      </c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AA111" s="161">
        <v>5100</v>
      </c>
      <c r="AB111" s="161">
        <v>4600</v>
      </c>
      <c r="AO111" s="75">
        <v>76100</v>
      </c>
      <c r="AP111" s="147">
        <v>24234</v>
      </c>
      <c r="AR111" s="75">
        <v>150500</v>
      </c>
      <c r="AS111" s="147">
        <v>150755</v>
      </c>
    </row>
    <row r="112" spans="2:45" x14ac:dyDescent="0.25">
      <c r="B112">
        <v>96</v>
      </c>
      <c r="C112" s="75">
        <v>69700</v>
      </c>
      <c r="D112" s="159">
        <v>2.1737876614060259</v>
      </c>
      <c r="E112" s="10">
        <v>69700</v>
      </c>
      <c r="F112" s="159"/>
      <c r="G112" s="159"/>
      <c r="H112" s="75"/>
      <c r="I112" s="161">
        <f t="shared" si="4"/>
        <v>69700</v>
      </c>
      <c r="J112" s="160">
        <f t="shared" si="5"/>
        <v>2.1737876614060259</v>
      </c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AA112" s="161">
        <v>9800</v>
      </c>
      <c r="AB112" s="161">
        <v>5700</v>
      </c>
      <c r="AO112" s="75">
        <v>3400</v>
      </c>
      <c r="AP112" s="147">
        <v>2809</v>
      </c>
      <c r="AR112" s="75">
        <v>90400</v>
      </c>
      <c r="AS112" s="147">
        <v>110279</v>
      </c>
    </row>
    <row r="113" spans="2:45" x14ac:dyDescent="0.25">
      <c r="B113">
        <v>97</v>
      </c>
      <c r="C113" s="75">
        <v>1300</v>
      </c>
      <c r="D113" s="159">
        <v>9.2669230769230762</v>
      </c>
      <c r="E113" s="10">
        <v>1300</v>
      </c>
      <c r="F113" s="159"/>
      <c r="G113" s="159"/>
      <c r="H113" s="75"/>
      <c r="I113" s="161">
        <f t="shared" si="4"/>
        <v>1300</v>
      </c>
      <c r="J113" s="160">
        <f t="shared" si="5"/>
        <v>9.2669230769230762</v>
      </c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AA113" s="161">
        <v>9000</v>
      </c>
      <c r="AB113" s="161">
        <v>5000</v>
      </c>
      <c r="AO113" s="75">
        <v>6500</v>
      </c>
      <c r="AP113" s="147">
        <v>514</v>
      </c>
      <c r="AR113" s="75">
        <v>9800</v>
      </c>
      <c r="AS113" s="147">
        <v>13439</v>
      </c>
    </row>
    <row r="114" spans="2:45" x14ac:dyDescent="0.25">
      <c r="B114">
        <v>98</v>
      </c>
      <c r="C114" s="75">
        <v>65637.583892617447</v>
      </c>
      <c r="D114" s="159">
        <v>0.33692229038854804</v>
      </c>
      <c r="E114" s="10">
        <v>65637.583892617447</v>
      </c>
      <c r="F114" s="159"/>
      <c r="G114" s="159"/>
      <c r="H114" s="75"/>
      <c r="I114" s="161">
        <f t="shared" si="4"/>
        <v>65637.583892617447</v>
      </c>
      <c r="J114" s="160">
        <f t="shared" si="5"/>
        <v>0.33692229038854804</v>
      </c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AA114" s="161">
        <v>9300</v>
      </c>
      <c r="AB114" s="161">
        <v>1800</v>
      </c>
      <c r="AO114" s="75">
        <v>118200</v>
      </c>
      <c r="AP114" s="147">
        <v>87560</v>
      </c>
      <c r="AR114" s="75">
        <v>1744.9664429530201</v>
      </c>
      <c r="AS114" s="147">
        <v>7251.0067114093963</v>
      </c>
    </row>
    <row r="115" spans="2:45" x14ac:dyDescent="0.25">
      <c r="B115">
        <v>99</v>
      </c>
      <c r="C115" s="75">
        <v>7600</v>
      </c>
      <c r="D115" s="159">
        <v>1.9672368421052631</v>
      </c>
      <c r="E115" s="10">
        <v>7600</v>
      </c>
      <c r="F115" s="159"/>
      <c r="G115" s="159"/>
      <c r="H115" s="75"/>
      <c r="I115" s="161">
        <f t="shared" si="4"/>
        <v>7600</v>
      </c>
      <c r="J115" s="160">
        <f t="shared" si="5"/>
        <v>1.9672368421052631</v>
      </c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AA115" s="161">
        <v>3500</v>
      </c>
      <c r="AB115" s="161">
        <v>6300</v>
      </c>
      <c r="AO115" s="75">
        <v>7800</v>
      </c>
      <c r="AP115" s="147">
        <v>1586</v>
      </c>
      <c r="AR115" s="75">
        <v>23300</v>
      </c>
      <c r="AS115" s="147">
        <v>98811</v>
      </c>
    </row>
    <row r="116" spans="2:45" x14ac:dyDescent="0.25">
      <c r="B116">
        <v>100</v>
      </c>
      <c r="C116" s="75">
        <v>100</v>
      </c>
      <c r="D116" s="159">
        <v>0.01</v>
      </c>
      <c r="E116" s="10">
        <v>100</v>
      </c>
      <c r="F116" s="159"/>
      <c r="G116" s="159"/>
      <c r="H116" s="75"/>
      <c r="I116" s="161">
        <f t="shared" si="4"/>
        <v>100</v>
      </c>
      <c r="J116" s="160">
        <f t="shared" si="5"/>
        <v>0.01</v>
      </c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AA116" s="161">
        <v>9700</v>
      </c>
      <c r="AB116" s="161">
        <v>1700</v>
      </c>
      <c r="AO116" s="75">
        <v>9500</v>
      </c>
      <c r="AP116" s="147">
        <v>3220</v>
      </c>
      <c r="AR116" s="75">
        <v>96700</v>
      </c>
      <c r="AS116" s="147">
        <v>157635</v>
      </c>
    </row>
    <row r="117" spans="2:45" x14ac:dyDescent="0.25">
      <c r="B117">
        <v>101</v>
      </c>
      <c r="C117" s="75">
        <v>900</v>
      </c>
      <c r="D117" s="159">
        <v>10.214444444444444</v>
      </c>
      <c r="E117" s="10">
        <v>900</v>
      </c>
      <c r="F117" s="159"/>
      <c r="G117" s="159"/>
      <c r="H117" s="75"/>
      <c r="I117" s="161">
        <f t="shared" si="4"/>
        <v>900</v>
      </c>
      <c r="J117" s="160">
        <f t="shared" si="5"/>
        <v>10.214444444444444</v>
      </c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AA117" s="161">
        <v>6000</v>
      </c>
      <c r="AB117" s="161">
        <v>2900</v>
      </c>
      <c r="AO117" s="75">
        <v>9600</v>
      </c>
      <c r="AP117" s="147">
        <v>6401</v>
      </c>
      <c r="AR117" s="75">
        <v>600</v>
      </c>
      <c r="AS117" s="147">
        <v>5368</v>
      </c>
    </row>
    <row r="118" spans="2:45" x14ac:dyDescent="0.25">
      <c r="B118">
        <v>102</v>
      </c>
      <c r="C118" s="75">
        <v>3700</v>
      </c>
      <c r="D118" s="159">
        <v>2.8167567567567566</v>
      </c>
      <c r="E118" s="10">
        <v>3700</v>
      </c>
      <c r="F118" s="159"/>
      <c r="G118" s="159"/>
      <c r="H118" s="75"/>
      <c r="I118" s="161">
        <f t="shared" si="4"/>
        <v>3700</v>
      </c>
      <c r="J118" s="160">
        <f t="shared" si="5"/>
        <v>2.8167567567567566</v>
      </c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AA118" s="161">
        <v>8700</v>
      </c>
      <c r="AB118" s="161">
        <v>4900</v>
      </c>
      <c r="AO118" s="75">
        <v>6600</v>
      </c>
      <c r="AP118" s="147">
        <v>1269</v>
      </c>
      <c r="AR118" s="75">
        <v>38800</v>
      </c>
      <c r="AS118" s="147">
        <v>161593</v>
      </c>
    </row>
    <row r="119" spans="2:45" x14ac:dyDescent="0.25">
      <c r="B119">
        <v>103</v>
      </c>
      <c r="C119" s="75">
        <v>10000</v>
      </c>
      <c r="D119" s="159">
        <v>0.24610000000000001</v>
      </c>
      <c r="E119" s="10">
        <v>10000</v>
      </c>
      <c r="F119" s="159"/>
      <c r="G119" s="159"/>
      <c r="H119" s="75"/>
      <c r="I119" s="161">
        <f t="shared" si="4"/>
        <v>10000</v>
      </c>
      <c r="J119" s="160">
        <f t="shared" si="5"/>
        <v>0.24610000000000001</v>
      </c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AA119" s="161">
        <v>7121.212121212121</v>
      </c>
      <c r="AB119" s="161">
        <v>1500</v>
      </c>
      <c r="AO119" s="75">
        <v>5700</v>
      </c>
      <c r="AP119" s="147">
        <v>903</v>
      </c>
      <c r="AR119" s="75">
        <v>33712.121212121208</v>
      </c>
      <c r="AS119" s="147">
        <v>120594.69696969696</v>
      </c>
    </row>
    <row r="120" spans="2:45" x14ac:dyDescent="0.25">
      <c r="B120">
        <v>104</v>
      </c>
      <c r="C120" s="75">
        <v>119200</v>
      </c>
      <c r="D120" s="159">
        <v>1.4314010067114094</v>
      </c>
      <c r="E120" s="10">
        <v>119200</v>
      </c>
      <c r="F120" s="159"/>
      <c r="G120" s="159"/>
      <c r="H120" s="75"/>
      <c r="I120" s="161">
        <f t="shared" si="4"/>
        <v>119200</v>
      </c>
      <c r="J120" s="160">
        <f t="shared" si="5"/>
        <v>1.4314010067114094</v>
      </c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AA120" s="161">
        <v>7900</v>
      </c>
      <c r="AB120" s="161">
        <v>3500</v>
      </c>
      <c r="AO120" s="75">
        <v>84400</v>
      </c>
      <c r="AP120" s="147">
        <v>8092</v>
      </c>
      <c r="AR120" s="75">
        <v>37583.892617449666</v>
      </c>
      <c r="AS120" s="147">
        <v>115930.20134228189</v>
      </c>
    </row>
    <row r="121" spans="2:45" x14ac:dyDescent="0.25">
      <c r="B121">
        <v>105</v>
      </c>
      <c r="C121" s="75">
        <v>6800</v>
      </c>
      <c r="D121" s="159">
        <v>1.4454411764705883</v>
      </c>
      <c r="E121" s="10">
        <v>6800</v>
      </c>
      <c r="F121" s="159"/>
      <c r="G121" s="159"/>
      <c r="H121" s="75"/>
      <c r="I121" s="161">
        <f t="shared" si="4"/>
        <v>6800</v>
      </c>
      <c r="J121" s="160">
        <f t="shared" si="5"/>
        <v>1.4454411764705883</v>
      </c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AA121" s="161">
        <v>4765.10067114094</v>
      </c>
      <c r="AB121" s="161">
        <v>5909.090909090909</v>
      </c>
      <c r="AO121" s="75">
        <v>170400</v>
      </c>
      <c r="AP121" s="147">
        <v>160422</v>
      </c>
      <c r="AR121" s="75">
        <v>3632.7077747989279</v>
      </c>
      <c r="AS121" s="147">
        <v>26239.946380697053</v>
      </c>
    </row>
    <row r="122" spans="2:45" x14ac:dyDescent="0.25">
      <c r="B122">
        <v>106</v>
      </c>
      <c r="C122" s="75">
        <v>3900</v>
      </c>
      <c r="D122" s="159">
        <v>3.5912820512820511</v>
      </c>
      <c r="E122" s="10">
        <v>3900</v>
      </c>
      <c r="F122" s="159"/>
      <c r="G122" s="159"/>
      <c r="H122" s="75"/>
      <c r="I122" s="161">
        <f t="shared" si="4"/>
        <v>3900</v>
      </c>
      <c r="J122" s="160">
        <f t="shared" si="5"/>
        <v>3.5912820512820511</v>
      </c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AA122" s="161">
        <v>7900</v>
      </c>
      <c r="AB122" s="161">
        <v>3900</v>
      </c>
      <c r="AO122" s="75">
        <v>10229.885057471265</v>
      </c>
      <c r="AP122" s="147">
        <v>2468.9655172413795</v>
      </c>
      <c r="AR122" s="75">
        <v>3600</v>
      </c>
      <c r="AS122" s="147">
        <v>10550</v>
      </c>
    </row>
    <row r="123" spans="2:45" x14ac:dyDescent="0.25">
      <c r="B123">
        <v>107</v>
      </c>
      <c r="C123" s="75">
        <v>3500</v>
      </c>
      <c r="D123" s="159">
        <v>1.8648571428571428</v>
      </c>
      <c r="E123" s="10">
        <v>3500</v>
      </c>
      <c r="F123" s="159"/>
      <c r="G123" s="159"/>
      <c r="H123" s="75"/>
      <c r="I123" s="161">
        <f t="shared" si="4"/>
        <v>3500</v>
      </c>
      <c r="J123" s="160">
        <f t="shared" si="5"/>
        <v>1.8648571428571428</v>
      </c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AA123" s="161">
        <v>114.94252873563218</v>
      </c>
      <c r="AB123" s="161">
        <v>700</v>
      </c>
      <c r="AO123" s="75">
        <v>6500</v>
      </c>
      <c r="AP123" s="147">
        <v>5897</v>
      </c>
      <c r="AR123" s="75">
        <v>45606.060606060601</v>
      </c>
      <c r="AS123" s="147">
        <v>104836.36363636363</v>
      </c>
    </row>
    <row r="124" spans="2:45" x14ac:dyDescent="0.25">
      <c r="B124">
        <v>108</v>
      </c>
      <c r="C124" s="75">
        <v>1500</v>
      </c>
      <c r="D124" s="159">
        <v>5.9526666666666666</v>
      </c>
      <c r="E124" s="10">
        <v>1500</v>
      </c>
      <c r="F124" s="159"/>
      <c r="G124" s="159"/>
      <c r="H124" s="75"/>
      <c r="I124" s="161">
        <f t="shared" si="4"/>
        <v>1500</v>
      </c>
      <c r="J124" s="160">
        <f t="shared" si="5"/>
        <v>5.9526666666666666</v>
      </c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AA124" s="161">
        <v>7500</v>
      </c>
      <c r="AB124" s="161">
        <v>2700</v>
      </c>
      <c r="AO124" s="75">
        <v>7200</v>
      </c>
      <c r="AP124" s="147">
        <v>3326</v>
      </c>
      <c r="AR124" s="75">
        <v>7100</v>
      </c>
      <c r="AS124" s="147">
        <v>8716</v>
      </c>
    </row>
    <row r="125" spans="2:45" x14ac:dyDescent="0.25">
      <c r="B125">
        <v>109</v>
      </c>
      <c r="C125" s="75">
        <v>5200</v>
      </c>
      <c r="D125" s="159">
        <v>0.5921153846153846</v>
      </c>
      <c r="E125" s="10">
        <v>5200</v>
      </c>
      <c r="F125" s="159"/>
      <c r="G125" s="159"/>
      <c r="H125" s="75"/>
      <c r="I125" s="161">
        <f t="shared" si="4"/>
        <v>5200</v>
      </c>
      <c r="J125" s="160">
        <f t="shared" si="5"/>
        <v>0.5921153846153846</v>
      </c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AA125" s="161">
        <v>6700</v>
      </c>
      <c r="AB125" s="161">
        <v>8000</v>
      </c>
      <c r="AO125" s="75">
        <v>2600</v>
      </c>
      <c r="AP125" s="147">
        <v>1002</v>
      </c>
      <c r="AR125" s="75">
        <v>15800</v>
      </c>
      <c r="AS125" s="147">
        <v>57157</v>
      </c>
    </row>
    <row r="126" spans="2:45" x14ac:dyDescent="0.25">
      <c r="B126">
        <v>110</v>
      </c>
      <c r="C126" s="75">
        <v>142400</v>
      </c>
      <c r="D126" s="159">
        <v>0.14962780898876404</v>
      </c>
      <c r="E126" s="10">
        <v>142400</v>
      </c>
      <c r="F126" s="159"/>
      <c r="G126" s="159"/>
      <c r="H126" s="75"/>
      <c r="I126" s="161">
        <f t="shared" si="4"/>
        <v>142400</v>
      </c>
      <c r="J126" s="160">
        <f t="shared" si="5"/>
        <v>0.14962780898876404</v>
      </c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AA126" s="161">
        <v>8500</v>
      </c>
      <c r="AB126" s="161">
        <v>2500</v>
      </c>
      <c r="AO126" s="75">
        <v>70700</v>
      </c>
      <c r="AP126" s="147">
        <v>68602</v>
      </c>
      <c r="AR126" s="75">
        <v>54700</v>
      </c>
      <c r="AS126" s="147">
        <v>163118</v>
      </c>
    </row>
    <row r="127" spans="2:45" x14ac:dyDescent="0.25">
      <c r="B127">
        <v>111</v>
      </c>
      <c r="C127" s="75">
        <v>61400</v>
      </c>
      <c r="D127" s="159">
        <v>1.1995602605863191</v>
      </c>
      <c r="E127" s="10">
        <v>61400</v>
      </c>
      <c r="F127" s="159"/>
      <c r="G127" s="159"/>
      <c r="H127" s="75"/>
      <c r="I127" s="161">
        <f t="shared" si="4"/>
        <v>61400</v>
      </c>
      <c r="J127" s="160">
        <f t="shared" si="5"/>
        <v>1.1995602605863191</v>
      </c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AA127" s="161">
        <v>4500</v>
      </c>
      <c r="AB127" s="161">
        <v>8400</v>
      </c>
      <c r="AO127" s="75">
        <v>37100</v>
      </c>
      <c r="AP127" s="147">
        <v>34964</v>
      </c>
      <c r="AR127" s="75">
        <v>2100</v>
      </c>
      <c r="AS127" s="147">
        <v>14305</v>
      </c>
    </row>
    <row r="128" spans="2:45" x14ac:dyDescent="0.25">
      <c r="B128">
        <v>112</v>
      </c>
      <c r="C128" s="75">
        <v>3154.3624161073826</v>
      </c>
      <c r="D128" s="159">
        <v>2.6882978723404256</v>
      </c>
      <c r="E128" s="10">
        <v>3154.3624161073826</v>
      </c>
      <c r="F128" s="159"/>
      <c r="G128" s="159"/>
      <c r="H128" s="75"/>
      <c r="I128" s="161">
        <f t="shared" si="4"/>
        <v>3154.3624161073826</v>
      </c>
      <c r="J128" s="160">
        <f t="shared" si="5"/>
        <v>2.6882978723404256</v>
      </c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AA128" s="161">
        <v>100</v>
      </c>
      <c r="AB128" s="161">
        <v>900</v>
      </c>
      <c r="AO128" s="75">
        <v>114300</v>
      </c>
      <c r="AP128" s="147">
        <v>96777</v>
      </c>
      <c r="AR128" s="75">
        <v>96577.181208053691</v>
      </c>
      <c r="AS128" s="147">
        <v>129807.38255033558</v>
      </c>
    </row>
    <row r="129" spans="2:45" x14ac:dyDescent="0.25">
      <c r="B129">
        <v>113</v>
      </c>
      <c r="C129" s="75">
        <v>3300</v>
      </c>
      <c r="D129" s="159">
        <v>3.7687878787878786</v>
      </c>
      <c r="E129" s="10">
        <v>3300</v>
      </c>
      <c r="F129" s="159"/>
      <c r="G129" s="159"/>
      <c r="H129" s="75"/>
      <c r="I129" s="161">
        <f t="shared" si="4"/>
        <v>3300</v>
      </c>
      <c r="J129" s="160">
        <f t="shared" si="5"/>
        <v>3.7687878787878786</v>
      </c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AA129" s="161">
        <v>10000</v>
      </c>
      <c r="AB129" s="161">
        <v>6300</v>
      </c>
      <c r="AO129" s="75">
        <v>47900</v>
      </c>
      <c r="AP129" s="147">
        <v>31864</v>
      </c>
      <c r="AR129" s="75">
        <v>1300</v>
      </c>
      <c r="AS129" s="147">
        <v>5614</v>
      </c>
    </row>
    <row r="130" spans="2:45" x14ac:dyDescent="0.25">
      <c r="B130">
        <v>114</v>
      </c>
      <c r="C130" s="75">
        <v>1900</v>
      </c>
      <c r="D130" s="159">
        <v>7.2715789473684209</v>
      </c>
      <c r="E130" s="10">
        <v>1900</v>
      </c>
      <c r="F130" s="159"/>
      <c r="G130" s="159"/>
      <c r="H130" s="75"/>
      <c r="I130" s="161">
        <f t="shared" si="4"/>
        <v>1900</v>
      </c>
      <c r="J130" s="160">
        <f t="shared" si="5"/>
        <v>7.2715789473684209</v>
      </c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AA130" s="161">
        <v>9100</v>
      </c>
      <c r="AB130" s="161">
        <v>606.06060606060601</v>
      </c>
      <c r="AO130" s="75">
        <v>9000</v>
      </c>
      <c r="AP130" s="147">
        <v>4853</v>
      </c>
      <c r="AR130" s="75">
        <v>1000</v>
      </c>
      <c r="AS130" s="147">
        <v>4257</v>
      </c>
    </row>
    <row r="131" spans="2:45" x14ac:dyDescent="0.25">
      <c r="B131">
        <v>115</v>
      </c>
      <c r="C131" s="75">
        <v>166700</v>
      </c>
      <c r="D131" s="159">
        <v>0.87211757648470301</v>
      </c>
      <c r="E131" s="10">
        <v>166700</v>
      </c>
      <c r="F131" s="159"/>
      <c r="G131" s="159"/>
      <c r="H131" s="75"/>
      <c r="I131" s="161">
        <f t="shared" si="4"/>
        <v>166700</v>
      </c>
      <c r="J131" s="160">
        <f t="shared" si="5"/>
        <v>0.87211757648470301</v>
      </c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AA131" s="161">
        <v>9100</v>
      </c>
      <c r="AB131" s="161">
        <v>1800</v>
      </c>
      <c r="AO131" s="75">
        <v>197600</v>
      </c>
      <c r="AP131" s="147">
        <v>82959</v>
      </c>
      <c r="AR131" s="75">
        <v>196900</v>
      </c>
      <c r="AS131" s="147">
        <v>199110</v>
      </c>
    </row>
    <row r="132" spans="2:45" x14ac:dyDescent="0.25">
      <c r="B132">
        <v>116</v>
      </c>
      <c r="C132" s="75">
        <v>7200</v>
      </c>
      <c r="D132" s="159">
        <v>0.88</v>
      </c>
      <c r="E132" s="10">
        <v>7200</v>
      </c>
      <c r="F132" s="159"/>
      <c r="G132" s="159"/>
      <c r="H132" s="75"/>
      <c r="I132" s="161">
        <f t="shared" si="4"/>
        <v>7200</v>
      </c>
      <c r="J132" s="160">
        <f t="shared" si="5"/>
        <v>0.88</v>
      </c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AA132" s="161">
        <v>10000</v>
      </c>
      <c r="AB132" s="161">
        <v>600</v>
      </c>
      <c r="AO132" s="75">
        <v>181149.42528735631</v>
      </c>
      <c r="AP132" s="147">
        <v>26619.540229885057</v>
      </c>
      <c r="AR132" s="75">
        <v>8100</v>
      </c>
      <c r="AS132" s="147">
        <v>12300</v>
      </c>
    </row>
    <row r="133" spans="2:45" x14ac:dyDescent="0.25">
      <c r="B133">
        <v>117</v>
      </c>
      <c r="C133" s="75">
        <v>4900</v>
      </c>
      <c r="D133" s="159">
        <v>1.7393877551020409</v>
      </c>
      <c r="E133" s="10">
        <v>4900</v>
      </c>
      <c r="F133" s="159"/>
      <c r="G133" s="159"/>
      <c r="H133" s="75"/>
      <c r="I133" s="161">
        <f t="shared" si="4"/>
        <v>4900</v>
      </c>
      <c r="J133" s="160">
        <f t="shared" si="5"/>
        <v>1.7393877551020409</v>
      </c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AA133" s="161">
        <v>5600</v>
      </c>
      <c r="AB133" s="161">
        <v>3500</v>
      </c>
      <c r="AO133" s="75">
        <v>8000</v>
      </c>
      <c r="AP133" s="147">
        <v>2758</v>
      </c>
      <c r="AR133" s="75">
        <v>87900</v>
      </c>
      <c r="AS133" s="147">
        <v>171549</v>
      </c>
    </row>
    <row r="134" spans="2:45" x14ac:dyDescent="0.25">
      <c r="B134">
        <v>118</v>
      </c>
      <c r="C134" s="75">
        <v>5400</v>
      </c>
      <c r="D134" s="159">
        <v>1.1761111111111111</v>
      </c>
      <c r="E134" s="10">
        <v>5400</v>
      </c>
      <c r="F134" s="159"/>
      <c r="G134" s="159"/>
      <c r="H134" s="75"/>
      <c r="I134" s="161">
        <f t="shared" si="4"/>
        <v>5400</v>
      </c>
      <c r="J134" s="160">
        <f t="shared" si="5"/>
        <v>1.1761111111111111</v>
      </c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AA134" s="161">
        <v>5300</v>
      </c>
      <c r="AB134" s="161">
        <v>900</v>
      </c>
      <c r="AO134" s="75">
        <v>199000</v>
      </c>
      <c r="AP134" s="147">
        <v>142823</v>
      </c>
      <c r="AR134" s="75">
        <v>1400</v>
      </c>
      <c r="AS134" s="147">
        <v>14324</v>
      </c>
    </row>
    <row r="135" spans="2:45" x14ac:dyDescent="0.25">
      <c r="B135">
        <v>119</v>
      </c>
      <c r="C135" s="75">
        <v>5000</v>
      </c>
      <c r="D135" s="159">
        <v>2.1496</v>
      </c>
      <c r="E135" s="10">
        <v>5000</v>
      </c>
      <c r="F135" s="159"/>
      <c r="G135" s="159"/>
      <c r="H135" s="75"/>
      <c r="I135" s="161">
        <f t="shared" si="4"/>
        <v>5000</v>
      </c>
      <c r="J135" s="160">
        <f t="shared" si="5"/>
        <v>2.1496</v>
      </c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AA135" s="161">
        <v>6896.5517241379312</v>
      </c>
      <c r="AB135" s="161">
        <v>2100</v>
      </c>
      <c r="AO135" s="75">
        <v>180800</v>
      </c>
      <c r="AP135" s="147">
        <v>95958</v>
      </c>
      <c r="AR135" s="75">
        <v>121700</v>
      </c>
      <c r="AS135" s="147">
        <v>188721</v>
      </c>
    </row>
    <row r="136" spans="2:45" x14ac:dyDescent="0.25">
      <c r="B136">
        <v>120</v>
      </c>
      <c r="C136" s="75">
        <v>75100</v>
      </c>
      <c r="D136" s="159">
        <v>1.4949667110519307</v>
      </c>
      <c r="E136" s="10">
        <v>75100</v>
      </c>
      <c r="F136" s="159"/>
      <c r="G136" s="159"/>
      <c r="H136" s="75"/>
      <c r="I136" s="161">
        <f t="shared" si="4"/>
        <v>75100</v>
      </c>
      <c r="J136" s="160">
        <f t="shared" si="5"/>
        <v>1.4949667110519307</v>
      </c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AA136" s="161">
        <v>9100</v>
      </c>
      <c r="AB136" s="161">
        <v>2800</v>
      </c>
      <c r="AO136" s="75">
        <v>100</v>
      </c>
      <c r="AP136" s="147">
        <v>5</v>
      </c>
      <c r="AR136" s="75">
        <v>6551.7241379310344</v>
      </c>
      <c r="AS136" s="147">
        <v>14148.275862068966</v>
      </c>
    </row>
    <row r="137" spans="2:45" x14ac:dyDescent="0.25">
      <c r="B137">
        <v>121</v>
      </c>
      <c r="C137" s="75">
        <v>45300</v>
      </c>
      <c r="D137" s="159">
        <v>2.1933995584988963</v>
      </c>
      <c r="E137" s="10">
        <v>45300</v>
      </c>
      <c r="F137" s="159"/>
      <c r="G137" s="159"/>
      <c r="H137" s="75"/>
      <c r="I137" s="161">
        <f t="shared" si="4"/>
        <v>45300</v>
      </c>
      <c r="J137" s="160">
        <f t="shared" si="5"/>
        <v>2.1933995584988963</v>
      </c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AA137" s="161">
        <v>7400</v>
      </c>
      <c r="AB137" s="161">
        <v>4410.1876675603216</v>
      </c>
      <c r="AO137" s="75">
        <v>2121.212121212121</v>
      </c>
      <c r="AP137" s="147">
        <v>740.15151515151513</v>
      </c>
      <c r="AR137" s="75">
        <v>41700</v>
      </c>
      <c r="AS137" s="147">
        <v>138497</v>
      </c>
    </row>
    <row r="138" spans="2:45" x14ac:dyDescent="0.25">
      <c r="B138">
        <v>122</v>
      </c>
      <c r="C138" s="75">
        <v>136800</v>
      </c>
      <c r="D138" s="159">
        <v>0.64367690058479532</v>
      </c>
      <c r="E138" s="10">
        <v>136800</v>
      </c>
      <c r="F138" s="159"/>
      <c r="G138" s="159"/>
      <c r="H138" s="75"/>
      <c r="I138" s="161">
        <f t="shared" si="4"/>
        <v>136800</v>
      </c>
      <c r="J138" s="160">
        <f t="shared" si="5"/>
        <v>0.64367690058479532</v>
      </c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AA138" s="161">
        <v>100</v>
      </c>
      <c r="AB138" s="161">
        <v>6300</v>
      </c>
      <c r="AO138" s="75">
        <v>9300</v>
      </c>
      <c r="AP138" s="147">
        <v>3431</v>
      </c>
      <c r="AR138" s="75">
        <v>4800</v>
      </c>
      <c r="AS138" s="147">
        <v>6623</v>
      </c>
    </row>
    <row r="139" spans="2:45" x14ac:dyDescent="0.25">
      <c r="B139">
        <v>123</v>
      </c>
      <c r="C139" s="75">
        <v>134621.21212121213</v>
      </c>
      <c r="D139" s="159">
        <v>0.18622397298818233</v>
      </c>
      <c r="E139" s="10">
        <v>134621.21212121213</v>
      </c>
      <c r="F139" s="159"/>
      <c r="G139" s="159"/>
      <c r="H139" s="75"/>
      <c r="I139" s="161">
        <f t="shared" si="4"/>
        <v>134621.21212121213</v>
      </c>
      <c r="J139" s="160">
        <f t="shared" si="5"/>
        <v>0.18622397298818233</v>
      </c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AA139" s="161">
        <v>8700</v>
      </c>
      <c r="AB139" s="161">
        <v>2200</v>
      </c>
      <c r="AO139" s="75">
        <v>7348.484848484848</v>
      </c>
      <c r="AP139" s="147">
        <v>868.18181818181813</v>
      </c>
      <c r="AR139" s="75">
        <v>46300</v>
      </c>
      <c r="AS139" s="147">
        <v>186885</v>
      </c>
    </row>
    <row r="140" spans="2:45" x14ac:dyDescent="0.25">
      <c r="B140">
        <v>124</v>
      </c>
      <c r="C140" s="75">
        <v>2600</v>
      </c>
      <c r="D140" s="159">
        <v>3.6776923076923076</v>
      </c>
      <c r="E140" s="10">
        <v>2600</v>
      </c>
      <c r="F140" s="159"/>
      <c r="G140" s="159"/>
      <c r="H140" s="75"/>
      <c r="I140" s="161">
        <f t="shared" si="4"/>
        <v>2600</v>
      </c>
      <c r="J140" s="160">
        <f t="shared" si="5"/>
        <v>3.6776923076923076</v>
      </c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AA140" s="161">
        <v>6200</v>
      </c>
      <c r="AB140" s="161">
        <v>1400</v>
      </c>
      <c r="AO140" s="75">
        <v>9900</v>
      </c>
      <c r="AP140" s="147">
        <v>1870</v>
      </c>
      <c r="AR140" s="75">
        <v>67800</v>
      </c>
      <c r="AS140" s="147">
        <v>176398</v>
      </c>
    </row>
    <row r="141" spans="2:45" x14ac:dyDescent="0.25">
      <c r="B141">
        <v>125</v>
      </c>
      <c r="C141" s="75">
        <v>5300</v>
      </c>
      <c r="D141" s="159">
        <v>1.5990566037735849</v>
      </c>
      <c r="E141" s="10">
        <v>5300</v>
      </c>
      <c r="F141" s="159"/>
      <c r="G141" s="159"/>
      <c r="H141" s="75"/>
      <c r="I141" s="161">
        <f t="shared" si="4"/>
        <v>5300</v>
      </c>
      <c r="J141" s="160">
        <f t="shared" si="5"/>
        <v>1.5990566037735849</v>
      </c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AA141" s="161">
        <v>4200</v>
      </c>
      <c r="AB141" s="161">
        <v>7100</v>
      </c>
      <c r="AO141" s="75">
        <v>189200</v>
      </c>
      <c r="AP141" s="147">
        <v>128410</v>
      </c>
      <c r="AR141" s="75">
        <v>3000</v>
      </c>
      <c r="AS141" s="147">
        <v>10999</v>
      </c>
    </row>
    <row r="142" spans="2:45" x14ac:dyDescent="0.25">
      <c r="B142">
        <v>126</v>
      </c>
      <c r="C142" s="75">
        <v>180200</v>
      </c>
      <c r="D142" s="159">
        <v>0.38633185349611543</v>
      </c>
      <c r="E142" s="10">
        <v>180200</v>
      </c>
      <c r="F142" s="159"/>
      <c r="G142" s="159"/>
      <c r="H142" s="75"/>
      <c r="I142" s="161">
        <f t="shared" si="4"/>
        <v>180200</v>
      </c>
      <c r="J142" s="160">
        <f t="shared" si="5"/>
        <v>0.38633185349611543</v>
      </c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AA142" s="161">
        <v>10000</v>
      </c>
      <c r="AB142" s="161">
        <v>3300</v>
      </c>
      <c r="AO142" s="75">
        <v>167400</v>
      </c>
      <c r="AP142" s="147">
        <v>22073</v>
      </c>
      <c r="AR142" s="75">
        <v>60900</v>
      </c>
      <c r="AS142" s="147">
        <v>102751</v>
      </c>
    </row>
    <row r="143" spans="2:45" x14ac:dyDescent="0.25">
      <c r="B143">
        <v>127</v>
      </c>
      <c r="C143" s="75">
        <v>78181.818181818177</v>
      </c>
      <c r="D143" s="159">
        <v>0.51421511627906979</v>
      </c>
      <c r="E143" s="10">
        <v>78181.818181818177</v>
      </c>
      <c r="F143" s="159"/>
      <c r="G143" s="159"/>
      <c r="H143" s="75"/>
      <c r="I143" s="161">
        <f t="shared" si="4"/>
        <v>78181.818181818177</v>
      </c>
      <c r="J143" s="160">
        <f t="shared" si="5"/>
        <v>0.51421511627906979</v>
      </c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AA143" s="161">
        <v>5300</v>
      </c>
      <c r="AB143" s="161">
        <v>9600</v>
      </c>
      <c r="AO143" s="75">
        <v>2700</v>
      </c>
      <c r="AP143" s="147">
        <v>1479</v>
      </c>
      <c r="AR143" s="75">
        <v>137900</v>
      </c>
      <c r="AS143" s="147">
        <v>165352</v>
      </c>
    </row>
    <row r="144" spans="2:45" x14ac:dyDescent="0.25">
      <c r="B144">
        <v>128</v>
      </c>
      <c r="C144" s="75">
        <v>70600</v>
      </c>
      <c r="D144" s="159">
        <v>0.60334277620396604</v>
      </c>
      <c r="E144" s="10">
        <v>70600</v>
      </c>
      <c r="F144" s="159"/>
      <c r="G144" s="159"/>
      <c r="H144" s="75"/>
      <c r="I144" s="161">
        <f t="shared" si="4"/>
        <v>70600</v>
      </c>
      <c r="J144" s="160">
        <f t="shared" si="5"/>
        <v>0.60334277620396604</v>
      </c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AA144" s="161">
        <v>3900</v>
      </c>
      <c r="AB144" s="161">
        <v>900</v>
      </c>
      <c r="AO144" s="75">
        <v>49700</v>
      </c>
      <c r="AP144" s="147">
        <v>5098</v>
      </c>
      <c r="AR144" s="75">
        <v>85600</v>
      </c>
      <c r="AS144" s="147">
        <v>165798</v>
      </c>
    </row>
    <row r="145" spans="2:45" x14ac:dyDescent="0.25">
      <c r="B145">
        <v>129</v>
      </c>
      <c r="C145" s="75">
        <v>99664.429530201349</v>
      </c>
      <c r="D145" s="159">
        <v>3.2026936026936029E-2</v>
      </c>
      <c r="E145" s="10">
        <v>99664.429530201349</v>
      </c>
      <c r="F145" s="159"/>
      <c r="G145" s="159"/>
      <c r="H145" s="75"/>
      <c r="I145" s="161">
        <f t="shared" ref="I145:I208" si="6">IF(ISBLANK(C145),0,C145)</f>
        <v>99664.429530201349</v>
      </c>
      <c r="J145" s="160">
        <f t="shared" ref="J145:J208" si="7">IF(ISBLANK(D145),0,D145)</f>
        <v>3.2026936026936029E-2</v>
      </c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AA145" s="161">
        <v>6900</v>
      </c>
      <c r="AB145" s="161">
        <v>817.69436997319031</v>
      </c>
      <c r="AO145" s="75">
        <v>178200</v>
      </c>
      <c r="AP145" s="147">
        <v>24882</v>
      </c>
      <c r="AR145" s="75">
        <v>2400</v>
      </c>
      <c r="AS145" s="147">
        <v>10084</v>
      </c>
    </row>
    <row r="146" spans="2:45" x14ac:dyDescent="0.25">
      <c r="B146">
        <v>130</v>
      </c>
      <c r="C146" s="75">
        <v>1286.86327077748</v>
      </c>
      <c r="D146" s="159">
        <v>1.5546875</v>
      </c>
      <c r="E146" s="10">
        <v>1286.86327077748</v>
      </c>
      <c r="F146" s="159"/>
      <c r="G146" s="159"/>
      <c r="H146" s="75"/>
      <c r="I146" s="161">
        <f t="shared" si="6"/>
        <v>1286.86327077748</v>
      </c>
      <c r="J146" s="160">
        <f t="shared" si="7"/>
        <v>1.5546875</v>
      </c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AA146" s="161">
        <v>114.94252873563218</v>
      </c>
      <c r="AB146" s="161">
        <v>2300</v>
      </c>
      <c r="AO146" s="75">
        <v>8275.8620689655181</v>
      </c>
      <c r="AP146" s="147">
        <v>3347.1264367816093</v>
      </c>
      <c r="AR146" s="75">
        <v>3400</v>
      </c>
      <c r="AS146" s="147">
        <v>5823</v>
      </c>
    </row>
    <row r="147" spans="2:45" x14ac:dyDescent="0.25">
      <c r="B147">
        <v>131</v>
      </c>
      <c r="C147" s="75">
        <v>189310.3448275862</v>
      </c>
      <c r="D147" s="159">
        <v>1.0085974499089254</v>
      </c>
      <c r="E147" s="10">
        <v>189310.3448275862</v>
      </c>
      <c r="F147" s="159"/>
      <c r="G147" s="159"/>
      <c r="H147" s="75"/>
      <c r="I147" s="161">
        <f t="shared" si="6"/>
        <v>189310.3448275862</v>
      </c>
      <c r="J147" s="160">
        <f t="shared" si="7"/>
        <v>1.0085974499089254</v>
      </c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AA147" s="161">
        <v>9400</v>
      </c>
      <c r="AB147" s="161">
        <v>4000</v>
      </c>
      <c r="AO147" s="75">
        <v>9100</v>
      </c>
      <c r="AP147" s="147">
        <v>5803</v>
      </c>
      <c r="AR147" s="75">
        <v>3800</v>
      </c>
      <c r="AS147" s="147">
        <v>6000</v>
      </c>
    </row>
    <row r="148" spans="2:45" x14ac:dyDescent="0.25">
      <c r="B148">
        <v>132</v>
      </c>
      <c r="C148" s="75">
        <v>3300</v>
      </c>
      <c r="D148" s="159">
        <v>1.1618181818181819</v>
      </c>
      <c r="E148" s="10">
        <v>3300</v>
      </c>
      <c r="F148" s="159"/>
      <c r="G148" s="159"/>
      <c r="H148" s="75"/>
      <c r="I148" s="161">
        <f t="shared" si="6"/>
        <v>3300</v>
      </c>
      <c r="J148" s="160">
        <f t="shared" si="7"/>
        <v>1.1618181818181819</v>
      </c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AA148" s="161">
        <v>9000</v>
      </c>
      <c r="AB148" s="161">
        <v>5500</v>
      </c>
      <c r="AO148" s="75">
        <v>135500</v>
      </c>
      <c r="AP148" s="147">
        <v>103554</v>
      </c>
      <c r="AR148" s="75">
        <v>7500</v>
      </c>
      <c r="AS148" s="147">
        <v>8181</v>
      </c>
    </row>
    <row r="149" spans="2:45" x14ac:dyDescent="0.25">
      <c r="B149">
        <v>133</v>
      </c>
      <c r="C149" s="75">
        <v>4500</v>
      </c>
      <c r="D149" s="159">
        <v>3.1077777777777778</v>
      </c>
      <c r="E149" s="10">
        <v>4500</v>
      </c>
      <c r="F149" s="159"/>
      <c r="G149" s="159"/>
      <c r="H149" s="75"/>
      <c r="I149" s="161">
        <f t="shared" si="6"/>
        <v>4500</v>
      </c>
      <c r="J149" s="160">
        <f t="shared" si="7"/>
        <v>3.1077777777777778</v>
      </c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AA149" s="161">
        <v>2100</v>
      </c>
      <c r="AB149" s="161">
        <v>3700</v>
      </c>
      <c r="AO149" s="75">
        <v>109000</v>
      </c>
      <c r="AP149" s="147">
        <v>42795</v>
      </c>
      <c r="AR149" s="75">
        <v>9300</v>
      </c>
      <c r="AS149" s="147">
        <v>14822</v>
      </c>
    </row>
    <row r="150" spans="2:45" x14ac:dyDescent="0.25">
      <c r="B150">
        <v>134</v>
      </c>
      <c r="C150" s="75">
        <v>103645.83333333334</v>
      </c>
      <c r="D150" s="159">
        <v>0.89736683417085428</v>
      </c>
      <c r="E150" s="10">
        <v>103645.83333333334</v>
      </c>
      <c r="F150" s="159"/>
      <c r="G150" s="159"/>
      <c r="H150" s="75"/>
      <c r="I150" s="161">
        <f t="shared" si="6"/>
        <v>103645.83333333334</v>
      </c>
      <c r="J150" s="160">
        <f t="shared" si="7"/>
        <v>0.89736683417085428</v>
      </c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AA150" s="161">
        <v>2000</v>
      </c>
      <c r="AB150" s="161">
        <v>5200</v>
      </c>
      <c r="AO150" s="75">
        <v>60400</v>
      </c>
      <c r="AP150" s="147">
        <v>4393</v>
      </c>
      <c r="AR150" s="75">
        <v>321.71581769437</v>
      </c>
      <c r="AS150" s="147">
        <v>1358.9812332439678</v>
      </c>
    </row>
    <row r="151" spans="2:45" x14ac:dyDescent="0.25">
      <c r="B151">
        <v>135</v>
      </c>
      <c r="C151" s="75">
        <v>7700</v>
      </c>
      <c r="D151" s="159">
        <v>0.71272727272727276</v>
      </c>
      <c r="E151" s="10">
        <v>7700</v>
      </c>
      <c r="F151" s="159"/>
      <c r="G151" s="159"/>
      <c r="H151" s="75"/>
      <c r="I151" s="161">
        <f t="shared" si="6"/>
        <v>7700</v>
      </c>
      <c r="J151" s="160">
        <f t="shared" si="7"/>
        <v>0.71272727272727276</v>
      </c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AA151" s="161">
        <v>7100</v>
      </c>
      <c r="AB151" s="161">
        <v>900</v>
      </c>
      <c r="AO151" s="75">
        <v>102900</v>
      </c>
      <c r="AP151" s="147">
        <v>67546</v>
      </c>
      <c r="AR151" s="75">
        <v>29400</v>
      </c>
      <c r="AS151" s="147">
        <v>123124</v>
      </c>
    </row>
    <row r="152" spans="2:45" x14ac:dyDescent="0.25">
      <c r="B152">
        <v>136</v>
      </c>
      <c r="C152" s="75">
        <v>82800</v>
      </c>
      <c r="D152" s="159">
        <v>3.2862318840579711E-2</v>
      </c>
      <c r="E152" s="10">
        <v>82800</v>
      </c>
      <c r="F152" s="159"/>
      <c r="G152" s="159"/>
      <c r="H152" s="75"/>
      <c r="I152" s="161">
        <f t="shared" si="6"/>
        <v>82800</v>
      </c>
      <c r="J152" s="160">
        <f t="shared" si="7"/>
        <v>3.2862318840579711E-2</v>
      </c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AA152" s="161">
        <v>7800</v>
      </c>
      <c r="AB152" s="161">
        <v>1073.8255033557048</v>
      </c>
      <c r="AO152" s="75">
        <v>97300</v>
      </c>
      <c r="AP152" s="147">
        <v>62127</v>
      </c>
      <c r="AR152" s="75">
        <v>113087.24832214766</v>
      </c>
      <c r="AS152" s="147">
        <v>115254.36241610738</v>
      </c>
    </row>
    <row r="153" spans="2:45" x14ac:dyDescent="0.25">
      <c r="B153">
        <v>137</v>
      </c>
      <c r="C153" s="75">
        <v>1800</v>
      </c>
      <c r="D153" s="159">
        <v>2.617777777777778</v>
      </c>
      <c r="E153" s="10">
        <v>1800</v>
      </c>
      <c r="F153" s="159"/>
      <c r="G153" s="159"/>
      <c r="H153" s="75"/>
      <c r="I153" s="161">
        <f t="shared" si="6"/>
        <v>1800</v>
      </c>
      <c r="J153" s="160">
        <f t="shared" si="7"/>
        <v>2.617777777777778</v>
      </c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AA153" s="161">
        <v>104.16666666666667</v>
      </c>
      <c r="AB153" s="161">
        <v>1800</v>
      </c>
      <c r="AO153" s="75">
        <v>100</v>
      </c>
      <c r="AP153" s="147">
        <v>2</v>
      </c>
      <c r="AR153" s="75">
        <v>8400</v>
      </c>
      <c r="AS153" s="147">
        <v>10729</v>
      </c>
    </row>
    <row r="154" spans="2:45" x14ac:dyDescent="0.25">
      <c r="B154">
        <v>138</v>
      </c>
      <c r="C154" s="75">
        <v>9600</v>
      </c>
      <c r="D154" s="159">
        <v>0.96</v>
      </c>
      <c r="E154" s="10">
        <v>9600</v>
      </c>
      <c r="F154" s="159"/>
      <c r="G154" s="159"/>
      <c r="H154" s="75"/>
      <c r="I154" s="161">
        <f t="shared" si="6"/>
        <v>9600</v>
      </c>
      <c r="J154" s="160">
        <f t="shared" si="7"/>
        <v>0.96</v>
      </c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AA154" s="161">
        <v>6510.0671140939594</v>
      </c>
      <c r="AB154" s="161">
        <v>5977.0114942528735</v>
      </c>
      <c r="AO154" s="75">
        <v>7300</v>
      </c>
      <c r="AP154" s="147">
        <v>2946</v>
      </c>
      <c r="AR154" s="75">
        <v>2300</v>
      </c>
      <c r="AS154" s="147">
        <v>10240</v>
      </c>
    </row>
    <row r="155" spans="2:45" x14ac:dyDescent="0.25">
      <c r="B155">
        <v>139</v>
      </c>
      <c r="C155" s="75">
        <v>92100</v>
      </c>
      <c r="D155" s="159">
        <v>0.20896851248642778</v>
      </c>
      <c r="E155" s="10">
        <v>92100</v>
      </c>
      <c r="F155" s="159"/>
      <c r="G155" s="159"/>
      <c r="H155" s="75"/>
      <c r="I155" s="161">
        <f t="shared" si="6"/>
        <v>92100</v>
      </c>
      <c r="J155" s="160">
        <f t="shared" si="7"/>
        <v>0.20896851248642778</v>
      </c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AA155" s="161">
        <v>5200</v>
      </c>
      <c r="AB155" s="161">
        <v>5400</v>
      </c>
      <c r="AO155" s="75">
        <v>148333.33333333331</v>
      </c>
      <c r="AP155" s="147">
        <v>127893.93939393939</v>
      </c>
      <c r="AR155" s="75">
        <v>700</v>
      </c>
      <c r="AS155" s="147">
        <v>3988</v>
      </c>
    </row>
    <row r="156" spans="2:45" x14ac:dyDescent="0.25">
      <c r="B156">
        <v>140</v>
      </c>
      <c r="C156" s="75">
        <v>5500</v>
      </c>
      <c r="D156" s="159">
        <v>2.2316363636363636</v>
      </c>
      <c r="E156" s="10">
        <v>5500</v>
      </c>
      <c r="F156" s="159"/>
      <c r="G156" s="159"/>
      <c r="H156" s="75"/>
      <c r="I156" s="161">
        <f t="shared" si="6"/>
        <v>5500</v>
      </c>
      <c r="J156" s="160">
        <f t="shared" si="7"/>
        <v>2.2316363636363636</v>
      </c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AA156" s="161">
        <v>428.9544235924933</v>
      </c>
      <c r="AB156" s="161">
        <v>900</v>
      </c>
      <c r="AO156" s="75">
        <v>29600</v>
      </c>
      <c r="AP156" s="147">
        <v>26527</v>
      </c>
      <c r="AR156" s="75">
        <v>2900</v>
      </c>
      <c r="AS156" s="147">
        <v>14771</v>
      </c>
    </row>
    <row r="157" spans="2:45" x14ac:dyDescent="0.25">
      <c r="B157">
        <v>141</v>
      </c>
      <c r="C157" s="75">
        <v>64300</v>
      </c>
      <c r="D157" s="159">
        <v>1.0159097978227061</v>
      </c>
      <c r="E157" s="10">
        <v>64300</v>
      </c>
      <c r="F157" s="159"/>
      <c r="G157" s="159"/>
      <c r="H157" s="75"/>
      <c r="I157" s="161">
        <f t="shared" si="6"/>
        <v>64300</v>
      </c>
      <c r="J157" s="160">
        <f t="shared" si="7"/>
        <v>1.0159097978227061</v>
      </c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AA157" s="161">
        <v>8900</v>
      </c>
      <c r="AB157" s="161">
        <v>3400</v>
      </c>
      <c r="AO157" s="75">
        <v>135600</v>
      </c>
      <c r="AP157" s="147">
        <v>62804</v>
      </c>
      <c r="AR157" s="75">
        <v>4500</v>
      </c>
      <c r="AS157" s="147">
        <v>14649</v>
      </c>
    </row>
    <row r="158" spans="2:45" x14ac:dyDescent="0.25">
      <c r="B158">
        <v>142</v>
      </c>
      <c r="C158" s="75">
        <v>5000</v>
      </c>
      <c r="D158" s="159">
        <v>2.3003999999999998</v>
      </c>
      <c r="E158" s="10">
        <v>5000</v>
      </c>
      <c r="F158" s="159"/>
      <c r="G158" s="159"/>
      <c r="H158" s="75"/>
      <c r="I158" s="161">
        <f t="shared" si="6"/>
        <v>5000</v>
      </c>
      <c r="J158" s="160">
        <f t="shared" si="7"/>
        <v>2.3003999999999998</v>
      </c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AA158" s="161">
        <v>7100</v>
      </c>
      <c r="AB158" s="161">
        <v>2500</v>
      </c>
      <c r="AO158" s="75">
        <v>188200</v>
      </c>
      <c r="AP158" s="147">
        <v>159405</v>
      </c>
      <c r="AR158" s="75">
        <v>19800</v>
      </c>
      <c r="AS158" s="147">
        <v>184658</v>
      </c>
    </row>
    <row r="159" spans="2:45" x14ac:dyDescent="0.25">
      <c r="B159">
        <v>143</v>
      </c>
      <c r="C159" s="75">
        <v>5400</v>
      </c>
      <c r="D159" s="159">
        <v>1.355925925925926</v>
      </c>
      <c r="E159" s="10">
        <v>5400</v>
      </c>
      <c r="F159" s="159"/>
      <c r="G159" s="159"/>
      <c r="H159" s="75"/>
      <c r="I159" s="161">
        <f t="shared" si="6"/>
        <v>5400</v>
      </c>
      <c r="J159" s="160">
        <f t="shared" si="7"/>
        <v>1.355925925925926</v>
      </c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AA159" s="161">
        <v>9600</v>
      </c>
      <c r="AB159" s="161">
        <v>5300</v>
      </c>
      <c r="AO159" s="75">
        <v>113500</v>
      </c>
      <c r="AP159" s="147">
        <v>12552</v>
      </c>
      <c r="AR159" s="75">
        <v>4161.0738255033557</v>
      </c>
      <c r="AS159" s="147">
        <v>8793.959731543624</v>
      </c>
    </row>
    <row r="160" spans="2:45" x14ac:dyDescent="0.25">
      <c r="B160">
        <v>144</v>
      </c>
      <c r="C160" s="75">
        <v>9000</v>
      </c>
      <c r="D160" s="159">
        <v>1.2909999999999999</v>
      </c>
      <c r="E160" s="10">
        <v>9000</v>
      </c>
      <c r="F160" s="159"/>
      <c r="G160" s="159"/>
      <c r="H160" s="75"/>
      <c r="I160" s="161">
        <f t="shared" si="6"/>
        <v>9000</v>
      </c>
      <c r="J160" s="160">
        <f t="shared" si="7"/>
        <v>1.2909999999999999</v>
      </c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AA160" s="161">
        <v>8100</v>
      </c>
      <c r="AB160" s="161">
        <v>6300</v>
      </c>
      <c r="AO160" s="75">
        <v>134600</v>
      </c>
      <c r="AP160" s="147">
        <v>59007</v>
      </c>
      <c r="AR160" s="75">
        <v>61500</v>
      </c>
      <c r="AS160" s="147">
        <v>168095</v>
      </c>
    </row>
    <row r="161" spans="2:45" x14ac:dyDescent="0.25">
      <c r="B161">
        <v>145</v>
      </c>
      <c r="C161" s="75">
        <v>26041.666666666668</v>
      </c>
      <c r="D161" s="159">
        <v>2.3651200000000001</v>
      </c>
      <c r="E161" s="10">
        <v>26041.666666666668</v>
      </c>
      <c r="F161" s="159"/>
      <c r="G161" s="159"/>
      <c r="H161" s="75"/>
      <c r="I161" s="161">
        <f t="shared" si="6"/>
        <v>26041.666666666668</v>
      </c>
      <c r="J161" s="160">
        <f t="shared" si="7"/>
        <v>2.3651200000000001</v>
      </c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AA161" s="161">
        <v>8800</v>
      </c>
      <c r="AB161" s="161">
        <v>2400</v>
      </c>
      <c r="AO161" s="75">
        <v>1700</v>
      </c>
      <c r="AP161" s="147">
        <v>943</v>
      </c>
      <c r="AR161" s="75">
        <v>1000</v>
      </c>
      <c r="AS161" s="147">
        <v>6263</v>
      </c>
    </row>
    <row r="162" spans="2:45" x14ac:dyDescent="0.25">
      <c r="B162">
        <v>146</v>
      </c>
      <c r="C162" s="75">
        <v>8800</v>
      </c>
      <c r="D162" s="159">
        <v>0.17249999999999999</v>
      </c>
      <c r="E162" s="10">
        <v>8800</v>
      </c>
      <c r="F162" s="159"/>
      <c r="G162" s="159"/>
      <c r="H162" s="75"/>
      <c r="I162" s="161">
        <f t="shared" si="6"/>
        <v>8800</v>
      </c>
      <c r="J162" s="160">
        <f t="shared" si="7"/>
        <v>0.17249999999999999</v>
      </c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AA162" s="161">
        <v>100</v>
      </c>
      <c r="AB162" s="161">
        <v>800</v>
      </c>
      <c r="AO162" s="75">
        <v>124015.15151515151</v>
      </c>
      <c r="AP162" s="147">
        <v>71184.090909090912</v>
      </c>
      <c r="AR162" s="75">
        <v>4600</v>
      </c>
      <c r="AS162" s="147">
        <v>8505</v>
      </c>
    </row>
    <row r="163" spans="2:45" x14ac:dyDescent="0.25">
      <c r="B163">
        <v>147</v>
      </c>
      <c r="C163" s="75">
        <v>8300</v>
      </c>
      <c r="D163" s="159">
        <v>1.1249397590361445</v>
      </c>
      <c r="E163" s="10">
        <v>8300</v>
      </c>
      <c r="F163" s="159"/>
      <c r="G163" s="159"/>
      <c r="H163" s="75"/>
      <c r="I163" s="161">
        <f t="shared" si="6"/>
        <v>8300</v>
      </c>
      <c r="J163" s="160">
        <f t="shared" si="7"/>
        <v>1.1249397590361445</v>
      </c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AA163" s="161">
        <v>4900</v>
      </c>
      <c r="AB163" s="161">
        <v>7100</v>
      </c>
      <c r="AO163" s="75">
        <v>9400</v>
      </c>
      <c r="AP163" s="147">
        <v>6015</v>
      </c>
      <c r="AR163" s="75">
        <v>80500</v>
      </c>
      <c r="AS163" s="147">
        <v>96735</v>
      </c>
    </row>
    <row r="164" spans="2:45" x14ac:dyDescent="0.25">
      <c r="B164">
        <v>148</v>
      </c>
      <c r="C164" s="75">
        <v>9300</v>
      </c>
      <c r="D164" s="159">
        <v>1.2102150537634409</v>
      </c>
      <c r="E164" s="10">
        <v>9300</v>
      </c>
      <c r="F164" s="159"/>
      <c r="G164" s="159"/>
      <c r="H164" s="75"/>
      <c r="I164" s="161">
        <f t="shared" si="6"/>
        <v>9300</v>
      </c>
      <c r="J164" s="160">
        <f t="shared" si="7"/>
        <v>1.2102150537634409</v>
      </c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AA164" s="161">
        <v>4000</v>
      </c>
      <c r="AB164" s="161">
        <v>8100</v>
      </c>
      <c r="AO164" s="75">
        <v>147800</v>
      </c>
      <c r="AP164" s="147">
        <v>15723</v>
      </c>
      <c r="AR164" s="75">
        <v>5700</v>
      </c>
      <c r="AS164" s="147">
        <v>8322</v>
      </c>
    </row>
    <row r="165" spans="2:45" x14ac:dyDescent="0.25">
      <c r="B165">
        <v>149</v>
      </c>
      <c r="C165" s="75">
        <v>6200</v>
      </c>
      <c r="D165" s="159">
        <v>2.1987096774193549</v>
      </c>
      <c r="E165" s="10">
        <v>6200</v>
      </c>
      <c r="F165" s="159"/>
      <c r="G165" s="159"/>
      <c r="H165" s="75"/>
      <c r="I165" s="161">
        <f t="shared" si="6"/>
        <v>6200</v>
      </c>
      <c r="J165" s="160">
        <f t="shared" si="7"/>
        <v>2.1987096774193549</v>
      </c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AA165" s="161">
        <v>7300</v>
      </c>
      <c r="AB165" s="161">
        <v>1700</v>
      </c>
      <c r="AO165" s="75">
        <v>5100</v>
      </c>
      <c r="AP165" s="147">
        <v>2064</v>
      </c>
      <c r="AR165" s="75">
        <v>5000</v>
      </c>
      <c r="AS165" s="147">
        <v>13424</v>
      </c>
    </row>
    <row r="166" spans="2:45" x14ac:dyDescent="0.25">
      <c r="B166">
        <v>150</v>
      </c>
      <c r="C166" s="75">
        <v>100</v>
      </c>
      <c r="D166" s="159">
        <v>0.01</v>
      </c>
      <c r="E166" s="10">
        <v>100</v>
      </c>
      <c r="F166" s="159"/>
      <c r="G166" s="159"/>
      <c r="H166" s="75"/>
      <c r="I166" s="161">
        <f t="shared" si="6"/>
        <v>100</v>
      </c>
      <c r="J166" s="160">
        <f t="shared" si="7"/>
        <v>0.01</v>
      </c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AA166" s="161">
        <v>7700</v>
      </c>
      <c r="AB166" s="161">
        <v>900</v>
      </c>
      <c r="AO166" s="75">
        <v>101400</v>
      </c>
      <c r="AP166" s="147">
        <v>47037</v>
      </c>
      <c r="AR166" s="75">
        <v>1800</v>
      </c>
      <c r="AS166" s="147">
        <v>10755</v>
      </c>
    </row>
    <row r="167" spans="2:45" x14ac:dyDescent="0.25">
      <c r="B167">
        <v>151</v>
      </c>
      <c r="C167" s="75">
        <v>137200</v>
      </c>
      <c r="D167" s="159">
        <v>0.64166909620991253</v>
      </c>
      <c r="E167" s="10">
        <v>137200</v>
      </c>
      <c r="F167" s="159"/>
      <c r="G167" s="159"/>
      <c r="H167" s="75"/>
      <c r="I167" s="161">
        <f t="shared" si="6"/>
        <v>137200</v>
      </c>
      <c r="J167" s="160">
        <f t="shared" si="7"/>
        <v>0.64166909620991253</v>
      </c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AA167" s="161">
        <v>7900</v>
      </c>
      <c r="AB167" s="161">
        <v>455.76407506702412</v>
      </c>
      <c r="AO167" s="75">
        <v>8100</v>
      </c>
      <c r="AP167" s="147">
        <v>5487</v>
      </c>
      <c r="AR167" s="75">
        <v>6300</v>
      </c>
      <c r="AS167" s="147">
        <v>9935</v>
      </c>
    </row>
    <row r="168" spans="2:45" x14ac:dyDescent="0.25">
      <c r="B168">
        <v>152</v>
      </c>
      <c r="C168" s="75">
        <v>41500</v>
      </c>
      <c r="D168" s="159">
        <v>4.2306746987951804</v>
      </c>
      <c r="E168" s="10">
        <v>41500</v>
      </c>
      <c r="F168" s="159"/>
      <c r="G168" s="159"/>
      <c r="H168" s="75"/>
      <c r="I168" s="161">
        <f t="shared" si="6"/>
        <v>41500</v>
      </c>
      <c r="J168" s="160">
        <f t="shared" si="7"/>
        <v>4.2306746987951804</v>
      </c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AA168" s="161">
        <v>6287.878787878788</v>
      </c>
      <c r="AB168" s="161">
        <v>6969.6969696969691</v>
      </c>
      <c r="AO168" s="75">
        <v>7700</v>
      </c>
      <c r="AP168" s="147">
        <v>6369</v>
      </c>
      <c r="AR168" s="75">
        <v>1700</v>
      </c>
      <c r="AS168" s="147">
        <v>5328</v>
      </c>
    </row>
    <row r="169" spans="2:45" x14ac:dyDescent="0.25">
      <c r="B169">
        <v>153</v>
      </c>
      <c r="C169" s="75">
        <v>189400</v>
      </c>
      <c r="D169" s="159">
        <v>0.92984160506863778</v>
      </c>
      <c r="E169" s="10">
        <v>189400</v>
      </c>
      <c r="F169" s="159"/>
      <c r="G169" s="159"/>
      <c r="H169" s="75"/>
      <c r="I169" s="161">
        <f t="shared" si="6"/>
        <v>189400</v>
      </c>
      <c r="J169" s="160">
        <f t="shared" si="7"/>
        <v>0.92984160506863778</v>
      </c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AA169" s="161">
        <v>2700</v>
      </c>
      <c r="AB169" s="161">
        <v>7800</v>
      </c>
      <c r="AO169" s="75">
        <v>121400</v>
      </c>
      <c r="AP169" s="147">
        <v>65755</v>
      </c>
      <c r="AR169" s="75">
        <v>2900</v>
      </c>
      <c r="AS169" s="147">
        <v>10756</v>
      </c>
    </row>
    <row r="170" spans="2:45" x14ac:dyDescent="0.25">
      <c r="B170">
        <v>154</v>
      </c>
      <c r="C170" s="75">
        <v>171300</v>
      </c>
      <c r="D170" s="159">
        <v>0.58756567425569173</v>
      </c>
      <c r="E170" s="10">
        <v>171300</v>
      </c>
      <c r="F170" s="159"/>
      <c r="G170" s="159"/>
      <c r="H170" s="75"/>
      <c r="I170" s="161">
        <f t="shared" si="6"/>
        <v>171300</v>
      </c>
      <c r="J170" s="160">
        <f t="shared" si="7"/>
        <v>0.58756567425569173</v>
      </c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AA170" s="161">
        <v>7800</v>
      </c>
      <c r="AB170" s="161">
        <v>2100</v>
      </c>
      <c r="AO170" s="75">
        <v>7000</v>
      </c>
      <c r="AP170" s="147">
        <v>1744</v>
      </c>
      <c r="AR170" s="75">
        <v>45600</v>
      </c>
      <c r="AS170" s="147">
        <v>165375</v>
      </c>
    </row>
    <row r="171" spans="2:45" x14ac:dyDescent="0.25">
      <c r="B171">
        <v>155</v>
      </c>
      <c r="C171" s="75">
        <v>139500</v>
      </c>
      <c r="D171" s="159">
        <v>0.65022222222222226</v>
      </c>
      <c r="E171" s="10">
        <v>139500</v>
      </c>
      <c r="F171" s="159"/>
      <c r="G171" s="159"/>
      <c r="H171" s="75"/>
      <c r="I171" s="161">
        <f t="shared" si="6"/>
        <v>139500</v>
      </c>
      <c r="J171" s="160">
        <f t="shared" si="7"/>
        <v>0.65022222222222226</v>
      </c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AA171" s="161">
        <v>8800</v>
      </c>
      <c r="AB171" s="161">
        <v>5000</v>
      </c>
      <c r="AO171" s="75">
        <v>6800</v>
      </c>
      <c r="AP171" s="147">
        <v>5579</v>
      </c>
      <c r="AR171" s="75">
        <v>4900</v>
      </c>
      <c r="AS171" s="147">
        <v>6031</v>
      </c>
    </row>
    <row r="172" spans="2:45" x14ac:dyDescent="0.25">
      <c r="B172">
        <v>156</v>
      </c>
      <c r="C172" s="75">
        <v>24429.530201342281</v>
      </c>
      <c r="D172" s="159">
        <v>0.73939560439560437</v>
      </c>
      <c r="E172" s="10">
        <v>24429.530201342281</v>
      </c>
      <c r="F172" s="159"/>
      <c r="G172" s="159"/>
      <c r="H172" s="75"/>
      <c r="I172" s="161">
        <f t="shared" si="6"/>
        <v>24429.530201342281</v>
      </c>
      <c r="J172" s="160">
        <f t="shared" si="7"/>
        <v>0.73939560439560437</v>
      </c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AA172" s="161">
        <v>100</v>
      </c>
      <c r="AB172" s="161">
        <v>8700</v>
      </c>
      <c r="AO172" s="75">
        <v>89900</v>
      </c>
      <c r="AP172" s="147">
        <v>45384</v>
      </c>
      <c r="AR172" s="75">
        <v>41342.281879194634</v>
      </c>
      <c r="AS172" s="147">
        <v>96583.892617449659</v>
      </c>
    </row>
    <row r="173" spans="2:45" x14ac:dyDescent="0.25">
      <c r="B173">
        <v>157</v>
      </c>
      <c r="C173" s="75">
        <v>2818.7919463087251</v>
      </c>
      <c r="D173" s="159">
        <v>0.52666666666666662</v>
      </c>
      <c r="E173" s="10">
        <v>2818.7919463087251</v>
      </c>
      <c r="F173" s="159"/>
      <c r="G173" s="159"/>
      <c r="H173" s="75"/>
      <c r="I173" s="161">
        <f t="shared" si="6"/>
        <v>2818.7919463087251</v>
      </c>
      <c r="J173" s="160">
        <f t="shared" si="7"/>
        <v>0.52666666666666662</v>
      </c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AA173" s="161">
        <v>6500</v>
      </c>
      <c r="AB173" s="161">
        <v>2700</v>
      </c>
      <c r="AO173" s="75">
        <v>75.757575757575751</v>
      </c>
      <c r="AP173" s="147">
        <v>3.0303030303030303</v>
      </c>
      <c r="AR173" s="75">
        <v>1500</v>
      </c>
      <c r="AS173" s="147">
        <v>2708</v>
      </c>
    </row>
    <row r="174" spans="2:45" x14ac:dyDescent="0.25">
      <c r="B174">
        <v>158</v>
      </c>
      <c r="C174" s="75">
        <v>2100</v>
      </c>
      <c r="D174" s="159">
        <v>2.2095238095238097</v>
      </c>
      <c r="E174" s="10">
        <v>2100</v>
      </c>
      <c r="F174" s="159"/>
      <c r="G174" s="159"/>
      <c r="H174" s="75"/>
      <c r="I174" s="161">
        <f t="shared" si="6"/>
        <v>2100</v>
      </c>
      <c r="J174" s="160">
        <f t="shared" si="7"/>
        <v>2.2095238095238097</v>
      </c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AA174" s="161">
        <v>9100</v>
      </c>
      <c r="AB174" s="161">
        <v>1800</v>
      </c>
      <c r="AO174" s="75">
        <v>4800</v>
      </c>
      <c r="AP174" s="147">
        <v>3045</v>
      </c>
      <c r="AR174" s="75">
        <v>3500</v>
      </c>
      <c r="AS174" s="147">
        <v>8842</v>
      </c>
    </row>
    <row r="175" spans="2:45" x14ac:dyDescent="0.25">
      <c r="B175">
        <v>159</v>
      </c>
      <c r="C175" s="75">
        <v>191200</v>
      </c>
      <c r="D175" s="159">
        <v>1.0001150627615063</v>
      </c>
      <c r="E175" s="10">
        <v>191200</v>
      </c>
      <c r="F175" s="159"/>
      <c r="G175" s="159"/>
      <c r="H175" s="75"/>
      <c r="I175" s="161">
        <f t="shared" si="6"/>
        <v>191200</v>
      </c>
      <c r="J175" s="160">
        <f t="shared" si="7"/>
        <v>1.0001150627615063</v>
      </c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AA175" s="161">
        <v>7356.3218390804595</v>
      </c>
      <c r="AB175" s="161">
        <v>5100</v>
      </c>
      <c r="AO175" s="75">
        <v>182400</v>
      </c>
      <c r="AP175" s="147">
        <v>102749</v>
      </c>
      <c r="AR175" s="75">
        <v>51100</v>
      </c>
      <c r="AS175" s="147">
        <v>155349</v>
      </c>
    </row>
    <row r="176" spans="2:45" x14ac:dyDescent="0.25">
      <c r="B176">
        <v>160</v>
      </c>
      <c r="C176" s="75">
        <v>8000</v>
      </c>
      <c r="D176" s="159">
        <v>1.6231249999999999</v>
      </c>
      <c r="E176" s="10">
        <v>8000</v>
      </c>
      <c r="F176" s="159"/>
      <c r="G176" s="159"/>
      <c r="H176" s="75"/>
      <c r="I176" s="161">
        <f t="shared" si="6"/>
        <v>8000</v>
      </c>
      <c r="J176" s="160">
        <f t="shared" si="7"/>
        <v>1.6231249999999999</v>
      </c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AA176" s="161">
        <v>3700</v>
      </c>
      <c r="AB176" s="161">
        <v>1300</v>
      </c>
      <c r="AO176" s="75">
        <v>4000</v>
      </c>
      <c r="AP176" s="147">
        <v>1763</v>
      </c>
      <c r="AR176" s="75">
        <v>5909.090909090909</v>
      </c>
      <c r="AS176" s="147">
        <v>8109.090909090909</v>
      </c>
    </row>
    <row r="177" spans="2:45" x14ac:dyDescent="0.25">
      <c r="B177">
        <v>161</v>
      </c>
      <c r="C177" s="75">
        <v>5500</v>
      </c>
      <c r="D177" s="159">
        <v>0.78181818181818186</v>
      </c>
      <c r="E177" s="10">
        <v>5500</v>
      </c>
      <c r="F177" s="159"/>
      <c r="G177" s="159"/>
      <c r="H177" s="75"/>
      <c r="I177" s="161">
        <f t="shared" si="6"/>
        <v>5500</v>
      </c>
      <c r="J177" s="160">
        <f t="shared" si="7"/>
        <v>0.78181818181818186</v>
      </c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AA177" s="161">
        <v>8700</v>
      </c>
      <c r="AB177" s="161">
        <v>8100</v>
      </c>
      <c r="AO177" s="75">
        <v>5000</v>
      </c>
      <c r="AP177" s="147">
        <v>1332</v>
      </c>
      <c r="AR177" s="75">
        <v>3900</v>
      </c>
      <c r="AS177" s="147">
        <v>9419</v>
      </c>
    </row>
    <row r="178" spans="2:45" x14ac:dyDescent="0.25">
      <c r="B178">
        <v>162</v>
      </c>
      <c r="C178" s="75">
        <v>6354.166666666667</v>
      </c>
      <c r="D178" s="159">
        <v>1.4973770491803278</v>
      </c>
      <c r="E178" s="10">
        <v>6354.166666666667</v>
      </c>
      <c r="F178" s="159"/>
      <c r="G178" s="159"/>
      <c r="H178" s="75"/>
      <c r="I178" s="161">
        <f t="shared" si="6"/>
        <v>6354.166666666667</v>
      </c>
      <c r="J178" s="160">
        <f t="shared" si="7"/>
        <v>1.4973770491803278</v>
      </c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AA178" s="161">
        <v>7200</v>
      </c>
      <c r="AB178" s="161">
        <v>8300</v>
      </c>
      <c r="AO178" s="75">
        <v>6300</v>
      </c>
      <c r="AP178" s="147">
        <v>5674</v>
      </c>
      <c r="AR178" s="75">
        <v>700</v>
      </c>
      <c r="AS178" s="147">
        <v>7465</v>
      </c>
    </row>
    <row r="179" spans="2:45" x14ac:dyDescent="0.25">
      <c r="B179">
        <v>163</v>
      </c>
      <c r="C179" s="75">
        <v>3500</v>
      </c>
      <c r="D179" s="159">
        <v>2.5325714285714285</v>
      </c>
      <c r="E179" s="10">
        <v>3500</v>
      </c>
      <c r="F179" s="159"/>
      <c r="G179" s="159"/>
      <c r="H179" s="75"/>
      <c r="I179" s="161">
        <f t="shared" si="6"/>
        <v>3500</v>
      </c>
      <c r="J179" s="160">
        <f t="shared" si="7"/>
        <v>2.5325714285714285</v>
      </c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AA179" s="161">
        <v>7900</v>
      </c>
      <c r="AB179" s="161">
        <v>5400</v>
      </c>
      <c r="AO179" s="75">
        <v>188800</v>
      </c>
      <c r="AP179" s="147">
        <v>57734</v>
      </c>
      <c r="AR179" s="75">
        <v>2700</v>
      </c>
      <c r="AS179" s="147">
        <v>8799</v>
      </c>
    </row>
    <row r="180" spans="2:45" x14ac:dyDescent="0.25">
      <c r="B180">
        <v>164</v>
      </c>
      <c r="C180" s="75">
        <v>150500</v>
      </c>
      <c r="D180" s="159">
        <v>1.0016943521594683</v>
      </c>
      <c r="E180" s="10">
        <v>150500</v>
      </c>
      <c r="F180" s="159"/>
      <c r="G180" s="159"/>
      <c r="H180" s="75"/>
      <c r="I180" s="161">
        <f t="shared" si="6"/>
        <v>150500</v>
      </c>
      <c r="J180" s="160">
        <f t="shared" si="7"/>
        <v>1.0016943521594683</v>
      </c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AA180" s="161">
        <v>7800</v>
      </c>
      <c r="AB180" s="161">
        <v>6200</v>
      </c>
      <c r="AO180" s="75">
        <v>4000</v>
      </c>
      <c r="AP180" s="147">
        <v>1620</v>
      </c>
      <c r="AR180" s="75">
        <v>8000</v>
      </c>
      <c r="AS180" s="147">
        <v>13656</v>
      </c>
    </row>
    <row r="181" spans="2:45" x14ac:dyDescent="0.25">
      <c r="B181">
        <v>165</v>
      </c>
      <c r="C181" s="75">
        <v>90400</v>
      </c>
      <c r="D181" s="159">
        <v>1.2199004424778761</v>
      </c>
      <c r="E181" s="10">
        <v>90400</v>
      </c>
      <c r="F181" s="159"/>
      <c r="G181" s="159"/>
      <c r="H181" s="75"/>
      <c r="I181" s="161">
        <f t="shared" si="6"/>
        <v>90400</v>
      </c>
      <c r="J181" s="160">
        <f t="shared" si="7"/>
        <v>1.2199004424778761</v>
      </c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AA181" s="161">
        <v>6442.9530201342286</v>
      </c>
      <c r="AB181" s="161">
        <v>2100</v>
      </c>
      <c r="AO181" s="75">
        <v>153800</v>
      </c>
      <c r="AP181" s="147">
        <v>60342</v>
      </c>
      <c r="AR181" s="75">
        <v>2500</v>
      </c>
      <c r="AS181" s="147">
        <v>14536</v>
      </c>
    </row>
    <row r="182" spans="2:45" x14ac:dyDescent="0.25">
      <c r="B182">
        <v>166</v>
      </c>
      <c r="C182" s="75">
        <v>9800</v>
      </c>
      <c r="D182" s="159">
        <v>1.3713265306122449</v>
      </c>
      <c r="E182" s="10">
        <v>9800</v>
      </c>
      <c r="F182" s="159"/>
      <c r="G182" s="159"/>
      <c r="H182" s="75"/>
      <c r="I182" s="161">
        <f t="shared" si="6"/>
        <v>9800</v>
      </c>
      <c r="J182" s="160">
        <f t="shared" si="7"/>
        <v>1.3713265306122449</v>
      </c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AA182" s="161">
        <v>6711.4093959731545</v>
      </c>
      <c r="AB182" s="161">
        <v>120.64343163538874</v>
      </c>
      <c r="AO182" s="75">
        <v>191500</v>
      </c>
      <c r="AP182" s="147">
        <v>57122</v>
      </c>
      <c r="AR182" s="75">
        <v>8400</v>
      </c>
      <c r="AS182" s="147">
        <v>9076</v>
      </c>
    </row>
    <row r="183" spans="2:45" x14ac:dyDescent="0.25">
      <c r="B183">
        <v>167</v>
      </c>
      <c r="C183" s="75">
        <v>1744.9664429530201</v>
      </c>
      <c r="D183" s="159">
        <v>4.155384615384615</v>
      </c>
      <c r="E183" s="10">
        <v>1744.9664429530201</v>
      </c>
      <c r="F183" s="159"/>
      <c r="G183" s="159"/>
      <c r="H183" s="75"/>
      <c r="I183" s="161">
        <f t="shared" si="6"/>
        <v>1744.9664429530201</v>
      </c>
      <c r="J183" s="160">
        <f t="shared" si="7"/>
        <v>4.155384615384615</v>
      </c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AA183" s="161">
        <v>3600</v>
      </c>
      <c r="AB183" s="161">
        <v>2400</v>
      </c>
      <c r="AO183" s="75">
        <v>8500</v>
      </c>
      <c r="AP183" s="147">
        <v>4613</v>
      </c>
      <c r="AR183" s="75">
        <v>900</v>
      </c>
      <c r="AS183" s="147">
        <v>6357</v>
      </c>
    </row>
    <row r="184" spans="2:45" x14ac:dyDescent="0.25">
      <c r="B184">
        <v>168</v>
      </c>
      <c r="C184" s="75">
        <v>17171.581769436998</v>
      </c>
      <c r="D184" s="159">
        <v>0.3130913348946136</v>
      </c>
      <c r="E184" s="10">
        <v>17171.581769436998</v>
      </c>
      <c r="F184" s="159"/>
      <c r="G184" s="159"/>
      <c r="H184" s="75"/>
      <c r="I184" s="161">
        <f t="shared" si="6"/>
        <v>17171.581769436998</v>
      </c>
      <c r="J184" s="160">
        <f t="shared" si="7"/>
        <v>0.3130913348946136</v>
      </c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AA184" s="161">
        <v>100</v>
      </c>
      <c r="AB184" s="161">
        <v>4700</v>
      </c>
      <c r="AO184" s="75">
        <v>196600</v>
      </c>
      <c r="AP184" s="147">
        <v>159931</v>
      </c>
      <c r="AR184" s="75">
        <v>6300</v>
      </c>
      <c r="AS184" s="147">
        <v>13213</v>
      </c>
    </row>
    <row r="185" spans="2:45" x14ac:dyDescent="0.25">
      <c r="B185">
        <v>169</v>
      </c>
      <c r="C185" s="75">
        <v>23300</v>
      </c>
      <c r="D185" s="159">
        <v>4.240815450643777</v>
      </c>
      <c r="E185" s="10">
        <v>23300</v>
      </c>
      <c r="F185" s="159"/>
      <c r="G185" s="159"/>
      <c r="H185" s="75"/>
      <c r="I185" s="161">
        <f t="shared" si="6"/>
        <v>23300</v>
      </c>
      <c r="J185" s="160">
        <f t="shared" si="7"/>
        <v>4.240815450643777</v>
      </c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AA185" s="161">
        <v>3300</v>
      </c>
      <c r="AB185" s="161">
        <v>1200</v>
      </c>
      <c r="AO185" s="75">
        <v>4200</v>
      </c>
      <c r="AP185" s="147">
        <v>689</v>
      </c>
      <c r="AR185" s="75">
        <v>606.06060606060601</v>
      </c>
      <c r="AS185" s="147">
        <v>10207.575757575758</v>
      </c>
    </row>
    <row r="186" spans="2:45" x14ac:dyDescent="0.25">
      <c r="B186">
        <v>170</v>
      </c>
      <c r="C186" s="75">
        <v>188100</v>
      </c>
      <c r="D186" s="159">
        <v>2.9388623072833599E-2</v>
      </c>
      <c r="E186" s="10">
        <v>188100</v>
      </c>
      <c r="F186" s="159"/>
      <c r="G186" s="159"/>
      <c r="H186" s="75"/>
      <c r="I186" s="161">
        <f t="shared" si="6"/>
        <v>188100</v>
      </c>
      <c r="J186" s="160">
        <f t="shared" si="7"/>
        <v>2.9388623072833599E-2</v>
      </c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AA186" s="161">
        <v>5500</v>
      </c>
      <c r="AB186" s="161">
        <v>1060.6060606060605</v>
      </c>
      <c r="AO186" s="75">
        <v>91400</v>
      </c>
      <c r="AP186" s="147">
        <v>48236</v>
      </c>
      <c r="AR186" s="75">
        <v>1800</v>
      </c>
      <c r="AS186" s="147">
        <v>8219</v>
      </c>
    </row>
    <row r="187" spans="2:45" x14ac:dyDescent="0.25">
      <c r="B187">
        <v>171</v>
      </c>
      <c r="C187" s="75">
        <v>4900</v>
      </c>
      <c r="D187" s="159">
        <v>0.1063265306122449</v>
      </c>
      <c r="E187" s="10">
        <v>4900</v>
      </c>
      <c r="F187" s="159"/>
      <c r="G187" s="159"/>
      <c r="H187" s="75"/>
      <c r="I187" s="161">
        <f t="shared" si="6"/>
        <v>4900</v>
      </c>
      <c r="J187" s="160">
        <f t="shared" si="7"/>
        <v>0.1063265306122449</v>
      </c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AA187" s="161">
        <v>5900</v>
      </c>
      <c r="AB187" s="161">
        <v>5600</v>
      </c>
      <c r="AO187" s="75">
        <v>104137.93103448275</v>
      </c>
      <c r="AP187" s="147">
        <v>32004.597701149425</v>
      </c>
      <c r="AR187" s="75">
        <v>600</v>
      </c>
      <c r="AS187" s="147">
        <v>8038</v>
      </c>
    </row>
    <row r="188" spans="2:45" x14ac:dyDescent="0.25">
      <c r="B188">
        <v>172</v>
      </c>
      <c r="C188" s="75">
        <v>800</v>
      </c>
      <c r="D188" s="159">
        <v>0.82874999999999999</v>
      </c>
      <c r="E188" s="10">
        <v>800</v>
      </c>
      <c r="F188" s="159"/>
      <c r="G188" s="159"/>
      <c r="H188" s="75"/>
      <c r="I188" s="161">
        <f t="shared" si="6"/>
        <v>800</v>
      </c>
      <c r="J188" s="160">
        <f t="shared" si="7"/>
        <v>0.82874999999999999</v>
      </c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AA188" s="161">
        <v>5100</v>
      </c>
      <c r="AB188" s="161">
        <v>3600</v>
      </c>
      <c r="AO188" s="75">
        <v>5977.0114942528735</v>
      </c>
      <c r="AP188" s="147">
        <v>806.89655172413791</v>
      </c>
      <c r="AR188" s="75">
        <v>3500</v>
      </c>
      <c r="AS188" s="147">
        <v>5037</v>
      </c>
    </row>
    <row r="189" spans="2:45" x14ac:dyDescent="0.25">
      <c r="B189">
        <v>173</v>
      </c>
      <c r="C189" s="75">
        <v>96700</v>
      </c>
      <c r="D189" s="159">
        <v>1.6301447776628748</v>
      </c>
      <c r="E189" s="10">
        <v>96700</v>
      </c>
      <c r="F189" s="159"/>
      <c r="G189" s="159"/>
      <c r="H189" s="75"/>
      <c r="I189" s="161">
        <f t="shared" si="6"/>
        <v>96700</v>
      </c>
      <c r="J189" s="160">
        <f t="shared" si="7"/>
        <v>1.6301447776628748</v>
      </c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AA189" s="161">
        <v>7000</v>
      </c>
      <c r="AB189" s="161">
        <v>3563.2183908045977</v>
      </c>
      <c r="AO189" s="75">
        <v>183800</v>
      </c>
      <c r="AP189" s="147">
        <v>1667</v>
      </c>
      <c r="AR189" s="75">
        <v>900</v>
      </c>
      <c r="AS189" s="147">
        <v>12102</v>
      </c>
    </row>
    <row r="190" spans="2:45" x14ac:dyDescent="0.25">
      <c r="B190">
        <v>174</v>
      </c>
      <c r="C190" s="75">
        <v>600</v>
      </c>
      <c r="D190" s="159">
        <v>8.9466666666666672</v>
      </c>
      <c r="E190" s="10">
        <v>600</v>
      </c>
      <c r="F190" s="159"/>
      <c r="G190" s="159"/>
      <c r="H190" s="75"/>
      <c r="I190" s="161">
        <f t="shared" si="6"/>
        <v>600</v>
      </c>
      <c r="J190" s="160">
        <f t="shared" si="7"/>
        <v>8.9466666666666672</v>
      </c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AA190" s="161">
        <v>7200</v>
      </c>
      <c r="AB190" s="161">
        <v>5000</v>
      </c>
      <c r="AO190" s="75">
        <v>9800</v>
      </c>
      <c r="AP190" s="147">
        <v>3349</v>
      </c>
      <c r="AR190" s="75">
        <v>2100</v>
      </c>
      <c r="AS190" s="147">
        <v>11469</v>
      </c>
    </row>
    <row r="191" spans="2:45" x14ac:dyDescent="0.25">
      <c r="B191">
        <v>175</v>
      </c>
      <c r="C191" s="75">
        <v>181200</v>
      </c>
      <c r="D191" s="159">
        <v>0.26191501103752757</v>
      </c>
      <c r="E191" s="10">
        <v>181200</v>
      </c>
      <c r="F191" s="159"/>
      <c r="G191" s="159"/>
      <c r="H191" s="75"/>
      <c r="I191" s="161">
        <f t="shared" si="6"/>
        <v>181200</v>
      </c>
      <c r="J191" s="160">
        <f t="shared" si="7"/>
        <v>0.26191501103752757</v>
      </c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AA191" s="161">
        <v>7800</v>
      </c>
      <c r="AB191" s="161">
        <v>4000</v>
      </c>
      <c r="AO191" s="75">
        <v>25924.932975871314</v>
      </c>
      <c r="AP191" s="147">
        <v>6208.7131367292222</v>
      </c>
      <c r="AR191" s="75">
        <v>2800</v>
      </c>
      <c r="AS191" s="147">
        <v>8014</v>
      </c>
    </row>
    <row r="192" spans="2:45" x14ac:dyDescent="0.25">
      <c r="B192">
        <v>176</v>
      </c>
      <c r="C192" s="75">
        <v>115000</v>
      </c>
      <c r="D192" s="159">
        <v>0.74834782608695649</v>
      </c>
      <c r="E192" s="10">
        <v>115000</v>
      </c>
      <c r="F192" s="159"/>
      <c r="G192" s="159"/>
      <c r="H192" s="75"/>
      <c r="I192" s="161">
        <f t="shared" si="6"/>
        <v>115000</v>
      </c>
      <c r="J192" s="160">
        <f t="shared" si="7"/>
        <v>0.74834782608695649</v>
      </c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AA192" s="161">
        <v>9400</v>
      </c>
      <c r="AB192" s="161">
        <v>7400</v>
      </c>
      <c r="AO192" s="75">
        <v>163800</v>
      </c>
      <c r="AP192" s="147">
        <v>78743</v>
      </c>
      <c r="AR192" s="75">
        <v>4410.1876675603216</v>
      </c>
      <c r="AS192" s="147">
        <v>5827.4798927613938</v>
      </c>
    </row>
    <row r="193" spans="2:45" x14ac:dyDescent="0.25">
      <c r="B193">
        <v>177</v>
      </c>
      <c r="C193" s="75">
        <v>38800</v>
      </c>
      <c r="D193" s="159">
        <v>4.1647680412371137</v>
      </c>
      <c r="E193" s="10">
        <v>38800</v>
      </c>
      <c r="F193" s="159"/>
      <c r="G193" s="159"/>
      <c r="H193" s="75"/>
      <c r="I193" s="161">
        <f t="shared" si="6"/>
        <v>38800</v>
      </c>
      <c r="J193" s="160">
        <f t="shared" si="7"/>
        <v>4.1647680412371137</v>
      </c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AA193" s="161">
        <v>7800</v>
      </c>
      <c r="AB193" s="161">
        <v>2758.6206896551726</v>
      </c>
      <c r="AO193" s="75">
        <v>100</v>
      </c>
      <c r="AP193" s="147">
        <v>0</v>
      </c>
      <c r="AR193" s="75">
        <v>6300</v>
      </c>
      <c r="AS193" s="147">
        <v>12812</v>
      </c>
    </row>
    <row r="194" spans="2:45" x14ac:dyDescent="0.25">
      <c r="B194">
        <v>178</v>
      </c>
      <c r="C194" s="75">
        <v>7200</v>
      </c>
      <c r="D194" s="159">
        <v>0.96208333333333329</v>
      </c>
      <c r="E194" s="10">
        <v>7200</v>
      </c>
      <c r="F194" s="159"/>
      <c r="G194" s="159"/>
      <c r="H194" s="75"/>
      <c r="I194" s="161">
        <f t="shared" si="6"/>
        <v>7200</v>
      </c>
      <c r="J194" s="160">
        <f t="shared" si="7"/>
        <v>0.96208333333333329</v>
      </c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AA194" s="161">
        <v>6600</v>
      </c>
      <c r="AB194" s="161">
        <v>8600</v>
      </c>
      <c r="AO194" s="75">
        <v>153600</v>
      </c>
      <c r="AP194" s="147">
        <v>107743</v>
      </c>
      <c r="AR194" s="75">
        <v>59100</v>
      </c>
      <c r="AS194" s="147">
        <v>183345</v>
      </c>
    </row>
    <row r="195" spans="2:45" x14ac:dyDescent="0.25">
      <c r="B195">
        <v>179</v>
      </c>
      <c r="C195" s="75">
        <v>33712.121212121208</v>
      </c>
      <c r="D195" s="159">
        <v>3.5771910112359548</v>
      </c>
      <c r="E195" s="10">
        <v>33712.121212121208</v>
      </c>
      <c r="F195" s="159"/>
      <c r="G195" s="159"/>
      <c r="H195" s="75"/>
      <c r="I195" s="161">
        <f t="shared" si="6"/>
        <v>33712.121212121208</v>
      </c>
      <c r="J195" s="160">
        <f t="shared" si="7"/>
        <v>3.5771910112359548</v>
      </c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AB195" s="161">
        <v>5300</v>
      </c>
      <c r="AO195" s="75">
        <v>7500</v>
      </c>
      <c r="AP195" s="147">
        <v>6924</v>
      </c>
      <c r="AR195" s="75">
        <v>2200</v>
      </c>
      <c r="AS195" s="147">
        <v>8697</v>
      </c>
    </row>
    <row r="196" spans="2:45" x14ac:dyDescent="0.25">
      <c r="B196">
        <v>180</v>
      </c>
      <c r="C196" s="75">
        <v>37583.892617449666</v>
      </c>
      <c r="D196" s="159">
        <v>3.0845714285714285</v>
      </c>
      <c r="E196" s="10">
        <v>37583.892617449666</v>
      </c>
      <c r="F196" s="159"/>
      <c r="G196" s="159"/>
      <c r="H196" s="75"/>
      <c r="I196" s="161">
        <f t="shared" si="6"/>
        <v>37583.892617449666</v>
      </c>
      <c r="J196" s="160">
        <f t="shared" si="7"/>
        <v>3.0845714285714285</v>
      </c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AB196" s="161">
        <v>9200</v>
      </c>
      <c r="AO196" s="75">
        <v>89900</v>
      </c>
      <c r="AP196" s="147">
        <v>12497</v>
      </c>
      <c r="AR196" s="75">
        <v>1400</v>
      </c>
      <c r="AS196" s="147">
        <v>4126</v>
      </c>
    </row>
    <row r="197" spans="2:45" x14ac:dyDescent="0.25">
      <c r="B197">
        <v>181</v>
      </c>
      <c r="C197" s="75">
        <v>8600</v>
      </c>
      <c r="D197" s="159">
        <v>0.61802325581395345</v>
      </c>
      <c r="E197" s="10">
        <v>8600</v>
      </c>
      <c r="F197" s="159"/>
      <c r="G197" s="159"/>
      <c r="H197" s="75"/>
      <c r="I197" s="161">
        <f t="shared" si="6"/>
        <v>8600</v>
      </c>
      <c r="J197" s="160">
        <f t="shared" si="7"/>
        <v>0.61802325581395345</v>
      </c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AB197" s="161">
        <v>2400</v>
      </c>
      <c r="AO197" s="75">
        <v>2100</v>
      </c>
      <c r="AP197" s="147">
        <v>837</v>
      </c>
      <c r="AR197" s="75">
        <v>117900</v>
      </c>
      <c r="AS197" s="147">
        <v>196377</v>
      </c>
    </row>
    <row r="198" spans="2:45" x14ac:dyDescent="0.25">
      <c r="B198">
        <v>182</v>
      </c>
      <c r="C198" s="75">
        <v>3632.7077747989279</v>
      </c>
      <c r="D198" s="159">
        <v>7.2232472324723247</v>
      </c>
      <c r="E198" s="10">
        <v>3632.7077747989279</v>
      </c>
      <c r="F198" s="159"/>
      <c r="G198" s="159"/>
      <c r="H198" s="75"/>
      <c r="I198" s="161">
        <f t="shared" si="6"/>
        <v>3632.7077747989279</v>
      </c>
      <c r="J198" s="160">
        <f t="shared" si="7"/>
        <v>7.2232472324723247</v>
      </c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AB198" s="161">
        <v>900</v>
      </c>
      <c r="AO198" s="75">
        <v>168500</v>
      </c>
      <c r="AP198" s="147">
        <v>119510</v>
      </c>
      <c r="AR198" s="75">
        <v>7100</v>
      </c>
      <c r="AS198" s="147">
        <v>11648</v>
      </c>
    </row>
    <row r="199" spans="2:45" x14ac:dyDescent="0.25">
      <c r="B199">
        <v>183</v>
      </c>
      <c r="C199" s="75">
        <v>3863.6363636363635</v>
      </c>
      <c r="D199" s="159">
        <v>0.69117647058823528</v>
      </c>
      <c r="E199" s="10">
        <v>3863.6363636363635</v>
      </c>
      <c r="F199" s="159"/>
      <c r="G199" s="159"/>
      <c r="H199" s="75"/>
      <c r="I199" s="161">
        <f t="shared" si="6"/>
        <v>3863.6363636363635</v>
      </c>
      <c r="J199" s="160">
        <f t="shared" si="7"/>
        <v>0.69117647058823528</v>
      </c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AB199" s="161">
        <v>2500</v>
      </c>
      <c r="AO199" s="75">
        <v>147800</v>
      </c>
      <c r="AP199" s="147">
        <v>35498</v>
      </c>
      <c r="AR199" s="75">
        <v>98700</v>
      </c>
      <c r="AS199" s="147">
        <v>131826</v>
      </c>
    </row>
    <row r="200" spans="2:45" x14ac:dyDescent="0.25">
      <c r="B200">
        <v>184</v>
      </c>
      <c r="C200" s="75">
        <v>3600</v>
      </c>
      <c r="D200" s="159">
        <v>2.9305555555555554</v>
      </c>
      <c r="E200" s="10">
        <v>3600</v>
      </c>
      <c r="F200" s="159"/>
      <c r="G200" s="159"/>
      <c r="H200" s="75"/>
      <c r="I200" s="161">
        <f t="shared" si="6"/>
        <v>3600</v>
      </c>
      <c r="J200" s="160">
        <f t="shared" si="7"/>
        <v>2.9305555555555554</v>
      </c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AB200" s="161">
        <v>428.9544235924933</v>
      </c>
      <c r="AO200" s="75">
        <v>6515.151515151515</v>
      </c>
      <c r="AP200" s="147">
        <v>3634.090909090909</v>
      </c>
      <c r="AR200" s="75">
        <v>38735.632183908048</v>
      </c>
      <c r="AS200" s="147">
        <v>71643.678160919546</v>
      </c>
    </row>
    <row r="201" spans="2:45" x14ac:dyDescent="0.25">
      <c r="B201">
        <v>185</v>
      </c>
      <c r="C201" s="75">
        <v>1000</v>
      </c>
      <c r="D201" s="159">
        <v>0.71799999999999997</v>
      </c>
      <c r="E201" s="10">
        <v>1000</v>
      </c>
      <c r="F201" s="159"/>
      <c r="G201" s="159"/>
      <c r="H201" s="75"/>
      <c r="I201" s="161">
        <f t="shared" si="6"/>
        <v>1000</v>
      </c>
      <c r="J201" s="160">
        <f t="shared" si="7"/>
        <v>0.71799999999999997</v>
      </c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AB201" s="161">
        <v>872.48322147651004</v>
      </c>
      <c r="AO201" s="75">
        <v>125400</v>
      </c>
      <c r="AP201" s="147">
        <v>53324</v>
      </c>
      <c r="AR201" s="75">
        <v>3300</v>
      </c>
      <c r="AS201" s="147">
        <v>14643</v>
      </c>
    </row>
    <row r="202" spans="2:45" x14ac:dyDescent="0.25">
      <c r="B202">
        <v>186</v>
      </c>
      <c r="C202" s="75">
        <v>88800</v>
      </c>
      <c r="D202" s="159">
        <v>0.31934684684684683</v>
      </c>
      <c r="E202" s="10">
        <v>88800</v>
      </c>
      <c r="F202" s="159"/>
      <c r="G202" s="159"/>
      <c r="H202" s="75"/>
      <c r="I202" s="161">
        <f t="shared" si="6"/>
        <v>88800</v>
      </c>
      <c r="J202" s="160">
        <f t="shared" si="7"/>
        <v>0.31934684684684683</v>
      </c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AB202" s="161">
        <v>5234.89932885906</v>
      </c>
      <c r="AO202" s="75">
        <v>8800</v>
      </c>
      <c r="AP202" s="147">
        <v>622</v>
      </c>
      <c r="AR202" s="75">
        <v>20700</v>
      </c>
      <c r="AS202" s="147">
        <v>41396</v>
      </c>
    </row>
    <row r="203" spans="2:45" x14ac:dyDescent="0.25">
      <c r="B203">
        <v>187</v>
      </c>
      <c r="C203" s="75">
        <v>45606.060606060601</v>
      </c>
      <c r="D203" s="159">
        <v>2.2987375415282392</v>
      </c>
      <c r="E203" s="10">
        <v>45606.060606060601</v>
      </c>
      <c r="F203" s="159"/>
      <c r="G203" s="159"/>
      <c r="H203" s="75"/>
      <c r="I203" s="161">
        <f t="shared" si="6"/>
        <v>45606.060606060601</v>
      </c>
      <c r="J203" s="160">
        <f t="shared" si="7"/>
        <v>2.2987375415282392</v>
      </c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AB203" s="161">
        <v>9100</v>
      </c>
      <c r="AO203" s="75">
        <v>50500</v>
      </c>
      <c r="AP203" s="147">
        <v>16389</v>
      </c>
      <c r="AR203" s="75">
        <v>9600</v>
      </c>
      <c r="AS203" s="147">
        <v>11900</v>
      </c>
    </row>
    <row r="204" spans="2:45" x14ac:dyDescent="0.25">
      <c r="B204">
        <v>188</v>
      </c>
      <c r="C204" s="75">
        <v>8200</v>
      </c>
      <c r="D204" s="159">
        <v>0.3201219512195122</v>
      </c>
      <c r="E204" s="10">
        <v>8200</v>
      </c>
      <c r="F204" s="159"/>
      <c r="G204" s="159"/>
      <c r="H204" s="75"/>
      <c r="I204" s="161">
        <f t="shared" si="6"/>
        <v>8200</v>
      </c>
      <c r="J204" s="160">
        <f t="shared" si="7"/>
        <v>0.3201219512195122</v>
      </c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AB204" s="161">
        <v>5900</v>
      </c>
      <c r="AO204" s="75">
        <v>96700</v>
      </c>
      <c r="AP204" s="147">
        <v>81136</v>
      </c>
      <c r="AR204" s="75">
        <v>66200</v>
      </c>
      <c r="AS204" s="147">
        <v>123538</v>
      </c>
    </row>
    <row r="205" spans="2:45" x14ac:dyDescent="0.25">
      <c r="B205">
        <v>189</v>
      </c>
      <c r="C205" s="75">
        <v>191300</v>
      </c>
      <c r="D205" s="159">
        <v>0.23525352848928385</v>
      </c>
      <c r="E205" s="10">
        <v>191300</v>
      </c>
      <c r="F205" s="159"/>
      <c r="G205" s="159"/>
      <c r="H205" s="75"/>
      <c r="I205" s="161">
        <f t="shared" si="6"/>
        <v>191300</v>
      </c>
      <c r="J205" s="160">
        <f t="shared" si="7"/>
        <v>0.23525352848928385</v>
      </c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AB205" s="161">
        <v>800</v>
      </c>
      <c r="AO205" s="75">
        <v>2100</v>
      </c>
      <c r="AP205" s="147">
        <v>1768</v>
      </c>
      <c r="AR205" s="75">
        <v>173800</v>
      </c>
      <c r="AS205" s="147">
        <v>198628</v>
      </c>
    </row>
    <row r="206" spans="2:45" x14ac:dyDescent="0.25">
      <c r="B206">
        <v>190</v>
      </c>
      <c r="C206" s="75">
        <v>3700</v>
      </c>
      <c r="D206" s="159">
        <v>0.68594594594594593</v>
      </c>
      <c r="E206" s="10">
        <v>3700</v>
      </c>
      <c r="F206" s="159"/>
      <c r="G206" s="159"/>
      <c r="H206" s="75"/>
      <c r="I206" s="161">
        <f t="shared" si="6"/>
        <v>3700</v>
      </c>
      <c r="J206" s="160">
        <f t="shared" si="7"/>
        <v>0.68594594594594593</v>
      </c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AB206" s="161">
        <v>7600</v>
      </c>
      <c r="AO206" s="75">
        <v>143333.33333333331</v>
      </c>
      <c r="AP206" s="147">
        <v>142787.87878787878</v>
      </c>
      <c r="AR206" s="75">
        <v>94500</v>
      </c>
      <c r="AS206" s="147">
        <v>116064</v>
      </c>
    </row>
    <row r="207" spans="2:45" x14ac:dyDescent="0.25">
      <c r="B207">
        <v>191</v>
      </c>
      <c r="C207" s="75">
        <v>8400</v>
      </c>
      <c r="D207" s="159">
        <v>0.37952380952380954</v>
      </c>
      <c r="E207" s="10">
        <v>8400</v>
      </c>
      <c r="F207" s="159"/>
      <c r="G207" s="159"/>
      <c r="H207" s="75"/>
      <c r="I207" s="161">
        <f t="shared" si="6"/>
        <v>8400</v>
      </c>
      <c r="J207" s="160">
        <f t="shared" si="7"/>
        <v>0.37952380952380954</v>
      </c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AB207" s="161">
        <v>900</v>
      </c>
      <c r="AO207" s="75">
        <v>10344.827586206897</v>
      </c>
      <c r="AP207" s="147">
        <v>8306.8965517241377</v>
      </c>
      <c r="AR207" s="75">
        <v>69800</v>
      </c>
      <c r="AS207" s="147">
        <v>125042</v>
      </c>
    </row>
    <row r="208" spans="2:45" x14ac:dyDescent="0.25">
      <c r="B208">
        <v>192</v>
      </c>
      <c r="C208" s="75">
        <v>42600</v>
      </c>
      <c r="D208" s="159">
        <v>0.19992957746478873</v>
      </c>
      <c r="E208" s="10">
        <v>42600</v>
      </c>
      <c r="F208" s="159"/>
      <c r="G208" s="159"/>
      <c r="H208" s="75"/>
      <c r="I208" s="161">
        <f t="shared" si="6"/>
        <v>42600</v>
      </c>
      <c r="J208" s="160">
        <f t="shared" si="7"/>
        <v>0.19992957746478873</v>
      </c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AB208" s="161">
        <v>8300</v>
      </c>
      <c r="AO208" s="75">
        <v>5100</v>
      </c>
      <c r="AP208" s="147">
        <v>574</v>
      </c>
      <c r="AR208" s="75">
        <v>900</v>
      </c>
      <c r="AS208" s="147">
        <v>12607</v>
      </c>
    </row>
    <row r="209" spans="2:45" x14ac:dyDescent="0.25">
      <c r="B209">
        <v>193</v>
      </c>
      <c r="C209" s="75">
        <v>6600</v>
      </c>
      <c r="D209" s="159">
        <v>0.45636363636363636</v>
      </c>
      <c r="E209" s="10">
        <v>6600</v>
      </c>
      <c r="F209" s="159"/>
      <c r="G209" s="159"/>
      <c r="H209" s="75"/>
      <c r="I209" s="161">
        <f t="shared" ref="I209:I272" si="8">IF(ISBLANK(C209),0,C209)</f>
        <v>6600</v>
      </c>
      <c r="J209" s="160">
        <f t="shared" ref="J209:J272" si="9">IF(ISBLANK(D209),0,D209)</f>
        <v>0.45636363636363636</v>
      </c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AB209" s="161">
        <v>1212.121212121212</v>
      </c>
      <c r="AO209" s="75">
        <v>105000</v>
      </c>
      <c r="AP209" s="147">
        <v>96328</v>
      </c>
      <c r="AR209" s="75">
        <v>74100</v>
      </c>
      <c r="AS209" s="147">
        <v>94631</v>
      </c>
    </row>
    <row r="210" spans="2:45" x14ac:dyDescent="0.25">
      <c r="B210">
        <v>194</v>
      </c>
      <c r="C210" s="75">
        <v>7100</v>
      </c>
      <c r="D210" s="159">
        <v>1.227605633802817</v>
      </c>
      <c r="E210" s="10">
        <v>7100</v>
      </c>
      <c r="F210" s="159"/>
      <c r="G210" s="159"/>
      <c r="H210" s="75"/>
      <c r="I210" s="161">
        <f t="shared" si="8"/>
        <v>7100</v>
      </c>
      <c r="J210" s="160">
        <f t="shared" si="9"/>
        <v>1.227605633802817</v>
      </c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AB210" s="161">
        <v>2600</v>
      </c>
      <c r="AO210" s="75">
        <v>89100</v>
      </c>
      <c r="AP210" s="147">
        <v>13385</v>
      </c>
      <c r="AR210" s="75">
        <v>33600</v>
      </c>
      <c r="AS210" s="147">
        <v>137961</v>
      </c>
    </row>
    <row r="211" spans="2:45" x14ac:dyDescent="0.25">
      <c r="B211">
        <v>195</v>
      </c>
      <c r="C211" s="75">
        <v>15800</v>
      </c>
      <c r="D211" s="159">
        <v>3.61753164556962</v>
      </c>
      <c r="E211" s="10">
        <v>15800</v>
      </c>
      <c r="F211" s="159"/>
      <c r="G211" s="159"/>
      <c r="H211" s="75"/>
      <c r="I211" s="161">
        <f t="shared" si="8"/>
        <v>15800</v>
      </c>
      <c r="J211" s="160">
        <f t="shared" si="9"/>
        <v>3.61753164556962</v>
      </c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AB211" s="161">
        <v>9800</v>
      </c>
      <c r="AO211" s="75">
        <v>151300</v>
      </c>
      <c r="AP211" s="147">
        <v>57034</v>
      </c>
      <c r="AR211" s="75">
        <v>817.69436997319031</v>
      </c>
      <c r="AS211" s="147">
        <v>1011.7962466487936</v>
      </c>
    </row>
    <row r="212" spans="2:45" x14ac:dyDescent="0.25">
      <c r="B212">
        <v>196</v>
      </c>
      <c r="C212" s="75">
        <v>1099.1957104557641</v>
      </c>
      <c r="D212" s="159">
        <v>0.63146341463414635</v>
      </c>
      <c r="E212" s="10">
        <v>1099.1957104557641</v>
      </c>
      <c r="F212" s="159"/>
      <c r="G212" s="159"/>
      <c r="H212" s="75"/>
      <c r="I212" s="161">
        <f t="shared" si="8"/>
        <v>1099.1957104557641</v>
      </c>
      <c r="J212" s="160">
        <f t="shared" si="9"/>
        <v>0.63146341463414635</v>
      </c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AB212" s="161">
        <v>5300</v>
      </c>
      <c r="AO212" s="75">
        <v>9800</v>
      </c>
      <c r="AP212" s="147">
        <v>7120</v>
      </c>
      <c r="AR212" s="75">
        <v>2300</v>
      </c>
      <c r="AS212" s="147">
        <v>4253</v>
      </c>
    </row>
    <row r="213" spans="2:45" x14ac:dyDescent="0.25">
      <c r="B213">
        <v>197</v>
      </c>
      <c r="C213" s="75">
        <v>54700</v>
      </c>
      <c r="D213" s="159">
        <v>2.9820475319926874</v>
      </c>
      <c r="E213" s="10">
        <v>54700</v>
      </c>
      <c r="F213" s="159"/>
      <c r="G213" s="159"/>
      <c r="H213" s="75"/>
      <c r="I213" s="161">
        <f t="shared" si="8"/>
        <v>54700</v>
      </c>
      <c r="J213" s="160">
        <f t="shared" si="9"/>
        <v>2.9820475319926874</v>
      </c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AB213" s="161">
        <v>2800</v>
      </c>
      <c r="AO213" s="75">
        <v>178000</v>
      </c>
      <c r="AP213" s="147">
        <v>43086</v>
      </c>
      <c r="AR213" s="75">
        <v>4000</v>
      </c>
      <c r="AS213" s="147">
        <v>11948</v>
      </c>
    </row>
    <row r="214" spans="2:45" x14ac:dyDescent="0.25">
      <c r="B214">
        <v>198</v>
      </c>
      <c r="C214" s="75">
        <v>63200</v>
      </c>
      <c r="D214" s="159">
        <v>9.5585443037974685E-2</v>
      </c>
      <c r="E214" s="10">
        <v>63200</v>
      </c>
      <c r="F214" s="159"/>
      <c r="G214" s="159"/>
      <c r="H214" s="75"/>
      <c r="I214" s="161">
        <f t="shared" si="8"/>
        <v>63200</v>
      </c>
      <c r="J214" s="160">
        <f t="shared" si="9"/>
        <v>9.5585443037974685E-2</v>
      </c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AB214" s="161">
        <v>4200</v>
      </c>
      <c r="AO214" s="75">
        <v>88505.747126436778</v>
      </c>
      <c r="AP214" s="147">
        <v>2218.3908045977009</v>
      </c>
      <c r="AR214" s="75">
        <v>68620.68965517242</v>
      </c>
      <c r="AS214" s="147">
        <v>155324.13793103449</v>
      </c>
    </row>
    <row r="215" spans="2:45" x14ac:dyDescent="0.25">
      <c r="B215">
        <v>199</v>
      </c>
      <c r="C215" s="75">
        <v>1800</v>
      </c>
      <c r="D215" s="159">
        <v>0.5377777777777778</v>
      </c>
      <c r="E215" s="10">
        <v>1800</v>
      </c>
      <c r="F215" s="159"/>
      <c r="G215" s="159"/>
      <c r="H215" s="75"/>
      <c r="I215" s="161">
        <f t="shared" si="8"/>
        <v>1800</v>
      </c>
      <c r="J215" s="160">
        <f t="shared" si="9"/>
        <v>0.5377777777777778</v>
      </c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AB215" s="161">
        <v>1300</v>
      </c>
      <c r="AO215" s="75">
        <v>84900</v>
      </c>
      <c r="AP215" s="147">
        <v>13864</v>
      </c>
      <c r="AR215" s="75">
        <v>5500</v>
      </c>
      <c r="AS215" s="147">
        <v>9546</v>
      </c>
    </row>
    <row r="216" spans="2:45" x14ac:dyDescent="0.25">
      <c r="B216">
        <v>200</v>
      </c>
      <c r="C216" s="75">
        <v>75.757575757575751</v>
      </c>
      <c r="D216" s="159">
        <v>0.02</v>
      </c>
      <c r="E216" s="10">
        <v>75.757575757575751</v>
      </c>
      <c r="F216" s="159"/>
      <c r="G216" s="159"/>
      <c r="H216" s="75"/>
      <c r="I216" s="161">
        <f t="shared" si="8"/>
        <v>75.757575757575751</v>
      </c>
      <c r="J216" s="160">
        <f t="shared" si="9"/>
        <v>0.02</v>
      </c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AB216" s="161">
        <v>7196.969696969697</v>
      </c>
      <c r="AO216" s="75">
        <v>184800</v>
      </c>
      <c r="AP216" s="147">
        <v>164109</v>
      </c>
      <c r="AR216" s="75">
        <v>3700</v>
      </c>
      <c r="AS216" s="147">
        <v>13755</v>
      </c>
    </row>
    <row r="217" spans="2:45" x14ac:dyDescent="0.25">
      <c r="B217">
        <v>201</v>
      </c>
      <c r="C217" s="75">
        <v>2100</v>
      </c>
      <c r="D217" s="159">
        <v>6.8119047619047617</v>
      </c>
      <c r="E217" s="10">
        <v>2100</v>
      </c>
      <c r="F217" s="159"/>
      <c r="G217" s="159"/>
      <c r="H217" s="75"/>
      <c r="I217" s="161">
        <f t="shared" si="8"/>
        <v>2100</v>
      </c>
      <c r="J217" s="160">
        <f t="shared" si="9"/>
        <v>6.8119047619047617</v>
      </c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AB217" s="161">
        <v>844.50402144772113</v>
      </c>
      <c r="AO217" s="75">
        <v>120872.4832214765</v>
      </c>
      <c r="AP217" s="147">
        <v>70871.140939597317</v>
      </c>
      <c r="AR217" s="75">
        <v>5200</v>
      </c>
      <c r="AS217" s="147">
        <v>8330</v>
      </c>
    </row>
    <row r="218" spans="2:45" x14ac:dyDescent="0.25">
      <c r="B218">
        <v>202</v>
      </c>
      <c r="C218" s="75">
        <v>8300</v>
      </c>
      <c r="D218" s="159">
        <v>0.78831325301204824</v>
      </c>
      <c r="E218" s="10">
        <v>8300</v>
      </c>
      <c r="F218" s="159"/>
      <c r="G218" s="159"/>
      <c r="H218" s="75"/>
      <c r="I218" s="161">
        <f t="shared" si="8"/>
        <v>8300</v>
      </c>
      <c r="J218" s="160">
        <f t="shared" si="9"/>
        <v>0.78831325301204824</v>
      </c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AB218" s="161">
        <v>5200</v>
      </c>
      <c r="AO218" s="75">
        <v>9000</v>
      </c>
      <c r="AP218" s="147">
        <v>8866</v>
      </c>
      <c r="AR218" s="75">
        <v>900</v>
      </c>
      <c r="AS218" s="147">
        <v>14547</v>
      </c>
    </row>
    <row r="219" spans="2:45" x14ac:dyDescent="0.25">
      <c r="B219">
        <v>203</v>
      </c>
      <c r="C219" s="75">
        <v>96577.181208053691</v>
      </c>
      <c r="D219" s="159">
        <v>1.3440792216817234</v>
      </c>
      <c r="E219" s="10">
        <v>96577.181208053691</v>
      </c>
      <c r="F219" s="159"/>
      <c r="G219" s="159"/>
      <c r="H219" s="75"/>
      <c r="I219" s="161">
        <f t="shared" si="8"/>
        <v>96577.181208053691</v>
      </c>
      <c r="J219" s="160">
        <f t="shared" si="9"/>
        <v>1.3440792216817234</v>
      </c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AB219" s="161">
        <v>6000</v>
      </c>
      <c r="AO219" s="75">
        <v>170600</v>
      </c>
      <c r="AP219" s="147">
        <v>75022</v>
      </c>
      <c r="AR219" s="75">
        <v>1073.8255033557048</v>
      </c>
      <c r="AS219" s="147">
        <v>7875.8389261744969</v>
      </c>
    </row>
    <row r="220" spans="2:45" x14ac:dyDescent="0.25">
      <c r="B220">
        <v>204</v>
      </c>
      <c r="C220" s="75">
        <v>75000</v>
      </c>
      <c r="D220" s="159">
        <v>3.372E-2</v>
      </c>
      <c r="E220" s="10">
        <v>75000</v>
      </c>
      <c r="F220" s="159"/>
      <c r="G220" s="159"/>
      <c r="H220" s="75"/>
      <c r="I220" s="161">
        <f t="shared" si="8"/>
        <v>75000</v>
      </c>
      <c r="J220" s="160">
        <f t="shared" si="9"/>
        <v>3.372E-2</v>
      </c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AB220" s="161">
        <v>5800</v>
      </c>
      <c r="AO220" s="75">
        <v>10312.5</v>
      </c>
      <c r="AP220" s="147">
        <v>1321.875</v>
      </c>
      <c r="AR220" s="75">
        <v>1800</v>
      </c>
      <c r="AS220" s="147">
        <v>10658</v>
      </c>
    </row>
    <row r="221" spans="2:45" x14ac:dyDescent="0.25">
      <c r="B221">
        <v>205</v>
      </c>
      <c r="C221" s="75">
        <v>1300</v>
      </c>
      <c r="D221" s="159">
        <v>4.3184615384615386</v>
      </c>
      <c r="E221" s="10">
        <v>1300</v>
      </c>
      <c r="F221" s="159"/>
      <c r="G221" s="159"/>
      <c r="H221" s="75"/>
      <c r="I221" s="161">
        <f t="shared" si="8"/>
        <v>1300</v>
      </c>
      <c r="J221" s="160">
        <f t="shared" si="9"/>
        <v>4.3184615384615386</v>
      </c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AB221" s="161">
        <v>3125</v>
      </c>
      <c r="AO221" s="75">
        <v>168700</v>
      </c>
      <c r="AP221" s="147">
        <v>141393</v>
      </c>
      <c r="AR221" s="75">
        <v>5977.0114942528735</v>
      </c>
      <c r="AS221" s="147">
        <v>16544.827586206895</v>
      </c>
    </row>
    <row r="222" spans="2:45" x14ac:dyDescent="0.25">
      <c r="B222">
        <v>206</v>
      </c>
      <c r="C222" s="75">
        <v>9000</v>
      </c>
      <c r="D222" s="159">
        <v>0.38844444444444443</v>
      </c>
      <c r="E222" s="10">
        <v>9000</v>
      </c>
      <c r="F222" s="159"/>
      <c r="G222" s="159"/>
      <c r="H222" s="75"/>
      <c r="I222" s="161">
        <f t="shared" si="8"/>
        <v>9000</v>
      </c>
      <c r="J222" s="160">
        <f t="shared" si="9"/>
        <v>0.38844444444444443</v>
      </c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AB222" s="161">
        <v>2483.2214765100671</v>
      </c>
      <c r="AO222" s="75">
        <v>9300</v>
      </c>
      <c r="AP222" s="147">
        <v>4124</v>
      </c>
      <c r="AR222" s="75">
        <v>5400</v>
      </c>
      <c r="AS222" s="147">
        <v>14743</v>
      </c>
    </row>
    <row r="223" spans="2:45" x14ac:dyDescent="0.25">
      <c r="B223">
        <v>207</v>
      </c>
      <c r="C223" s="75">
        <v>1000</v>
      </c>
      <c r="D223" s="159">
        <v>4.2569999999999997</v>
      </c>
      <c r="E223" s="10">
        <v>1000</v>
      </c>
      <c r="F223" s="159"/>
      <c r="G223" s="159"/>
      <c r="H223" s="75"/>
      <c r="I223" s="161">
        <f t="shared" si="8"/>
        <v>1000</v>
      </c>
      <c r="J223" s="160">
        <f t="shared" si="9"/>
        <v>4.2569999999999997</v>
      </c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AB223" s="161">
        <v>6800</v>
      </c>
      <c r="AO223" s="75">
        <v>3500</v>
      </c>
      <c r="AP223" s="147">
        <v>3295</v>
      </c>
      <c r="AR223" s="75">
        <v>112300</v>
      </c>
      <c r="AS223" s="147">
        <v>178965</v>
      </c>
    </row>
    <row r="224" spans="2:45" x14ac:dyDescent="0.25">
      <c r="B224">
        <v>208</v>
      </c>
      <c r="C224" s="75">
        <v>196900</v>
      </c>
      <c r="D224" s="159">
        <v>1.0112239715591671</v>
      </c>
      <c r="E224" s="10">
        <v>196900</v>
      </c>
      <c r="F224" s="159"/>
      <c r="G224" s="159"/>
      <c r="H224" s="75"/>
      <c r="I224" s="161">
        <f t="shared" si="8"/>
        <v>196900</v>
      </c>
      <c r="J224" s="160">
        <f t="shared" si="9"/>
        <v>1.0112239715591671</v>
      </c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AB224" s="161">
        <v>6700</v>
      </c>
      <c r="AO224" s="75">
        <v>83300</v>
      </c>
      <c r="AP224" s="147">
        <v>52421</v>
      </c>
      <c r="AR224" s="75">
        <v>900</v>
      </c>
      <c r="AS224" s="147">
        <v>14324</v>
      </c>
    </row>
    <row r="225" spans="2:45" x14ac:dyDescent="0.25">
      <c r="B225">
        <v>210</v>
      </c>
      <c r="C225" s="75">
        <v>1260.0536193029491</v>
      </c>
      <c r="D225" s="159">
        <v>0.67425531914893622</v>
      </c>
      <c r="E225" s="10">
        <v>1260.0536193029491</v>
      </c>
      <c r="F225" s="159"/>
      <c r="G225" s="159"/>
      <c r="H225" s="75"/>
      <c r="I225" s="161">
        <f t="shared" si="8"/>
        <v>1260.0536193029491</v>
      </c>
      <c r="J225" s="160">
        <f t="shared" si="9"/>
        <v>0.67425531914893622</v>
      </c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AB225" s="161">
        <v>2700</v>
      </c>
      <c r="AO225" s="75">
        <v>9700</v>
      </c>
      <c r="AP225" s="147">
        <v>6298</v>
      </c>
      <c r="AR225" s="75">
        <v>22500</v>
      </c>
      <c r="AS225" s="147">
        <v>164291</v>
      </c>
    </row>
    <row r="226" spans="2:45" x14ac:dyDescent="0.25">
      <c r="B226">
        <v>211</v>
      </c>
      <c r="C226" s="75">
        <v>104400</v>
      </c>
      <c r="D226" s="159">
        <v>0.9492337164750958</v>
      </c>
      <c r="E226" s="10">
        <v>104400</v>
      </c>
      <c r="F226" s="159"/>
      <c r="G226" s="159"/>
      <c r="H226" s="75"/>
      <c r="I226" s="161">
        <f t="shared" si="8"/>
        <v>104400</v>
      </c>
      <c r="J226" s="160">
        <f t="shared" si="9"/>
        <v>0.9492337164750958</v>
      </c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AB226" s="161">
        <v>6200</v>
      </c>
      <c r="AO226" s="75">
        <v>96500</v>
      </c>
      <c r="AP226" s="147">
        <v>16168</v>
      </c>
      <c r="AR226" s="75">
        <v>3400</v>
      </c>
      <c r="AS226" s="147">
        <v>12275</v>
      </c>
    </row>
    <row r="227" spans="2:45" x14ac:dyDescent="0.25">
      <c r="B227">
        <v>212</v>
      </c>
      <c r="C227" s="75">
        <v>8100</v>
      </c>
      <c r="D227" s="159">
        <v>1.5185185185185186</v>
      </c>
      <c r="E227" s="10">
        <v>8100</v>
      </c>
      <c r="F227" s="159"/>
      <c r="G227" s="159"/>
      <c r="H227" s="75"/>
      <c r="I227" s="161">
        <f t="shared" si="8"/>
        <v>8100</v>
      </c>
      <c r="J227" s="160">
        <f t="shared" si="9"/>
        <v>1.5185185185185186</v>
      </c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AB227" s="161">
        <v>8900</v>
      </c>
      <c r="AO227" s="75">
        <v>6000</v>
      </c>
      <c r="AP227" s="147">
        <v>3841</v>
      </c>
      <c r="AR227" s="75">
        <v>2500</v>
      </c>
      <c r="AS227" s="147">
        <v>4008</v>
      </c>
    </row>
    <row r="228" spans="2:45" x14ac:dyDescent="0.25">
      <c r="B228">
        <v>213</v>
      </c>
      <c r="C228" s="75">
        <v>87900</v>
      </c>
      <c r="D228" s="159">
        <v>1.9516382252559727</v>
      </c>
      <c r="E228" s="10">
        <v>87900</v>
      </c>
      <c r="F228" s="159"/>
      <c r="G228" s="159"/>
      <c r="H228" s="75"/>
      <c r="I228" s="161">
        <f t="shared" si="8"/>
        <v>87900</v>
      </c>
      <c r="J228" s="160">
        <f t="shared" si="9"/>
        <v>1.9516382252559727</v>
      </c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AB228" s="161">
        <v>700</v>
      </c>
      <c r="AO228" s="75">
        <v>8700</v>
      </c>
      <c r="AP228" s="147">
        <v>4531</v>
      </c>
      <c r="AR228" s="75">
        <v>5300</v>
      </c>
      <c r="AS228" s="147">
        <v>9749</v>
      </c>
    </row>
    <row r="229" spans="2:45" x14ac:dyDescent="0.25">
      <c r="B229">
        <v>214</v>
      </c>
      <c r="C229" s="75">
        <v>1400</v>
      </c>
      <c r="D229" s="159">
        <v>10.231428571428571</v>
      </c>
      <c r="E229" s="10">
        <v>1400</v>
      </c>
      <c r="F229" s="159"/>
      <c r="G229" s="159"/>
      <c r="H229" s="75"/>
      <c r="I229" s="161">
        <f t="shared" si="8"/>
        <v>1400</v>
      </c>
      <c r="J229" s="160">
        <f t="shared" si="9"/>
        <v>10.231428571428571</v>
      </c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AB229" s="161">
        <v>600</v>
      </c>
      <c r="AO229" s="75">
        <v>7121.212121212121</v>
      </c>
      <c r="AP229" s="147">
        <v>5190.909090909091</v>
      </c>
      <c r="AR229" s="75">
        <v>6300</v>
      </c>
      <c r="AS229" s="147">
        <v>14199</v>
      </c>
    </row>
    <row r="230" spans="2:45" x14ac:dyDescent="0.25">
      <c r="B230">
        <v>215</v>
      </c>
      <c r="C230" s="75">
        <v>156800</v>
      </c>
      <c r="D230" s="159">
        <v>3.8418367346938778E-2</v>
      </c>
      <c r="E230" s="10">
        <v>156800</v>
      </c>
      <c r="F230" s="159"/>
      <c r="G230" s="159"/>
      <c r="H230" s="75"/>
      <c r="I230" s="161">
        <f t="shared" si="8"/>
        <v>156800</v>
      </c>
      <c r="J230" s="160">
        <f t="shared" si="9"/>
        <v>3.8418367346938778E-2</v>
      </c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AB230" s="161">
        <v>6300</v>
      </c>
      <c r="AO230" s="75">
        <v>181149.42528735631</v>
      </c>
      <c r="AP230" s="147">
        <v>143122.98850574714</v>
      </c>
      <c r="AR230" s="75">
        <v>114400</v>
      </c>
      <c r="AS230" s="147">
        <v>196779</v>
      </c>
    </row>
    <row r="231" spans="2:45" x14ac:dyDescent="0.25">
      <c r="B231">
        <v>216</v>
      </c>
      <c r="C231" s="75">
        <v>121700</v>
      </c>
      <c r="D231" s="159">
        <v>1.5507066557107643</v>
      </c>
      <c r="E231" s="10">
        <v>121700</v>
      </c>
      <c r="F231" s="159"/>
      <c r="G231" s="159"/>
      <c r="H231" s="75"/>
      <c r="I231" s="161">
        <f t="shared" si="8"/>
        <v>121700</v>
      </c>
      <c r="J231" s="160">
        <f t="shared" si="9"/>
        <v>1.5507066557107643</v>
      </c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AB231" s="161">
        <v>5300</v>
      </c>
      <c r="AO231" s="75">
        <v>7900</v>
      </c>
      <c r="AP231" s="147">
        <v>5113</v>
      </c>
      <c r="AR231" s="75">
        <v>38900</v>
      </c>
      <c r="AS231" s="147">
        <v>56859</v>
      </c>
    </row>
    <row r="232" spans="2:45" x14ac:dyDescent="0.25">
      <c r="B232">
        <v>217</v>
      </c>
      <c r="C232" s="75">
        <v>129400</v>
      </c>
      <c r="D232" s="159">
        <v>0.44753477588871715</v>
      </c>
      <c r="E232" s="10">
        <v>129400</v>
      </c>
      <c r="F232" s="159"/>
      <c r="G232" s="159"/>
      <c r="H232" s="75"/>
      <c r="I232" s="161">
        <f t="shared" si="8"/>
        <v>129400</v>
      </c>
      <c r="J232" s="160">
        <f t="shared" si="9"/>
        <v>0.44753477588871715</v>
      </c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AB232" s="161">
        <v>3300</v>
      </c>
      <c r="AO232" s="75">
        <v>4765.10067114094</v>
      </c>
      <c r="AP232" s="147">
        <v>3908.7248322147652</v>
      </c>
      <c r="AR232" s="75">
        <v>83000</v>
      </c>
      <c r="AS232" s="147">
        <v>101352</v>
      </c>
    </row>
    <row r="233" spans="2:45" x14ac:dyDescent="0.25">
      <c r="B233">
        <v>218</v>
      </c>
      <c r="C233" s="75">
        <v>6551.7241379310344</v>
      </c>
      <c r="D233" s="159">
        <v>2.1594736842105262</v>
      </c>
      <c r="E233" s="10">
        <v>6551.7241379310344</v>
      </c>
      <c r="F233" s="159"/>
      <c r="G233" s="159"/>
      <c r="H233" s="75"/>
      <c r="I233" s="161">
        <f t="shared" si="8"/>
        <v>6551.7241379310344</v>
      </c>
      <c r="J233" s="160">
        <f t="shared" si="9"/>
        <v>2.1594736842105262</v>
      </c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AB233" s="161">
        <v>3908.0459770114944</v>
      </c>
      <c r="AO233" s="75">
        <v>156800</v>
      </c>
      <c r="AP233" s="147">
        <v>20243</v>
      </c>
      <c r="AR233" s="75">
        <v>2400</v>
      </c>
      <c r="AS233" s="147">
        <v>4477</v>
      </c>
    </row>
    <row r="234" spans="2:45" x14ac:dyDescent="0.25">
      <c r="B234">
        <v>219</v>
      </c>
      <c r="C234" s="75">
        <v>41700</v>
      </c>
      <c r="D234" s="159">
        <v>3.3212709832134291</v>
      </c>
      <c r="E234" s="10">
        <v>41700</v>
      </c>
      <c r="F234" s="159"/>
      <c r="G234" s="159"/>
      <c r="H234" s="75"/>
      <c r="I234" s="161">
        <f t="shared" si="8"/>
        <v>41700</v>
      </c>
      <c r="J234" s="160">
        <f t="shared" si="9"/>
        <v>3.3212709832134291</v>
      </c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AB234" s="161">
        <v>3900</v>
      </c>
      <c r="AO234" s="75">
        <v>157300</v>
      </c>
      <c r="AP234" s="147">
        <v>11167</v>
      </c>
      <c r="AR234" s="75">
        <v>47575.757575757576</v>
      </c>
      <c r="AS234" s="147">
        <v>108930.30303030302</v>
      </c>
    </row>
    <row r="235" spans="2:45" x14ac:dyDescent="0.25">
      <c r="B235">
        <v>220</v>
      </c>
      <c r="C235" s="75">
        <v>7900</v>
      </c>
      <c r="D235" s="159">
        <v>8.4430379746835441E-2</v>
      </c>
      <c r="E235" s="10">
        <v>7900</v>
      </c>
      <c r="F235" s="159"/>
      <c r="G235" s="159"/>
      <c r="H235" s="75"/>
      <c r="I235" s="161">
        <f t="shared" si="8"/>
        <v>7900</v>
      </c>
      <c r="J235" s="160">
        <f t="shared" si="9"/>
        <v>8.4430379746835441E-2</v>
      </c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AB235" s="161">
        <v>10000</v>
      </c>
      <c r="AO235" s="75">
        <v>7900</v>
      </c>
      <c r="AP235" s="147">
        <v>7875</v>
      </c>
      <c r="AR235" s="75">
        <v>800</v>
      </c>
      <c r="AS235" s="147">
        <v>3755</v>
      </c>
    </row>
    <row r="236" spans="2:45" x14ac:dyDescent="0.25">
      <c r="B236">
        <v>221</v>
      </c>
      <c r="C236" s="75">
        <v>121500</v>
      </c>
      <c r="D236" s="159">
        <v>0.9862551440329218</v>
      </c>
      <c r="E236" s="10">
        <v>121500</v>
      </c>
      <c r="F236" s="159"/>
      <c r="G236" s="159"/>
      <c r="H236" s="75"/>
      <c r="I236" s="161">
        <f t="shared" si="8"/>
        <v>121500</v>
      </c>
      <c r="J236" s="160">
        <f t="shared" si="9"/>
        <v>0.9862551440329218</v>
      </c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AB236" s="161">
        <v>6200</v>
      </c>
      <c r="AO236" s="75">
        <v>18806.970509383376</v>
      </c>
      <c r="AP236" s="147">
        <v>685.25469168900804</v>
      </c>
      <c r="AR236" s="75">
        <v>7100</v>
      </c>
      <c r="AS236" s="147">
        <v>9238</v>
      </c>
    </row>
    <row r="237" spans="2:45" x14ac:dyDescent="0.25">
      <c r="B237">
        <v>222</v>
      </c>
      <c r="C237" s="75">
        <v>4800</v>
      </c>
      <c r="D237" s="159">
        <v>1.3797916666666667</v>
      </c>
      <c r="E237" s="10">
        <v>4800</v>
      </c>
      <c r="F237" s="159"/>
      <c r="G237" s="159"/>
      <c r="H237" s="75"/>
      <c r="I237" s="161">
        <f t="shared" si="8"/>
        <v>4800</v>
      </c>
      <c r="J237" s="160">
        <f t="shared" si="9"/>
        <v>1.3797916666666667</v>
      </c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AB237" s="161">
        <v>833.33333333333326</v>
      </c>
      <c r="AO237" s="75">
        <v>114.94252873563218</v>
      </c>
      <c r="AP237" s="147">
        <v>5.7471264367816088</v>
      </c>
      <c r="AR237" s="75">
        <v>30939.59731543624</v>
      </c>
      <c r="AS237" s="147">
        <v>51685.906040268455</v>
      </c>
    </row>
    <row r="238" spans="2:45" x14ac:dyDescent="0.25">
      <c r="B238">
        <v>223</v>
      </c>
      <c r="C238" s="75">
        <v>87300</v>
      </c>
      <c r="D238" s="159">
        <v>0.93810996563573879</v>
      </c>
      <c r="E238" s="10">
        <v>87300</v>
      </c>
      <c r="F238" s="159"/>
      <c r="G238" s="159"/>
      <c r="H238" s="75"/>
      <c r="I238" s="161">
        <f t="shared" si="8"/>
        <v>87300</v>
      </c>
      <c r="J238" s="160">
        <f t="shared" si="9"/>
        <v>0.93810996563573879</v>
      </c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AB238" s="161">
        <v>8500</v>
      </c>
      <c r="AO238" s="75">
        <v>198600</v>
      </c>
      <c r="AP238" s="147">
        <v>97037</v>
      </c>
      <c r="AR238" s="75">
        <v>8100</v>
      </c>
      <c r="AS238" s="147">
        <v>14083</v>
      </c>
    </row>
    <row r="239" spans="2:45" x14ac:dyDescent="0.25">
      <c r="B239">
        <v>224</v>
      </c>
      <c r="C239" s="75">
        <v>46300</v>
      </c>
      <c r="D239" s="159">
        <v>4.0363930885529156</v>
      </c>
      <c r="E239" s="10">
        <v>46300</v>
      </c>
      <c r="F239" s="159"/>
      <c r="G239" s="159"/>
      <c r="H239" s="75"/>
      <c r="I239" s="161">
        <f t="shared" si="8"/>
        <v>46300</v>
      </c>
      <c r="J239" s="160">
        <f t="shared" si="9"/>
        <v>4.0363930885529156</v>
      </c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AB239" s="161">
        <v>7356.3218390804595</v>
      </c>
      <c r="AO239" s="75">
        <v>195900</v>
      </c>
      <c r="AP239" s="147">
        <v>55757</v>
      </c>
      <c r="AR239" s="75">
        <v>1700</v>
      </c>
      <c r="AS239" s="147">
        <v>12202</v>
      </c>
    </row>
    <row r="240" spans="2:45" x14ac:dyDescent="0.25">
      <c r="B240">
        <v>225</v>
      </c>
      <c r="C240" s="75">
        <v>67800</v>
      </c>
      <c r="D240" s="159">
        <v>2.6017404129793511</v>
      </c>
      <c r="E240" s="10">
        <v>67800</v>
      </c>
      <c r="F240" s="159"/>
      <c r="G240" s="159"/>
      <c r="H240" s="75"/>
      <c r="I240" s="161">
        <f t="shared" si="8"/>
        <v>67800</v>
      </c>
      <c r="J240" s="160">
        <f t="shared" si="9"/>
        <v>2.6017404129793511</v>
      </c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AB240" s="161">
        <v>1400</v>
      </c>
      <c r="AO240" s="75">
        <v>189000</v>
      </c>
      <c r="AP240" s="147">
        <v>5916</v>
      </c>
      <c r="AR240" s="75">
        <v>900</v>
      </c>
      <c r="AS240" s="147">
        <v>13772</v>
      </c>
    </row>
    <row r="241" spans="2:45" x14ac:dyDescent="0.25">
      <c r="B241">
        <v>226</v>
      </c>
      <c r="C241" s="75">
        <v>3000</v>
      </c>
      <c r="D241" s="159">
        <v>3.6663333333333332</v>
      </c>
      <c r="E241" s="10">
        <v>3000</v>
      </c>
      <c r="F241" s="159"/>
      <c r="G241" s="159"/>
      <c r="H241" s="75"/>
      <c r="I241" s="161">
        <f t="shared" si="8"/>
        <v>3000</v>
      </c>
      <c r="J241" s="160">
        <f t="shared" si="9"/>
        <v>3.6663333333333332</v>
      </c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AB241" s="161">
        <v>2885.9060402684563</v>
      </c>
      <c r="AO241" s="75">
        <v>7500</v>
      </c>
      <c r="AP241" s="147">
        <v>5803</v>
      </c>
      <c r="AR241" s="75">
        <v>48900</v>
      </c>
      <c r="AS241" s="147">
        <v>154321</v>
      </c>
    </row>
    <row r="242" spans="2:45" x14ac:dyDescent="0.25">
      <c r="B242">
        <v>227</v>
      </c>
      <c r="C242" s="75">
        <v>60900</v>
      </c>
      <c r="D242" s="159">
        <v>1.687208538587849</v>
      </c>
      <c r="E242" s="10">
        <v>60900</v>
      </c>
      <c r="F242" s="159"/>
      <c r="G242" s="159"/>
      <c r="H242" s="75"/>
      <c r="I242" s="161">
        <f t="shared" si="8"/>
        <v>60900</v>
      </c>
      <c r="J242" s="160">
        <f t="shared" si="9"/>
        <v>1.687208538587849</v>
      </c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AB242" s="161">
        <v>5100</v>
      </c>
      <c r="AO242" s="75">
        <v>85900</v>
      </c>
      <c r="AP242" s="147">
        <v>55476</v>
      </c>
      <c r="AR242" s="75">
        <v>39300</v>
      </c>
      <c r="AS242" s="147">
        <v>71583</v>
      </c>
    </row>
    <row r="243" spans="2:45" x14ac:dyDescent="0.25">
      <c r="B243">
        <v>228</v>
      </c>
      <c r="C243" s="75">
        <v>137900</v>
      </c>
      <c r="D243" s="159">
        <v>1.1990717911530093</v>
      </c>
      <c r="E243" s="10">
        <v>137900</v>
      </c>
      <c r="F243" s="159"/>
      <c r="G243" s="159"/>
      <c r="H243" s="75"/>
      <c r="I243" s="161">
        <f t="shared" si="8"/>
        <v>137900</v>
      </c>
      <c r="J243" s="160">
        <f t="shared" si="9"/>
        <v>1.1990717911530093</v>
      </c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AB243" s="161">
        <v>6400</v>
      </c>
      <c r="AO243" s="75">
        <v>6700</v>
      </c>
      <c r="AP243" s="147">
        <v>5569</v>
      </c>
      <c r="AR243" s="75">
        <v>455.76407506702412</v>
      </c>
      <c r="AS243" s="147">
        <v>1621.9839142091153</v>
      </c>
    </row>
    <row r="244" spans="2:45" x14ac:dyDescent="0.25">
      <c r="B244">
        <v>229</v>
      </c>
      <c r="C244" s="75">
        <v>85600</v>
      </c>
      <c r="D244" s="159">
        <v>1.936892523364486</v>
      </c>
      <c r="E244" s="10">
        <v>85600</v>
      </c>
      <c r="F244" s="159"/>
      <c r="G244" s="159"/>
      <c r="H244" s="75"/>
      <c r="I244" s="161">
        <f t="shared" si="8"/>
        <v>85600</v>
      </c>
      <c r="J244" s="160">
        <f t="shared" si="9"/>
        <v>1.936892523364486</v>
      </c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AB244" s="161">
        <v>1839.0804597701149</v>
      </c>
      <c r="AO244" s="75">
        <v>26501.340482573727</v>
      </c>
      <c r="AP244" s="147">
        <v>17103.351206434316</v>
      </c>
      <c r="AR244" s="75">
        <v>6969.6969696969691</v>
      </c>
      <c r="AS244" s="147">
        <v>9188.636363636364</v>
      </c>
    </row>
    <row r="245" spans="2:45" x14ac:dyDescent="0.25">
      <c r="B245">
        <v>230</v>
      </c>
      <c r="C245" s="75">
        <v>2400</v>
      </c>
      <c r="D245" s="159">
        <v>4.2016666666666671</v>
      </c>
      <c r="E245" s="10">
        <v>2400</v>
      </c>
      <c r="F245" s="159"/>
      <c r="G245" s="159"/>
      <c r="H245" s="75"/>
      <c r="I245" s="161">
        <f t="shared" si="8"/>
        <v>2400</v>
      </c>
      <c r="J245" s="160">
        <f t="shared" si="9"/>
        <v>4.2016666666666671</v>
      </c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AB245" s="161">
        <v>1900</v>
      </c>
      <c r="AO245" s="75">
        <v>8500</v>
      </c>
      <c r="AP245" s="147">
        <v>6750</v>
      </c>
      <c r="AR245" s="75">
        <v>7800</v>
      </c>
      <c r="AS245" s="147">
        <v>8161</v>
      </c>
    </row>
    <row r="246" spans="2:45" x14ac:dyDescent="0.25">
      <c r="B246">
        <v>231</v>
      </c>
      <c r="C246" s="75">
        <v>7200</v>
      </c>
      <c r="D246" s="159">
        <v>0.76708333333333334</v>
      </c>
      <c r="E246" s="10">
        <v>7200</v>
      </c>
      <c r="F246" s="159"/>
      <c r="G246" s="159"/>
      <c r="H246" s="75"/>
      <c r="I246" s="161">
        <f t="shared" si="8"/>
        <v>7200</v>
      </c>
      <c r="J246" s="160">
        <f t="shared" si="9"/>
        <v>0.76708333333333334</v>
      </c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AB246" s="161">
        <v>9791.6666666666679</v>
      </c>
      <c r="AO246" s="75">
        <v>81600</v>
      </c>
      <c r="AP246" s="147">
        <v>9318</v>
      </c>
      <c r="AR246" s="75">
        <v>2100</v>
      </c>
      <c r="AS246" s="147">
        <v>14046</v>
      </c>
    </row>
    <row r="247" spans="2:45" x14ac:dyDescent="0.25">
      <c r="B247">
        <v>232</v>
      </c>
      <c r="C247" s="75">
        <v>3400</v>
      </c>
      <c r="D247" s="159">
        <v>1.7126470588235294</v>
      </c>
      <c r="E247" s="10">
        <v>3400</v>
      </c>
      <c r="F247" s="159"/>
      <c r="G247" s="159"/>
      <c r="H247" s="75"/>
      <c r="I247" s="161">
        <f t="shared" si="8"/>
        <v>3400</v>
      </c>
      <c r="J247" s="160">
        <f t="shared" si="9"/>
        <v>1.7126470588235294</v>
      </c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AB247" s="161">
        <v>6969.6969696969691</v>
      </c>
      <c r="AO247" s="75">
        <v>119800</v>
      </c>
      <c r="AP247" s="147">
        <v>19769</v>
      </c>
      <c r="AR247" s="75">
        <v>113800</v>
      </c>
      <c r="AS247" s="147">
        <v>140469</v>
      </c>
    </row>
    <row r="248" spans="2:45" x14ac:dyDescent="0.25">
      <c r="B248">
        <v>233</v>
      </c>
      <c r="C248" s="75">
        <v>3800</v>
      </c>
      <c r="D248" s="159">
        <v>1.5789473684210527</v>
      </c>
      <c r="E248" s="10">
        <v>3800</v>
      </c>
      <c r="F248" s="159"/>
      <c r="G248" s="159"/>
      <c r="H248" s="75"/>
      <c r="I248" s="161">
        <f t="shared" si="8"/>
        <v>3800</v>
      </c>
      <c r="J248" s="160">
        <f t="shared" si="9"/>
        <v>1.5789473684210527</v>
      </c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AB248" s="161">
        <v>10000</v>
      </c>
      <c r="AO248" s="75">
        <v>128333.33333333333</v>
      </c>
      <c r="AP248" s="147">
        <v>62109.090909090904</v>
      </c>
      <c r="AR248" s="75">
        <v>5000</v>
      </c>
      <c r="AS248" s="147">
        <v>6423</v>
      </c>
    </row>
    <row r="249" spans="2:45" x14ac:dyDescent="0.25">
      <c r="B249">
        <v>234</v>
      </c>
      <c r="C249" s="75">
        <v>7500</v>
      </c>
      <c r="D249" s="159">
        <v>1.0908</v>
      </c>
      <c r="E249" s="10">
        <v>7500</v>
      </c>
      <c r="F249" s="159"/>
      <c r="G249" s="159"/>
      <c r="H249" s="75"/>
      <c r="I249" s="161">
        <f t="shared" si="8"/>
        <v>7500</v>
      </c>
      <c r="J249" s="160">
        <f t="shared" si="9"/>
        <v>1.0908</v>
      </c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AB249" s="161">
        <v>600</v>
      </c>
      <c r="AO249" s="75">
        <v>192100</v>
      </c>
      <c r="AP249" s="147">
        <v>178483</v>
      </c>
      <c r="AR249" s="75">
        <v>8700</v>
      </c>
      <c r="AS249" s="147">
        <v>11075</v>
      </c>
    </row>
    <row r="250" spans="2:45" x14ac:dyDescent="0.25">
      <c r="B250">
        <v>235</v>
      </c>
      <c r="C250" s="75">
        <v>8600</v>
      </c>
      <c r="D250" s="159">
        <v>0.41732558139534881</v>
      </c>
      <c r="E250" s="10">
        <v>8600</v>
      </c>
      <c r="F250" s="159"/>
      <c r="G250" s="159"/>
      <c r="H250" s="75"/>
      <c r="I250" s="161">
        <f t="shared" si="8"/>
        <v>8600</v>
      </c>
      <c r="J250" s="160">
        <f t="shared" si="9"/>
        <v>0.41732558139534881</v>
      </c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AB250" s="161">
        <v>6900</v>
      </c>
      <c r="AO250" s="75">
        <v>98700</v>
      </c>
      <c r="AP250" s="147">
        <v>87448</v>
      </c>
      <c r="AR250" s="75">
        <v>2700</v>
      </c>
      <c r="AS250" s="147">
        <v>7767</v>
      </c>
    </row>
    <row r="251" spans="2:45" x14ac:dyDescent="0.25">
      <c r="B251">
        <v>236</v>
      </c>
      <c r="C251" s="75">
        <v>26510.067114093959</v>
      </c>
      <c r="D251" s="159">
        <v>0.10944303797468355</v>
      </c>
      <c r="E251" s="10">
        <v>26510.067114093959</v>
      </c>
      <c r="F251" s="159"/>
      <c r="G251" s="159"/>
      <c r="H251" s="75"/>
      <c r="I251" s="161">
        <f t="shared" si="8"/>
        <v>26510.067114093959</v>
      </c>
      <c r="J251" s="160">
        <f t="shared" si="9"/>
        <v>0.10944303797468355</v>
      </c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AB251" s="161">
        <v>5100</v>
      </c>
      <c r="AO251" s="75">
        <v>4500</v>
      </c>
      <c r="AP251" s="147">
        <v>1863</v>
      </c>
      <c r="AR251" s="75">
        <v>1800</v>
      </c>
      <c r="AS251" s="147">
        <v>10313</v>
      </c>
    </row>
    <row r="252" spans="2:45" x14ac:dyDescent="0.25">
      <c r="B252">
        <v>237</v>
      </c>
      <c r="C252" s="75">
        <v>9300</v>
      </c>
      <c r="D252" s="159">
        <v>1.593763440860215</v>
      </c>
      <c r="E252" s="10">
        <v>9300</v>
      </c>
      <c r="F252" s="159"/>
      <c r="G252" s="159"/>
      <c r="H252" s="75"/>
      <c r="I252" s="161">
        <f t="shared" si="8"/>
        <v>9300</v>
      </c>
      <c r="J252" s="160">
        <f t="shared" si="9"/>
        <v>1.593763440860215</v>
      </c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AB252" s="161">
        <v>6900</v>
      </c>
      <c r="AO252" s="75">
        <v>126770.83333333334</v>
      </c>
      <c r="AP252" s="147">
        <v>61461.458333333336</v>
      </c>
      <c r="AR252" s="75">
        <v>174500</v>
      </c>
      <c r="AS252" s="147">
        <v>197018</v>
      </c>
    </row>
    <row r="253" spans="2:45" x14ac:dyDescent="0.25">
      <c r="B253">
        <v>238</v>
      </c>
      <c r="C253" s="75">
        <v>321.71581769437</v>
      </c>
      <c r="D253" s="159">
        <v>4.2241666666666671</v>
      </c>
      <c r="E253" s="10">
        <v>321.71581769437</v>
      </c>
      <c r="F253" s="159"/>
      <c r="G253" s="159"/>
      <c r="H253" s="75"/>
      <c r="I253" s="161">
        <f t="shared" si="8"/>
        <v>321.71581769437</v>
      </c>
      <c r="J253" s="160">
        <f t="shared" si="9"/>
        <v>4.2241666666666671</v>
      </c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AB253" s="161">
        <v>9700</v>
      </c>
      <c r="AO253" s="75">
        <v>100</v>
      </c>
      <c r="AP253" s="147">
        <v>2</v>
      </c>
      <c r="AR253" s="75">
        <v>5100</v>
      </c>
      <c r="AS253" s="147">
        <v>9817</v>
      </c>
    </row>
    <row r="254" spans="2:45" x14ac:dyDescent="0.25">
      <c r="B254">
        <v>239</v>
      </c>
      <c r="C254" s="75">
        <v>3200</v>
      </c>
      <c r="D254" s="159">
        <v>0.97718749999999999</v>
      </c>
      <c r="E254" s="10">
        <v>3200</v>
      </c>
      <c r="F254" s="159"/>
      <c r="G254" s="159"/>
      <c r="H254" s="75"/>
      <c r="I254" s="161">
        <f t="shared" si="8"/>
        <v>3200</v>
      </c>
      <c r="J254" s="160">
        <f t="shared" si="9"/>
        <v>0.97718749999999999</v>
      </c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AB254" s="161">
        <v>1400</v>
      </c>
      <c r="AO254" s="75">
        <v>196700</v>
      </c>
      <c r="AP254" s="147">
        <v>174039</v>
      </c>
      <c r="AR254" s="75">
        <v>152400</v>
      </c>
      <c r="AS254" s="147">
        <v>178120</v>
      </c>
    </row>
    <row r="255" spans="2:45" x14ac:dyDescent="0.25">
      <c r="B255">
        <v>240</v>
      </c>
      <c r="C255" s="75">
        <v>29400</v>
      </c>
      <c r="D255" s="159">
        <v>4.1878911564625847</v>
      </c>
      <c r="E255" s="10">
        <v>29400</v>
      </c>
      <c r="F255" s="159"/>
      <c r="G255" s="159"/>
      <c r="H255" s="75"/>
      <c r="I255" s="161">
        <f t="shared" si="8"/>
        <v>29400</v>
      </c>
      <c r="J255" s="160">
        <f t="shared" si="9"/>
        <v>4.1878911564625847</v>
      </c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AB255" s="161">
        <v>5400</v>
      </c>
      <c r="AO255" s="75">
        <v>79463.087248322146</v>
      </c>
      <c r="AP255" s="147">
        <v>33475.838926174496</v>
      </c>
      <c r="AR255" s="75">
        <v>1300</v>
      </c>
      <c r="AS255" s="147">
        <v>13678</v>
      </c>
    </row>
    <row r="256" spans="2:45" x14ac:dyDescent="0.25">
      <c r="B256">
        <v>241</v>
      </c>
      <c r="C256" s="75">
        <v>113087.24832214766</v>
      </c>
      <c r="D256" s="159">
        <v>1.0191632047477746</v>
      </c>
      <c r="E256" s="10">
        <v>113087.24832214766</v>
      </c>
      <c r="F256" s="159"/>
      <c r="G256" s="159"/>
      <c r="H256" s="75"/>
      <c r="I256" s="161">
        <f t="shared" si="8"/>
        <v>113087.24832214766</v>
      </c>
      <c r="J256" s="160">
        <f t="shared" si="9"/>
        <v>1.0191632047477746</v>
      </c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AB256" s="161">
        <v>2300</v>
      </c>
      <c r="AO256" s="75">
        <v>10000</v>
      </c>
      <c r="AP256" s="147">
        <v>824</v>
      </c>
      <c r="AR256" s="75">
        <v>8100</v>
      </c>
      <c r="AS256" s="147">
        <v>9969</v>
      </c>
    </row>
    <row r="257" spans="2:45" x14ac:dyDescent="0.25">
      <c r="B257">
        <v>242</v>
      </c>
      <c r="C257" s="75">
        <v>8400</v>
      </c>
      <c r="D257" s="159">
        <v>1.2772619047619047</v>
      </c>
      <c r="E257" s="10">
        <v>8400</v>
      </c>
      <c r="F257" s="159"/>
      <c r="G257" s="159"/>
      <c r="H257" s="75"/>
      <c r="I257" s="161">
        <f t="shared" si="8"/>
        <v>8400</v>
      </c>
      <c r="J257" s="160">
        <f t="shared" si="9"/>
        <v>1.2772619047619047</v>
      </c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AB257" s="161">
        <v>1060.6060606060605</v>
      </c>
      <c r="AO257" s="75">
        <v>138735.63218390805</v>
      </c>
      <c r="AP257" s="147">
        <v>65528.735632183911</v>
      </c>
      <c r="AR257" s="75">
        <v>8300</v>
      </c>
      <c r="AS257" s="147">
        <v>14827</v>
      </c>
    </row>
    <row r="258" spans="2:45" x14ac:dyDescent="0.25">
      <c r="B258">
        <v>243</v>
      </c>
      <c r="C258" s="75">
        <v>2300</v>
      </c>
      <c r="D258" s="159">
        <v>4.4521739130434783</v>
      </c>
      <c r="E258" s="10">
        <v>2300</v>
      </c>
      <c r="F258" s="159"/>
      <c r="G258" s="159"/>
      <c r="H258" s="75"/>
      <c r="I258" s="161">
        <f t="shared" si="8"/>
        <v>2300</v>
      </c>
      <c r="J258" s="160">
        <f t="shared" si="9"/>
        <v>4.4521739130434783</v>
      </c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AB258" s="161">
        <v>7500</v>
      </c>
      <c r="AO258" s="75">
        <v>9100</v>
      </c>
      <c r="AP258" s="147">
        <v>7438</v>
      </c>
      <c r="AR258" s="75">
        <v>28400</v>
      </c>
      <c r="AS258" s="147">
        <v>100900</v>
      </c>
    </row>
    <row r="259" spans="2:45" x14ac:dyDescent="0.25">
      <c r="B259">
        <v>244</v>
      </c>
      <c r="C259" s="75">
        <v>700</v>
      </c>
      <c r="D259" s="159">
        <v>5.6971428571428575</v>
      </c>
      <c r="E259" s="10">
        <v>700</v>
      </c>
      <c r="F259" s="159"/>
      <c r="G259" s="159"/>
      <c r="H259" s="75"/>
      <c r="I259" s="161">
        <f t="shared" si="8"/>
        <v>700</v>
      </c>
      <c r="J259" s="160">
        <f t="shared" si="9"/>
        <v>5.6971428571428575</v>
      </c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AB259" s="161">
        <v>1500</v>
      </c>
      <c r="AO259" s="75">
        <v>14316.353887399464</v>
      </c>
      <c r="AP259" s="147">
        <v>7757.6407506702417</v>
      </c>
      <c r="AR259" s="75">
        <v>102500</v>
      </c>
      <c r="AS259" s="147">
        <v>165954</v>
      </c>
    </row>
    <row r="260" spans="2:45" x14ac:dyDescent="0.25">
      <c r="B260">
        <v>245</v>
      </c>
      <c r="C260" s="75">
        <v>2900</v>
      </c>
      <c r="D260" s="159">
        <v>5.0934482758620687</v>
      </c>
      <c r="E260" s="10">
        <v>2900</v>
      </c>
      <c r="F260" s="159"/>
      <c r="G260" s="159"/>
      <c r="H260" s="75"/>
      <c r="I260" s="161">
        <f t="shared" si="8"/>
        <v>2900</v>
      </c>
      <c r="J260" s="160">
        <f t="shared" si="9"/>
        <v>5.0934482758620687</v>
      </c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AB260" s="161">
        <v>2900</v>
      </c>
      <c r="AO260" s="75">
        <v>9100</v>
      </c>
      <c r="AP260" s="147">
        <v>8906</v>
      </c>
      <c r="AR260" s="75">
        <v>5400</v>
      </c>
      <c r="AS260" s="147">
        <v>10731</v>
      </c>
    </row>
    <row r="261" spans="2:45" x14ac:dyDescent="0.25">
      <c r="B261">
        <v>246</v>
      </c>
      <c r="C261" s="75">
        <v>4500</v>
      </c>
      <c r="D261" s="159">
        <v>3.2553333333333332</v>
      </c>
      <c r="E261" s="10">
        <v>4500</v>
      </c>
      <c r="F261" s="159"/>
      <c r="G261" s="159"/>
      <c r="H261" s="75"/>
      <c r="I261" s="161">
        <f t="shared" si="8"/>
        <v>4500</v>
      </c>
      <c r="J261" s="160">
        <f t="shared" si="9"/>
        <v>3.2553333333333332</v>
      </c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AB261" s="161">
        <v>7300</v>
      </c>
      <c r="AO261" s="75">
        <v>10000</v>
      </c>
      <c r="AP261" s="147">
        <v>7724</v>
      </c>
      <c r="AR261" s="75">
        <v>6200</v>
      </c>
      <c r="AS261" s="147">
        <v>10938</v>
      </c>
    </row>
    <row r="262" spans="2:45" x14ac:dyDescent="0.25">
      <c r="B262">
        <v>247</v>
      </c>
      <c r="C262" s="75">
        <v>19800</v>
      </c>
      <c r="D262" s="159">
        <v>9.3261616161616168</v>
      </c>
      <c r="E262" s="10">
        <v>19800</v>
      </c>
      <c r="F262" s="159"/>
      <c r="G262" s="159"/>
      <c r="H262" s="75"/>
      <c r="I262" s="161">
        <f t="shared" si="8"/>
        <v>19800</v>
      </c>
      <c r="J262" s="160">
        <f t="shared" si="9"/>
        <v>9.3261616161616168</v>
      </c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AB262" s="161">
        <v>3600</v>
      </c>
      <c r="AO262" s="75">
        <v>79400</v>
      </c>
      <c r="AP262" s="147">
        <v>26571</v>
      </c>
      <c r="AR262" s="75">
        <v>2100</v>
      </c>
      <c r="AS262" s="147">
        <v>10739</v>
      </c>
    </row>
    <row r="263" spans="2:45" x14ac:dyDescent="0.25">
      <c r="B263">
        <v>248</v>
      </c>
      <c r="C263" s="75">
        <v>4161.0738255033557</v>
      </c>
      <c r="D263" s="159">
        <v>2.1133870967741935</v>
      </c>
      <c r="E263" s="10">
        <v>4161.0738255033557</v>
      </c>
      <c r="F263" s="159"/>
      <c r="G263" s="159"/>
      <c r="H263" s="75"/>
      <c r="I263" s="161">
        <f t="shared" si="8"/>
        <v>4161.0738255033557</v>
      </c>
      <c r="J263" s="160">
        <f t="shared" si="9"/>
        <v>2.1133870967741935</v>
      </c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AB263" s="161">
        <v>5000</v>
      </c>
      <c r="AO263" s="75">
        <v>27500</v>
      </c>
      <c r="AP263" s="147">
        <v>5593</v>
      </c>
      <c r="AR263" s="75">
        <v>120.64343163538874</v>
      </c>
      <c r="AS263" s="147">
        <v>1166.6219839142091</v>
      </c>
    </row>
    <row r="264" spans="2:45" x14ac:dyDescent="0.25">
      <c r="B264">
        <v>249</v>
      </c>
      <c r="C264" s="75">
        <v>61500</v>
      </c>
      <c r="D264" s="159">
        <v>2.7332520325203253</v>
      </c>
      <c r="E264" s="10">
        <v>61500</v>
      </c>
      <c r="F264" s="159"/>
      <c r="G264" s="159"/>
      <c r="H264" s="75"/>
      <c r="I264" s="161">
        <f t="shared" si="8"/>
        <v>61500</v>
      </c>
      <c r="J264" s="160">
        <f t="shared" si="9"/>
        <v>2.7332520325203253</v>
      </c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AB264" s="161">
        <v>9200</v>
      </c>
      <c r="AO264" s="75">
        <v>132818.79194630872</v>
      </c>
      <c r="AP264" s="147">
        <v>74287.919463087252</v>
      </c>
      <c r="AR264" s="75">
        <v>148400</v>
      </c>
      <c r="AS264" s="147">
        <v>182302</v>
      </c>
    </row>
    <row r="265" spans="2:45" x14ac:dyDescent="0.25">
      <c r="B265">
        <v>250</v>
      </c>
      <c r="C265" s="75">
        <v>100</v>
      </c>
      <c r="D265" s="159">
        <v>0.03</v>
      </c>
      <c r="E265" s="10">
        <v>100</v>
      </c>
      <c r="F265" s="159"/>
      <c r="G265" s="159"/>
      <c r="H265" s="75"/>
      <c r="I265" s="161">
        <f t="shared" si="8"/>
        <v>100</v>
      </c>
      <c r="J265" s="160">
        <f t="shared" si="9"/>
        <v>0.03</v>
      </c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AB265" s="161">
        <v>8700</v>
      </c>
      <c r="AO265" s="75">
        <v>5600</v>
      </c>
      <c r="AP265" s="147">
        <v>2445</v>
      </c>
      <c r="AR265" s="75">
        <v>116500</v>
      </c>
      <c r="AS265" s="147">
        <v>137904</v>
      </c>
    </row>
    <row r="266" spans="2:45" x14ac:dyDescent="0.25">
      <c r="B266">
        <v>251</v>
      </c>
      <c r="C266" s="75">
        <v>7100</v>
      </c>
      <c r="D266" s="159">
        <v>0.54084507042253516</v>
      </c>
      <c r="E266" s="10">
        <v>7100</v>
      </c>
      <c r="F266" s="159"/>
      <c r="G266" s="159"/>
      <c r="H266" s="75"/>
      <c r="I266" s="161">
        <f t="shared" si="8"/>
        <v>7100</v>
      </c>
      <c r="J266" s="160">
        <f t="shared" si="9"/>
        <v>0.54084507042253516</v>
      </c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AB266" s="161">
        <v>7300</v>
      </c>
      <c r="AO266" s="75">
        <v>5300</v>
      </c>
      <c r="AP266" s="147">
        <v>4432</v>
      </c>
      <c r="AR266" s="75">
        <v>146400</v>
      </c>
      <c r="AS266" s="147">
        <v>152438</v>
      </c>
    </row>
    <row r="267" spans="2:45" x14ac:dyDescent="0.25">
      <c r="B267">
        <v>252</v>
      </c>
      <c r="C267" s="75">
        <v>1000</v>
      </c>
      <c r="D267" s="159">
        <v>6.2629999999999999</v>
      </c>
      <c r="E267" s="10">
        <v>1000</v>
      </c>
      <c r="F267" s="159"/>
      <c r="G267" s="159"/>
      <c r="H267" s="75"/>
      <c r="I267" s="161">
        <f t="shared" si="8"/>
        <v>1000</v>
      </c>
      <c r="J267" s="160">
        <f t="shared" si="9"/>
        <v>6.2629999999999999</v>
      </c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AB267" s="161">
        <v>1770.8333333333335</v>
      </c>
      <c r="AO267" s="75">
        <v>145600</v>
      </c>
      <c r="AP267" s="147">
        <v>141822</v>
      </c>
      <c r="AR267" s="75">
        <v>33800</v>
      </c>
      <c r="AS267" s="147">
        <v>118706</v>
      </c>
    </row>
    <row r="268" spans="2:45" x14ac:dyDescent="0.25">
      <c r="B268">
        <v>253</v>
      </c>
      <c r="C268" s="75">
        <v>92045.454545454544</v>
      </c>
      <c r="D268" s="159">
        <v>0.8902139917695473</v>
      </c>
      <c r="E268" s="10">
        <v>92045.454545454544</v>
      </c>
      <c r="F268" s="159"/>
      <c r="G268" s="159"/>
      <c r="H268" s="75"/>
      <c r="I268" s="161">
        <f t="shared" si="8"/>
        <v>92045.454545454544</v>
      </c>
      <c r="J268" s="160">
        <f t="shared" si="9"/>
        <v>0.8902139917695473</v>
      </c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AB268" s="161">
        <v>9800</v>
      </c>
      <c r="AO268" s="75">
        <v>184100</v>
      </c>
      <c r="AP268" s="147">
        <v>159037</v>
      </c>
      <c r="AR268" s="75">
        <v>2400</v>
      </c>
      <c r="AS268" s="147">
        <v>4119</v>
      </c>
    </row>
    <row r="269" spans="2:45" x14ac:dyDescent="0.25">
      <c r="B269">
        <v>254</v>
      </c>
      <c r="C269" s="75">
        <v>4600</v>
      </c>
      <c r="D269" s="159">
        <v>1.8489130434782608</v>
      </c>
      <c r="E269" s="10">
        <v>4600</v>
      </c>
      <c r="F269" s="159"/>
      <c r="G269" s="159"/>
      <c r="H269" s="75"/>
      <c r="I269" s="161">
        <f t="shared" si="8"/>
        <v>4600</v>
      </c>
      <c r="J269" s="160">
        <f t="shared" si="9"/>
        <v>1.8489130434782608</v>
      </c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AB269" s="161">
        <v>4300</v>
      </c>
      <c r="AO269" s="75">
        <v>106060.60606060605</v>
      </c>
      <c r="AP269" s="147">
        <v>71591.666666666657</v>
      </c>
      <c r="AR269" s="75">
        <v>98800</v>
      </c>
      <c r="AS269" s="147">
        <v>139354</v>
      </c>
    </row>
    <row r="270" spans="2:45" x14ac:dyDescent="0.25">
      <c r="B270">
        <v>255</v>
      </c>
      <c r="C270" s="75">
        <v>80500</v>
      </c>
      <c r="D270" s="159">
        <v>1.2016770186335404</v>
      </c>
      <c r="E270" s="10">
        <v>80500</v>
      </c>
      <c r="F270" s="159"/>
      <c r="G270" s="159"/>
      <c r="H270" s="75"/>
      <c r="I270" s="161">
        <f t="shared" si="8"/>
        <v>80500</v>
      </c>
      <c r="J270" s="160">
        <f t="shared" si="9"/>
        <v>1.2016770186335404</v>
      </c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AB270" s="161">
        <v>800</v>
      </c>
      <c r="AO270" s="75">
        <v>6896.5517241379312</v>
      </c>
      <c r="AP270" s="147">
        <v>6250.5747126436781</v>
      </c>
      <c r="AR270" s="75">
        <v>134300</v>
      </c>
      <c r="AS270" s="147">
        <v>145265</v>
      </c>
    </row>
    <row r="271" spans="2:45" x14ac:dyDescent="0.25">
      <c r="B271">
        <v>256</v>
      </c>
      <c r="C271" s="75">
        <v>4712.64367816092</v>
      </c>
      <c r="D271" s="159">
        <v>0.23390243902439026</v>
      </c>
      <c r="E271" s="10">
        <v>4712.64367816092</v>
      </c>
      <c r="F271" s="159"/>
      <c r="G271" s="159"/>
      <c r="H271" s="75"/>
      <c r="I271" s="161">
        <f t="shared" si="8"/>
        <v>4712.64367816092</v>
      </c>
      <c r="J271" s="160">
        <f t="shared" si="9"/>
        <v>0.23390243902439026</v>
      </c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AB271" s="161">
        <v>6900</v>
      </c>
      <c r="AO271" s="75">
        <v>180400</v>
      </c>
      <c r="AP271" s="147">
        <v>115396</v>
      </c>
      <c r="AR271" s="75">
        <v>71200</v>
      </c>
      <c r="AS271" s="147">
        <v>95020</v>
      </c>
    </row>
    <row r="272" spans="2:45" x14ac:dyDescent="0.25">
      <c r="B272">
        <v>257</v>
      </c>
      <c r="C272" s="75">
        <v>5700</v>
      </c>
      <c r="D272" s="159">
        <v>1.46</v>
      </c>
      <c r="E272" s="10">
        <v>5700</v>
      </c>
      <c r="F272" s="159"/>
      <c r="G272" s="159"/>
      <c r="H272" s="75"/>
      <c r="I272" s="161">
        <f t="shared" si="8"/>
        <v>5700</v>
      </c>
      <c r="J272" s="160">
        <f t="shared" si="9"/>
        <v>1.46</v>
      </c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AB272" s="161">
        <v>2000</v>
      </c>
      <c r="AO272" s="75">
        <v>9100</v>
      </c>
      <c r="AP272" s="147">
        <v>7656</v>
      </c>
      <c r="AR272" s="75">
        <v>4700</v>
      </c>
      <c r="AS272" s="147">
        <v>8829</v>
      </c>
    </row>
    <row r="273" spans="2:45" x14ac:dyDescent="0.25">
      <c r="B273">
        <v>258</v>
      </c>
      <c r="C273" s="75">
        <v>5000</v>
      </c>
      <c r="D273" s="159">
        <v>2.6848000000000001</v>
      </c>
      <c r="E273" s="10">
        <v>5000</v>
      </c>
      <c r="F273" s="159"/>
      <c r="G273" s="159"/>
      <c r="H273" s="75"/>
      <c r="I273" s="161">
        <f t="shared" ref="I273:I336" si="10">IF(ISBLANK(C273),0,C273)</f>
        <v>5000</v>
      </c>
      <c r="J273" s="160">
        <f t="shared" ref="J273:J336" si="11">IF(ISBLANK(D273),0,D273)</f>
        <v>2.6848000000000001</v>
      </c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AB273" s="161">
        <v>5600</v>
      </c>
      <c r="AO273" s="75">
        <v>164100</v>
      </c>
      <c r="AP273" s="147">
        <v>96888</v>
      </c>
      <c r="AR273" s="75">
        <v>1200</v>
      </c>
      <c r="AS273" s="147">
        <v>3984</v>
      </c>
    </row>
    <row r="274" spans="2:45" x14ac:dyDescent="0.25">
      <c r="B274">
        <v>259</v>
      </c>
      <c r="C274" s="75">
        <v>1800</v>
      </c>
      <c r="D274" s="159">
        <v>5.9749999999999996</v>
      </c>
      <c r="E274" s="10">
        <v>1800</v>
      </c>
      <c r="F274" s="159"/>
      <c r="G274" s="159"/>
      <c r="H274" s="75"/>
      <c r="I274" s="161">
        <f t="shared" si="10"/>
        <v>1800</v>
      </c>
      <c r="J274" s="160">
        <f t="shared" si="11"/>
        <v>5.9749999999999996</v>
      </c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AB274" s="161">
        <v>8300</v>
      </c>
      <c r="AO274" s="75">
        <v>7400</v>
      </c>
      <c r="AP274" s="147">
        <v>6245</v>
      </c>
      <c r="AR274" s="75">
        <v>1060.6060606060605</v>
      </c>
      <c r="AS274" s="147">
        <v>6100.7575757575751</v>
      </c>
    </row>
    <row r="275" spans="2:45" x14ac:dyDescent="0.25">
      <c r="B275">
        <v>260</v>
      </c>
      <c r="C275" s="75">
        <v>6300</v>
      </c>
      <c r="D275" s="159">
        <v>1.5769841269841269</v>
      </c>
      <c r="E275" s="10">
        <v>6300</v>
      </c>
      <c r="F275" s="159"/>
      <c r="G275" s="159"/>
      <c r="H275" s="75"/>
      <c r="I275" s="161">
        <f t="shared" si="10"/>
        <v>6300</v>
      </c>
      <c r="J275" s="160">
        <f t="shared" si="11"/>
        <v>1.5769841269841269</v>
      </c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AB275" s="161">
        <v>6900</v>
      </c>
      <c r="AO275" s="75">
        <v>100</v>
      </c>
      <c r="AP275" s="147">
        <v>3</v>
      </c>
      <c r="AR275" s="75">
        <v>5600</v>
      </c>
      <c r="AS275" s="147">
        <v>10328</v>
      </c>
    </row>
    <row r="276" spans="2:45" x14ac:dyDescent="0.25">
      <c r="B276">
        <v>261</v>
      </c>
      <c r="C276" s="75">
        <v>84300</v>
      </c>
      <c r="D276" s="159">
        <v>0.31201660735468567</v>
      </c>
      <c r="E276" s="10">
        <v>84300</v>
      </c>
      <c r="F276" s="159"/>
      <c r="G276" s="159"/>
      <c r="H276" s="75"/>
      <c r="I276" s="161">
        <f t="shared" si="10"/>
        <v>84300</v>
      </c>
      <c r="J276" s="160">
        <f t="shared" si="11"/>
        <v>0.31201660735468567</v>
      </c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AB276" s="161">
        <v>3288.5906040268455</v>
      </c>
      <c r="AO276" s="75">
        <v>8700</v>
      </c>
      <c r="AP276" s="147">
        <v>4710</v>
      </c>
      <c r="AR276" s="75">
        <v>3600</v>
      </c>
      <c r="AS276" s="147">
        <v>10289</v>
      </c>
    </row>
    <row r="277" spans="2:45" x14ac:dyDescent="0.25">
      <c r="B277">
        <v>262</v>
      </c>
      <c r="C277" s="75">
        <v>1700</v>
      </c>
      <c r="D277" s="159">
        <v>3.1341176470588237</v>
      </c>
      <c r="E277" s="10">
        <v>1700</v>
      </c>
      <c r="F277" s="159"/>
      <c r="G277" s="159"/>
      <c r="H277" s="75"/>
      <c r="I277" s="161">
        <f t="shared" si="10"/>
        <v>1700</v>
      </c>
      <c r="J277" s="160">
        <f t="shared" si="11"/>
        <v>3.1341176470588237</v>
      </c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AB277" s="161">
        <v>9655.1724137931033</v>
      </c>
      <c r="AO277" s="75">
        <v>195057.47126436781</v>
      </c>
      <c r="AP277" s="147">
        <v>193158.62068965516</v>
      </c>
      <c r="AR277" s="75">
        <v>3563.2183908045977</v>
      </c>
      <c r="AS277" s="147">
        <v>11366.666666666666</v>
      </c>
    </row>
    <row r="278" spans="2:45" x14ac:dyDescent="0.25">
      <c r="B278">
        <v>263</v>
      </c>
      <c r="C278" s="75">
        <v>2900</v>
      </c>
      <c r="D278" s="159">
        <v>3.7089655172413791</v>
      </c>
      <c r="E278" s="10">
        <v>2900</v>
      </c>
      <c r="F278" s="159"/>
      <c r="G278" s="159"/>
      <c r="H278" s="75"/>
      <c r="I278" s="161">
        <f t="shared" si="10"/>
        <v>2900</v>
      </c>
      <c r="J278" s="160">
        <f t="shared" si="11"/>
        <v>3.7089655172413791</v>
      </c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AB278" s="161">
        <v>8900</v>
      </c>
      <c r="AO278" s="75">
        <v>6200</v>
      </c>
      <c r="AP278" s="147">
        <v>1260</v>
      </c>
      <c r="AR278" s="75">
        <v>5000</v>
      </c>
      <c r="AS278" s="147">
        <v>8907</v>
      </c>
    </row>
    <row r="279" spans="2:45" x14ac:dyDescent="0.25">
      <c r="B279">
        <v>264</v>
      </c>
      <c r="C279" s="75">
        <v>45600</v>
      </c>
      <c r="D279" s="159">
        <v>3.6266447368421053</v>
      </c>
      <c r="E279" s="10">
        <v>45600</v>
      </c>
      <c r="F279" s="159"/>
      <c r="G279" s="159"/>
      <c r="H279" s="75"/>
      <c r="I279" s="161">
        <f t="shared" si="10"/>
        <v>45600</v>
      </c>
      <c r="J279" s="160">
        <f t="shared" si="11"/>
        <v>3.6266447368421053</v>
      </c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AB279" s="161">
        <v>5600</v>
      </c>
      <c r="AO279" s="75">
        <v>118000</v>
      </c>
      <c r="AP279" s="147">
        <v>28870</v>
      </c>
      <c r="AR279" s="75">
        <v>4000</v>
      </c>
      <c r="AS279" s="147">
        <v>14606</v>
      </c>
    </row>
    <row r="280" spans="2:45" x14ac:dyDescent="0.25">
      <c r="B280">
        <v>265</v>
      </c>
      <c r="C280" s="75">
        <v>4900</v>
      </c>
      <c r="D280" s="159">
        <v>1.2308163265306122</v>
      </c>
      <c r="E280" s="10">
        <v>4900</v>
      </c>
      <c r="F280" s="159"/>
      <c r="G280" s="159"/>
      <c r="H280" s="75"/>
      <c r="I280" s="161">
        <f t="shared" si="10"/>
        <v>4900</v>
      </c>
      <c r="J280" s="160">
        <f t="shared" si="11"/>
        <v>1.2308163265306122</v>
      </c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AB280" s="161">
        <v>4200</v>
      </c>
      <c r="AO280" s="75">
        <v>193200</v>
      </c>
      <c r="AP280" s="147">
        <v>97369</v>
      </c>
      <c r="AR280" s="75">
        <v>7400</v>
      </c>
      <c r="AS280" s="147">
        <v>8432</v>
      </c>
    </row>
    <row r="281" spans="2:45" x14ac:dyDescent="0.25">
      <c r="B281">
        <v>266</v>
      </c>
      <c r="C281" s="75">
        <v>111900</v>
      </c>
      <c r="D281" s="159">
        <v>0.76766756032171579</v>
      </c>
      <c r="E281" s="10">
        <v>111900</v>
      </c>
      <c r="F281" s="159"/>
      <c r="G281" s="159"/>
      <c r="H281" s="75"/>
      <c r="I281" s="161">
        <f t="shared" si="10"/>
        <v>111900</v>
      </c>
      <c r="J281" s="160">
        <f t="shared" si="11"/>
        <v>0.76766756032171579</v>
      </c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AB281" s="161">
        <v>3700</v>
      </c>
      <c r="AO281" s="75">
        <v>4200</v>
      </c>
      <c r="AP281" s="147">
        <v>735</v>
      </c>
      <c r="AR281" s="75">
        <v>68800</v>
      </c>
      <c r="AS281" s="147">
        <v>162603</v>
      </c>
    </row>
    <row r="282" spans="2:45" x14ac:dyDescent="0.25">
      <c r="B282">
        <v>267</v>
      </c>
      <c r="C282" s="75">
        <v>41342.281879194634</v>
      </c>
      <c r="D282" s="159">
        <v>2.3362012987012988</v>
      </c>
      <c r="E282" s="10">
        <v>41342.281879194634</v>
      </c>
      <c r="F282" s="159"/>
      <c r="G282" s="159"/>
      <c r="H282" s="75"/>
      <c r="I282" s="161">
        <f t="shared" si="10"/>
        <v>41342.281879194634</v>
      </c>
      <c r="J282" s="160">
        <f t="shared" si="11"/>
        <v>2.3362012987012988</v>
      </c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AB282" s="161">
        <v>1200</v>
      </c>
      <c r="AO282" s="75">
        <v>117000</v>
      </c>
      <c r="AP282" s="147">
        <v>107622</v>
      </c>
      <c r="AR282" s="75">
        <v>2758.6206896551726</v>
      </c>
      <c r="AS282" s="147">
        <v>14149.425287356322</v>
      </c>
    </row>
    <row r="283" spans="2:45" x14ac:dyDescent="0.25">
      <c r="B283">
        <v>268</v>
      </c>
      <c r="C283" s="75">
        <v>1500</v>
      </c>
      <c r="D283" s="159">
        <v>1.8053333333333332</v>
      </c>
      <c r="E283" s="10">
        <v>1500</v>
      </c>
      <c r="F283" s="159"/>
      <c r="G283" s="159"/>
      <c r="H283" s="75"/>
      <c r="I283" s="161">
        <f t="shared" si="10"/>
        <v>1500</v>
      </c>
      <c r="J283" s="160">
        <f t="shared" si="11"/>
        <v>1.8053333333333332</v>
      </c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AB283" s="161">
        <v>1200</v>
      </c>
      <c r="AO283" s="75">
        <v>74700</v>
      </c>
      <c r="AP283" s="147">
        <v>1557</v>
      </c>
      <c r="AR283" s="75">
        <v>8600</v>
      </c>
      <c r="AS283" s="147">
        <v>8656</v>
      </c>
    </row>
    <row r="284" spans="2:45" x14ac:dyDescent="0.25">
      <c r="B284">
        <v>269</v>
      </c>
      <c r="C284" s="75">
        <v>3500</v>
      </c>
      <c r="D284" s="159">
        <v>2.5262857142857142</v>
      </c>
      <c r="E284" s="10">
        <v>3500</v>
      </c>
      <c r="F284" s="159"/>
      <c r="G284" s="159"/>
      <c r="H284" s="75"/>
      <c r="I284" s="161">
        <f t="shared" si="10"/>
        <v>3500</v>
      </c>
      <c r="J284" s="160">
        <f t="shared" si="11"/>
        <v>2.5262857142857142</v>
      </c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AB284" s="161">
        <v>2000</v>
      </c>
      <c r="AO284" s="75">
        <v>10000</v>
      </c>
      <c r="AP284" s="147">
        <v>6100</v>
      </c>
      <c r="AR284" s="75">
        <v>34022.988505747126</v>
      </c>
      <c r="AS284" s="147">
        <v>88529.885057471271</v>
      </c>
    </row>
    <row r="285" spans="2:45" x14ac:dyDescent="0.25">
      <c r="B285">
        <v>270</v>
      </c>
      <c r="C285" s="75">
        <v>173900</v>
      </c>
      <c r="D285" s="159">
        <v>0.27176538240368026</v>
      </c>
      <c r="E285" s="10">
        <v>173900</v>
      </c>
      <c r="F285" s="159"/>
      <c r="G285" s="159"/>
      <c r="H285" s="75"/>
      <c r="I285" s="161">
        <f t="shared" si="10"/>
        <v>173900</v>
      </c>
      <c r="J285" s="160">
        <f t="shared" si="11"/>
        <v>0.27176538240368026</v>
      </c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AB285" s="161">
        <v>4900</v>
      </c>
      <c r="AO285" s="75">
        <v>5300</v>
      </c>
      <c r="AP285" s="147">
        <v>1592</v>
      </c>
      <c r="AR285" s="75">
        <v>110300</v>
      </c>
      <c r="AS285" s="147">
        <v>197024</v>
      </c>
    </row>
    <row r="286" spans="2:45" x14ac:dyDescent="0.25">
      <c r="B286">
        <v>272</v>
      </c>
      <c r="C286" s="75">
        <v>51100</v>
      </c>
      <c r="D286" s="159">
        <v>3.0400978473581213</v>
      </c>
      <c r="E286" s="10">
        <v>51100</v>
      </c>
      <c r="F286" s="159"/>
      <c r="G286" s="159"/>
      <c r="H286" s="75"/>
      <c r="I286" s="161">
        <f t="shared" si="10"/>
        <v>51100</v>
      </c>
      <c r="J286" s="160">
        <f t="shared" si="11"/>
        <v>3.0400978473581213</v>
      </c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AB286" s="161">
        <v>8600</v>
      </c>
      <c r="AO286" s="75">
        <v>3900</v>
      </c>
      <c r="AP286" s="147">
        <v>504</v>
      </c>
      <c r="AR286" s="75">
        <v>5300</v>
      </c>
      <c r="AS286" s="147">
        <v>11663</v>
      </c>
    </row>
    <row r="287" spans="2:45" x14ac:dyDescent="0.25">
      <c r="B287">
        <v>273</v>
      </c>
      <c r="C287" s="75">
        <v>5909.090909090909</v>
      </c>
      <c r="D287" s="159">
        <v>1.3723076923076922</v>
      </c>
      <c r="E287" s="10">
        <v>5909.090909090909</v>
      </c>
      <c r="F287" s="159"/>
      <c r="G287" s="159"/>
      <c r="H287" s="75"/>
      <c r="I287" s="161">
        <f t="shared" si="10"/>
        <v>5909.090909090909</v>
      </c>
      <c r="J287" s="160">
        <f t="shared" si="11"/>
        <v>1.3723076923076922</v>
      </c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AB287" s="161">
        <v>3600</v>
      </c>
      <c r="AO287" s="75">
        <v>6900</v>
      </c>
      <c r="AP287" s="147">
        <v>2091</v>
      </c>
      <c r="AR287" s="75">
        <v>9200</v>
      </c>
      <c r="AS287" s="147">
        <v>9339</v>
      </c>
    </row>
    <row r="288" spans="2:45" x14ac:dyDescent="0.25">
      <c r="B288">
        <v>274</v>
      </c>
      <c r="C288" s="75">
        <v>2400</v>
      </c>
      <c r="D288" s="159">
        <v>0.32208333333333333</v>
      </c>
      <c r="E288" s="10">
        <v>2400</v>
      </c>
      <c r="F288" s="159"/>
      <c r="G288" s="159"/>
      <c r="H288" s="75"/>
      <c r="I288" s="161">
        <f t="shared" si="10"/>
        <v>2400</v>
      </c>
      <c r="J288" s="160">
        <f t="shared" si="11"/>
        <v>0.32208333333333333</v>
      </c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AB288" s="161">
        <v>4700</v>
      </c>
      <c r="AO288" s="75">
        <v>114.94252873563218</v>
      </c>
      <c r="AP288" s="147">
        <v>1.1494252873563218</v>
      </c>
      <c r="AR288" s="75">
        <v>2400</v>
      </c>
      <c r="AS288" s="147">
        <v>4596</v>
      </c>
    </row>
    <row r="289" spans="2:45" x14ac:dyDescent="0.25">
      <c r="B289">
        <v>275</v>
      </c>
      <c r="C289" s="75">
        <v>3900</v>
      </c>
      <c r="D289" s="159">
        <v>2.4151282051282053</v>
      </c>
      <c r="E289" s="10">
        <v>3900</v>
      </c>
      <c r="F289" s="159"/>
      <c r="G289" s="159"/>
      <c r="H289" s="75"/>
      <c r="I289" s="161">
        <f t="shared" si="10"/>
        <v>3900</v>
      </c>
      <c r="J289" s="160">
        <f t="shared" si="11"/>
        <v>2.4151282051282053</v>
      </c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AB289" s="161">
        <v>603.21715817694371</v>
      </c>
      <c r="AO289" s="75">
        <v>167500</v>
      </c>
      <c r="AP289" s="147">
        <v>114615</v>
      </c>
      <c r="AR289" s="75">
        <v>56800</v>
      </c>
      <c r="AS289" s="147">
        <v>173437</v>
      </c>
    </row>
    <row r="290" spans="2:45" x14ac:dyDescent="0.25">
      <c r="B290">
        <v>276</v>
      </c>
      <c r="C290" s="75">
        <v>5500</v>
      </c>
      <c r="D290" s="159">
        <v>0.96799999999999997</v>
      </c>
      <c r="E290" s="10">
        <v>5500</v>
      </c>
      <c r="F290" s="159"/>
      <c r="G290" s="159"/>
      <c r="H290" s="75"/>
      <c r="I290" s="161">
        <f t="shared" si="10"/>
        <v>5500</v>
      </c>
      <c r="J290" s="160">
        <f t="shared" si="11"/>
        <v>0.96799999999999997</v>
      </c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AB290" s="161">
        <v>1300</v>
      </c>
      <c r="AO290" s="75">
        <v>48300</v>
      </c>
      <c r="AP290" s="147">
        <v>16592</v>
      </c>
      <c r="AR290" s="75">
        <v>900</v>
      </c>
      <c r="AS290" s="147">
        <v>6514</v>
      </c>
    </row>
    <row r="291" spans="2:45" x14ac:dyDescent="0.25">
      <c r="B291">
        <v>277</v>
      </c>
      <c r="C291" s="75">
        <v>700</v>
      </c>
      <c r="D291" s="159">
        <v>10.664285714285715</v>
      </c>
      <c r="E291" s="10">
        <v>700</v>
      </c>
      <c r="F291" s="159"/>
      <c r="G291" s="159"/>
      <c r="H291" s="75"/>
      <c r="I291" s="161">
        <f t="shared" si="10"/>
        <v>700</v>
      </c>
      <c r="J291" s="160">
        <f t="shared" si="11"/>
        <v>10.664285714285715</v>
      </c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AB291" s="161">
        <v>1400</v>
      </c>
      <c r="AO291" s="75">
        <v>29395.973154362415</v>
      </c>
      <c r="AP291" s="147">
        <v>9163.0872483221483</v>
      </c>
      <c r="AR291" s="75">
        <v>2500</v>
      </c>
      <c r="AS291" s="147">
        <v>13684</v>
      </c>
    </row>
    <row r="292" spans="2:45" x14ac:dyDescent="0.25">
      <c r="B292">
        <v>278</v>
      </c>
      <c r="C292" s="75">
        <v>2700</v>
      </c>
      <c r="D292" s="159">
        <v>3.2588888888888889</v>
      </c>
      <c r="E292" s="10">
        <v>2700</v>
      </c>
      <c r="F292" s="159"/>
      <c r="G292" s="159"/>
      <c r="H292" s="75"/>
      <c r="I292" s="161">
        <f t="shared" si="10"/>
        <v>2700</v>
      </c>
      <c r="J292" s="160">
        <f t="shared" si="11"/>
        <v>3.2588888888888889</v>
      </c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AB292" s="161">
        <v>2200</v>
      </c>
      <c r="AO292" s="75">
        <v>97200</v>
      </c>
      <c r="AP292" s="147">
        <v>55372</v>
      </c>
      <c r="AR292" s="75">
        <v>428.9544235924933</v>
      </c>
      <c r="AS292" s="147">
        <v>1778.0160857908847</v>
      </c>
    </row>
    <row r="293" spans="2:45" x14ac:dyDescent="0.25">
      <c r="B293">
        <v>279</v>
      </c>
      <c r="C293" s="75">
        <v>8000</v>
      </c>
      <c r="D293" s="159">
        <v>1.7070000000000001</v>
      </c>
      <c r="E293" s="10">
        <v>8000</v>
      </c>
      <c r="F293" s="159"/>
      <c r="G293" s="159"/>
      <c r="H293" s="75"/>
      <c r="I293" s="161">
        <f t="shared" si="10"/>
        <v>8000</v>
      </c>
      <c r="J293" s="160">
        <f t="shared" si="11"/>
        <v>1.7070000000000001</v>
      </c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AB293" s="161">
        <v>2348.9932885906042</v>
      </c>
      <c r="AO293" s="75">
        <v>125600</v>
      </c>
      <c r="AP293" s="147">
        <v>109106</v>
      </c>
      <c r="AR293" s="75">
        <v>872.48322147651004</v>
      </c>
      <c r="AS293" s="147">
        <v>4623.4899328859065</v>
      </c>
    </row>
    <row r="294" spans="2:45" x14ac:dyDescent="0.25">
      <c r="B294">
        <v>280</v>
      </c>
      <c r="C294" s="75">
        <v>2500</v>
      </c>
      <c r="D294" s="159">
        <v>5.8144</v>
      </c>
      <c r="E294" s="10">
        <v>2500</v>
      </c>
      <c r="F294" s="159"/>
      <c r="G294" s="159"/>
      <c r="H294" s="75"/>
      <c r="I294" s="161">
        <f t="shared" si="10"/>
        <v>2500</v>
      </c>
      <c r="J294" s="160">
        <f t="shared" si="11"/>
        <v>5.8144</v>
      </c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AB294" s="161">
        <v>5600</v>
      </c>
      <c r="AO294" s="75">
        <v>9400</v>
      </c>
      <c r="AP294" s="147">
        <v>968</v>
      </c>
      <c r="AR294" s="75">
        <v>25500</v>
      </c>
      <c r="AS294" s="147">
        <v>45983</v>
      </c>
    </row>
    <row r="295" spans="2:45" x14ac:dyDescent="0.25">
      <c r="B295">
        <v>281</v>
      </c>
      <c r="C295" s="75">
        <v>164500</v>
      </c>
      <c r="D295" s="159">
        <v>0.91520972644376897</v>
      </c>
      <c r="E295" s="10">
        <v>164500</v>
      </c>
      <c r="F295" s="159"/>
      <c r="G295" s="159"/>
      <c r="H295" s="75"/>
      <c r="I295" s="161">
        <f t="shared" si="10"/>
        <v>164500</v>
      </c>
      <c r="J295" s="160">
        <f t="shared" si="11"/>
        <v>0.91520972644376897</v>
      </c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AB295" s="161">
        <v>1100</v>
      </c>
      <c r="AO295" s="75">
        <v>110800</v>
      </c>
      <c r="AP295" s="147">
        <v>72623</v>
      </c>
      <c r="AR295" s="75">
        <v>18000</v>
      </c>
      <c r="AS295" s="147">
        <v>166874</v>
      </c>
    </row>
    <row r="296" spans="2:45" x14ac:dyDescent="0.25">
      <c r="B296">
        <v>282</v>
      </c>
      <c r="C296" s="75">
        <v>8400</v>
      </c>
      <c r="D296" s="159">
        <v>1.0804761904761904</v>
      </c>
      <c r="E296" s="10">
        <v>8400</v>
      </c>
      <c r="F296" s="159"/>
      <c r="G296" s="159"/>
      <c r="H296" s="75"/>
      <c r="I296" s="161">
        <f t="shared" si="10"/>
        <v>8400</v>
      </c>
      <c r="J296" s="160">
        <f t="shared" si="11"/>
        <v>1.0804761904761904</v>
      </c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AB296" s="161">
        <v>3900</v>
      </c>
      <c r="AO296" s="75">
        <v>93800</v>
      </c>
      <c r="AP296" s="147">
        <v>45987</v>
      </c>
      <c r="AR296" s="75">
        <v>172700</v>
      </c>
      <c r="AS296" s="147">
        <v>193820</v>
      </c>
    </row>
    <row r="297" spans="2:45" x14ac:dyDescent="0.25">
      <c r="B297">
        <v>283</v>
      </c>
      <c r="C297" s="75">
        <v>1085.7908847184988</v>
      </c>
      <c r="D297" s="159">
        <v>0.18728395061728395</v>
      </c>
      <c r="E297" s="10">
        <v>1085.7908847184988</v>
      </c>
      <c r="F297" s="159"/>
      <c r="G297" s="159"/>
      <c r="H297" s="75"/>
      <c r="I297" s="161">
        <f t="shared" si="10"/>
        <v>1085.7908847184988</v>
      </c>
      <c r="J297" s="160">
        <f t="shared" si="11"/>
        <v>0.18728395061728395</v>
      </c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AB297" s="161">
        <v>4800</v>
      </c>
      <c r="AO297" s="75">
        <v>108700</v>
      </c>
      <c r="AP297" s="147">
        <v>87293</v>
      </c>
      <c r="AR297" s="75">
        <v>5234.89932885906</v>
      </c>
      <c r="AS297" s="147">
        <v>6234.2281879194634</v>
      </c>
    </row>
    <row r="298" spans="2:45" x14ac:dyDescent="0.25">
      <c r="B298">
        <v>284</v>
      </c>
      <c r="C298" s="75">
        <v>9800</v>
      </c>
      <c r="D298" s="159">
        <v>0.83193877551020412</v>
      </c>
      <c r="E298" s="10">
        <v>9800</v>
      </c>
      <c r="F298" s="159"/>
      <c r="G298" s="159"/>
      <c r="H298" s="75"/>
      <c r="I298" s="161">
        <f t="shared" si="10"/>
        <v>9800</v>
      </c>
      <c r="J298" s="160">
        <f t="shared" si="11"/>
        <v>0.83193877551020412</v>
      </c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AB298" s="161">
        <v>4300</v>
      </c>
      <c r="AO298" s="75">
        <v>46363.63636363636</v>
      </c>
      <c r="AP298" s="147">
        <v>46207.575757575753</v>
      </c>
      <c r="AR298" s="75">
        <v>9100</v>
      </c>
      <c r="AS298" s="147">
        <v>12678</v>
      </c>
    </row>
    <row r="299" spans="2:45" x14ac:dyDescent="0.25">
      <c r="B299">
        <v>285</v>
      </c>
      <c r="C299" s="75">
        <v>900</v>
      </c>
      <c r="D299" s="159">
        <v>7.0633333333333335</v>
      </c>
      <c r="E299" s="10">
        <v>900</v>
      </c>
      <c r="F299" s="159"/>
      <c r="G299" s="159"/>
      <c r="H299" s="75"/>
      <c r="I299" s="161">
        <f t="shared" si="10"/>
        <v>900</v>
      </c>
      <c r="J299" s="160">
        <f t="shared" si="11"/>
        <v>7.0633333333333335</v>
      </c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AB299" s="161">
        <v>5000</v>
      </c>
      <c r="AO299" s="75">
        <v>9000</v>
      </c>
      <c r="AP299" s="147">
        <v>3351</v>
      </c>
      <c r="AR299" s="75">
        <v>5900</v>
      </c>
      <c r="AS299" s="147">
        <v>6608</v>
      </c>
    </row>
    <row r="300" spans="2:45" x14ac:dyDescent="0.25">
      <c r="B300">
        <v>286</v>
      </c>
      <c r="C300" s="75">
        <v>112100</v>
      </c>
      <c r="D300" s="159">
        <v>0.17446030330062445</v>
      </c>
      <c r="E300" s="10">
        <v>112100</v>
      </c>
      <c r="F300" s="159"/>
      <c r="G300" s="159"/>
      <c r="H300" s="75"/>
      <c r="I300" s="161">
        <f t="shared" si="10"/>
        <v>112100</v>
      </c>
      <c r="J300" s="160">
        <f t="shared" si="11"/>
        <v>0.17446030330062445</v>
      </c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AB300" s="161">
        <v>1354.1666666666667</v>
      </c>
      <c r="AO300" s="75">
        <v>2100</v>
      </c>
      <c r="AP300" s="147">
        <v>540</v>
      </c>
      <c r="AR300" s="75">
        <v>177700</v>
      </c>
      <c r="AS300" s="147">
        <v>180802</v>
      </c>
    </row>
    <row r="301" spans="2:45" x14ac:dyDescent="0.25">
      <c r="B301">
        <v>287</v>
      </c>
      <c r="C301" s="75">
        <v>6300</v>
      </c>
      <c r="D301" s="159">
        <v>2.0973015873015872</v>
      </c>
      <c r="E301" s="10">
        <v>6300</v>
      </c>
      <c r="F301" s="159"/>
      <c r="G301" s="159"/>
      <c r="H301" s="75"/>
      <c r="I301" s="161">
        <f t="shared" si="10"/>
        <v>6300</v>
      </c>
      <c r="J301" s="160">
        <f t="shared" si="11"/>
        <v>2.0973015873015872</v>
      </c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AB301" s="161">
        <v>5100</v>
      </c>
      <c r="AO301" s="75">
        <v>2000</v>
      </c>
      <c r="AP301" s="147">
        <v>680</v>
      </c>
      <c r="AR301" s="75">
        <v>800</v>
      </c>
      <c r="AS301" s="147">
        <v>3406</v>
      </c>
    </row>
    <row r="302" spans="2:45" x14ac:dyDescent="0.25">
      <c r="B302">
        <v>288</v>
      </c>
      <c r="C302" s="75">
        <v>750.6702412868633</v>
      </c>
      <c r="D302" s="159">
        <v>0.97785714285714287</v>
      </c>
      <c r="E302" s="10">
        <v>750.6702412868633</v>
      </c>
      <c r="F302" s="159"/>
      <c r="G302" s="159"/>
      <c r="H302" s="75"/>
      <c r="I302" s="161">
        <f t="shared" si="10"/>
        <v>750.6702412868633</v>
      </c>
      <c r="J302" s="160">
        <f t="shared" si="11"/>
        <v>0.97785714285714287</v>
      </c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AB302" s="161">
        <v>5100</v>
      </c>
      <c r="AO302" s="75">
        <v>7100</v>
      </c>
      <c r="AP302" s="147">
        <v>1022</v>
      </c>
      <c r="AR302" s="75">
        <v>7600</v>
      </c>
      <c r="AS302" s="147">
        <v>11061</v>
      </c>
    </row>
    <row r="303" spans="2:45" x14ac:dyDescent="0.25">
      <c r="B303">
        <v>289</v>
      </c>
      <c r="C303" s="75">
        <v>606.06060606060601</v>
      </c>
      <c r="D303" s="159">
        <v>16.842500000000001</v>
      </c>
      <c r="E303" s="10">
        <v>606.06060606060601</v>
      </c>
      <c r="F303" s="159"/>
      <c r="G303" s="159"/>
      <c r="H303" s="75"/>
      <c r="I303" s="161">
        <f t="shared" si="10"/>
        <v>606.06060606060601</v>
      </c>
      <c r="J303" s="160">
        <f t="shared" si="11"/>
        <v>16.842500000000001</v>
      </c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AB303" s="161">
        <v>7400</v>
      </c>
      <c r="AO303" s="75">
        <v>7800</v>
      </c>
      <c r="AP303" s="147">
        <v>4275</v>
      </c>
      <c r="AR303" s="75">
        <v>900</v>
      </c>
      <c r="AS303" s="147">
        <v>6303</v>
      </c>
    </row>
    <row r="304" spans="2:45" x14ac:dyDescent="0.25">
      <c r="B304">
        <v>290</v>
      </c>
      <c r="C304" s="75">
        <v>168600</v>
      </c>
      <c r="D304" s="159">
        <v>0.54402135231316728</v>
      </c>
      <c r="E304" s="10">
        <v>168600</v>
      </c>
      <c r="F304" s="159"/>
      <c r="G304" s="159"/>
      <c r="H304" s="75"/>
      <c r="I304" s="161">
        <f t="shared" si="10"/>
        <v>168600</v>
      </c>
      <c r="J304" s="160">
        <f t="shared" si="11"/>
        <v>0.54402135231316728</v>
      </c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AB304" s="161">
        <v>4496.6442953020132</v>
      </c>
      <c r="AO304" s="75">
        <v>97126.436781609198</v>
      </c>
      <c r="AP304" s="147">
        <v>84508.045977011498</v>
      </c>
      <c r="AR304" s="75">
        <v>8300</v>
      </c>
      <c r="AS304" s="147">
        <v>12944</v>
      </c>
    </row>
    <row r="305" spans="2:45" x14ac:dyDescent="0.25">
      <c r="B305">
        <v>291</v>
      </c>
      <c r="C305" s="75">
        <v>1800</v>
      </c>
      <c r="D305" s="159">
        <v>4.5661111111111108</v>
      </c>
      <c r="E305" s="10">
        <v>1800</v>
      </c>
      <c r="F305" s="159"/>
      <c r="G305" s="159"/>
      <c r="H305" s="75"/>
      <c r="I305" s="161">
        <f t="shared" si="10"/>
        <v>1800</v>
      </c>
      <c r="J305" s="160">
        <f t="shared" si="11"/>
        <v>4.5661111111111108</v>
      </c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AB305" s="161">
        <v>1500</v>
      </c>
      <c r="AO305" s="75">
        <v>104.16666666666667</v>
      </c>
      <c r="AP305" s="147">
        <v>1.0416666666666667</v>
      </c>
      <c r="AR305" s="75">
        <v>1212.121212121212</v>
      </c>
      <c r="AS305" s="147">
        <v>6095.454545454545</v>
      </c>
    </row>
    <row r="306" spans="2:45" x14ac:dyDescent="0.25">
      <c r="B306">
        <v>292</v>
      </c>
      <c r="C306" s="75">
        <v>7300</v>
      </c>
      <c r="D306" s="159">
        <v>9.8219178082191785E-2</v>
      </c>
      <c r="E306" s="10">
        <v>7300</v>
      </c>
      <c r="F306" s="159"/>
      <c r="G306" s="159"/>
      <c r="H306" s="75"/>
      <c r="I306" s="161">
        <f t="shared" si="10"/>
        <v>7300</v>
      </c>
      <c r="J306" s="160">
        <f t="shared" si="11"/>
        <v>9.8219178082191785E-2</v>
      </c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AB306" s="161">
        <v>1145.8333333333335</v>
      </c>
      <c r="AO306" s="75">
        <v>6510.0671140939594</v>
      </c>
      <c r="AP306" s="147">
        <v>3310.0671140939598</v>
      </c>
      <c r="AR306" s="75">
        <v>132873.5632183908</v>
      </c>
      <c r="AS306" s="147">
        <v>211593.10344827586</v>
      </c>
    </row>
    <row r="307" spans="2:45" x14ac:dyDescent="0.25">
      <c r="B307">
        <v>293</v>
      </c>
      <c r="C307" s="75">
        <v>6500</v>
      </c>
      <c r="D307" s="159">
        <v>0.16384615384615384</v>
      </c>
      <c r="E307" s="10">
        <v>6500</v>
      </c>
      <c r="F307" s="159"/>
      <c r="G307" s="159"/>
      <c r="H307" s="75"/>
      <c r="I307" s="161">
        <f t="shared" si="10"/>
        <v>6500</v>
      </c>
      <c r="J307" s="160">
        <f t="shared" si="11"/>
        <v>0.16384615384615384</v>
      </c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AB307" s="161">
        <v>6600</v>
      </c>
      <c r="AO307" s="75">
        <v>5200</v>
      </c>
      <c r="AP307" s="147">
        <v>1583</v>
      </c>
      <c r="AR307" s="75">
        <v>2600</v>
      </c>
      <c r="AS307" s="147">
        <v>12533</v>
      </c>
    </row>
    <row r="308" spans="2:45" x14ac:dyDescent="0.25">
      <c r="B308">
        <v>294</v>
      </c>
      <c r="C308" s="75">
        <v>600</v>
      </c>
      <c r="D308" s="159">
        <v>13.396666666666667</v>
      </c>
      <c r="E308" s="10">
        <v>600</v>
      </c>
      <c r="F308" s="159"/>
      <c r="G308" s="159"/>
      <c r="H308" s="75"/>
      <c r="I308" s="161">
        <f t="shared" si="10"/>
        <v>600</v>
      </c>
      <c r="J308" s="160">
        <f t="shared" si="11"/>
        <v>13.396666666666667</v>
      </c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AB308" s="161">
        <v>7600</v>
      </c>
      <c r="AO308" s="75">
        <v>146666.66666666669</v>
      </c>
      <c r="AP308" s="147">
        <v>92225</v>
      </c>
      <c r="AR308" s="75">
        <v>9800</v>
      </c>
      <c r="AS308" s="147">
        <v>14697</v>
      </c>
    </row>
    <row r="309" spans="2:45" x14ac:dyDescent="0.25">
      <c r="B309">
        <v>295</v>
      </c>
      <c r="C309" s="75">
        <v>200937.5</v>
      </c>
      <c r="D309" s="159">
        <v>0.35650077760497667</v>
      </c>
      <c r="E309" s="10">
        <v>200937.5</v>
      </c>
      <c r="F309" s="159"/>
      <c r="G309" s="159"/>
      <c r="H309" s="75"/>
      <c r="I309" s="161">
        <f t="shared" si="10"/>
        <v>200937.5</v>
      </c>
      <c r="J309" s="160">
        <f t="shared" si="11"/>
        <v>0.35650077760497667</v>
      </c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AB309" s="161">
        <v>3400</v>
      </c>
      <c r="AO309" s="75">
        <v>92500</v>
      </c>
      <c r="AP309" s="147">
        <v>71320</v>
      </c>
      <c r="AR309" s="75">
        <v>11313.672922252012</v>
      </c>
      <c r="AS309" s="147">
        <v>13262.064343163538</v>
      </c>
    </row>
    <row r="310" spans="2:45" x14ac:dyDescent="0.25">
      <c r="B310">
        <v>296</v>
      </c>
      <c r="C310" s="75">
        <v>4093.959731543624</v>
      </c>
      <c r="D310" s="159">
        <v>0.54950819672131146</v>
      </c>
      <c r="E310" s="10">
        <v>4093.959731543624</v>
      </c>
      <c r="F310" s="159"/>
      <c r="G310" s="159"/>
      <c r="H310" s="75"/>
      <c r="I310" s="161">
        <f t="shared" si="10"/>
        <v>4093.959731543624</v>
      </c>
      <c r="J310" s="160">
        <f t="shared" si="11"/>
        <v>0.54950819672131146</v>
      </c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AB310" s="161">
        <v>2300</v>
      </c>
      <c r="AO310" s="75">
        <v>428.9544235924933</v>
      </c>
      <c r="AP310" s="147">
        <v>395.44235924932974</v>
      </c>
      <c r="AR310" s="75">
        <v>5300</v>
      </c>
      <c r="AS310" s="147">
        <v>14097</v>
      </c>
    </row>
    <row r="311" spans="2:45" x14ac:dyDescent="0.25">
      <c r="B311">
        <v>297</v>
      </c>
      <c r="C311" s="75">
        <v>4832.2147651006708</v>
      </c>
      <c r="D311" s="159">
        <v>0.94236111111111109</v>
      </c>
      <c r="E311" s="10">
        <v>4832.2147651006708</v>
      </c>
      <c r="F311" s="159"/>
      <c r="G311" s="159"/>
      <c r="H311" s="75"/>
      <c r="I311" s="161">
        <f t="shared" si="10"/>
        <v>4832.2147651006708</v>
      </c>
      <c r="J311" s="160">
        <f t="shared" si="11"/>
        <v>0.94236111111111109</v>
      </c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AB311" s="161">
        <v>6200</v>
      </c>
      <c r="AO311" s="75">
        <v>8900</v>
      </c>
      <c r="AP311" s="147">
        <v>4509</v>
      </c>
      <c r="AR311" s="75">
        <v>2800</v>
      </c>
      <c r="AS311" s="147">
        <v>7742</v>
      </c>
    </row>
    <row r="312" spans="2:45" x14ac:dyDescent="0.25">
      <c r="B312">
        <v>298</v>
      </c>
      <c r="C312" s="75">
        <v>3500</v>
      </c>
      <c r="D312" s="159">
        <v>1.4391428571428571</v>
      </c>
      <c r="E312" s="10">
        <v>3500</v>
      </c>
      <c r="F312" s="159"/>
      <c r="G312" s="159"/>
      <c r="H312" s="75"/>
      <c r="I312" s="161">
        <f t="shared" si="10"/>
        <v>3500</v>
      </c>
      <c r="J312" s="160">
        <f t="shared" si="11"/>
        <v>1.4391428571428571</v>
      </c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AB312" s="161">
        <v>6100</v>
      </c>
      <c r="AO312" s="75">
        <v>7100</v>
      </c>
      <c r="AP312" s="147">
        <v>4899</v>
      </c>
      <c r="AR312" s="75">
        <v>4200</v>
      </c>
      <c r="AS312" s="147">
        <v>6870</v>
      </c>
    </row>
    <row r="313" spans="2:45" x14ac:dyDescent="0.25">
      <c r="B313">
        <v>299</v>
      </c>
      <c r="C313" s="75">
        <v>3800</v>
      </c>
      <c r="D313" s="159">
        <v>0.51421052631578945</v>
      </c>
      <c r="E313" s="10">
        <v>3800</v>
      </c>
      <c r="F313" s="159"/>
      <c r="G313" s="159"/>
      <c r="H313" s="75"/>
      <c r="I313" s="161">
        <f t="shared" si="10"/>
        <v>3800</v>
      </c>
      <c r="J313" s="160">
        <f t="shared" si="11"/>
        <v>0.51421052631578945</v>
      </c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AB313" s="161">
        <v>2600</v>
      </c>
      <c r="AO313" s="75">
        <v>9600</v>
      </c>
      <c r="AP313" s="147">
        <v>4929</v>
      </c>
      <c r="AR313" s="75">
        <v>1300</v>
      </c>
      <c r="AS313" s="147">
        <v>12597</v>
      </c>
    </row>
    <row r="314" spans="2:45" x14ac:dyDescent="0.25">
      <c r="B314">
        <v>300</v>
      </c>
      <c r="C314" s="75">
        <v>13.404825737265416</v>
      </c>
      <c r="D314" s="159">
        <v>0.05</v>
      </c>
      <c r="E314" s="10">
        <v>13.404825737265416</v>
      </c>
      <c r="F314" s="159"/>
      <c r="G314" s="159"/>
      <c r="H314" s="75"/>
      <c r="I314" s="161">
        <f t="shared" si="10"/>
        <v>13.404825737265416</v>
      </c>
      <c r="J314" s="160">
        <f t="shared" si="11"/>
        <v>0.05</v>
      </c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AB314" s="161">
        <v>700</v>
      </c>
      <c r="AO314" s="75">
        <v>121600</v>
      </c>
      <c r="AP314" s="147">
        <v>1424</v>
      </c>
      <c r="AR314" s="75">
        <v>66100</v>
      </c>
      <c r="AS314" s="147">
        <v>179074</v>
      </c>
    </row>
    <row r="315" spans="2:45" x14ac:dyDescent="0.25">
      <c r="B315">
        <v>301</v>
      </c>
      <c r="C315" s="75">
        <v>900</v>
      </c>
      <c r="D315" s="159">
        <v>13.446666666666667</v>
      </c>
      <c r="E315" s="10">
        <v>900</v>
      </c>
      <c r="F315" s="159"/>
      <c r="G315" s="159"/>
      <c r="H315" s="75"/>
      <c r="I315" s="161">
        <f t="shared" si="10"/>
        <v>900</v>
      </c>
      <c r="J315" s="160">
        <f t="shared" si="11"/>
        <v>13.446666666666667</v>
      </c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AB315" s="161">
        <v>700</v>
      </c>
      <c r="AO315" s="75">
        <v>86200</v>
      </c>
      <c r="AP315" s="147">
        <v>77355</v>
      </c>
      <c r="AR315" s="75">
        <v>29500</v>
      </c>
      <c r="AS315" s="147">
        <v>83843</v>
      </c>
    </row>
    <row r="316" spans="2:45" x14ac:dyDescent="0.25">
      <c r="B316">
        <v>302</v>
      </c>
      <c r="C316" s="75">
        <v>76100</v>
      </c>
      <c r="D316" s="159">
        <v>0.31844940867279897</v>
      </c>
      <c r="E316" s="10">
        <v>76100</v>
      </c>
      <c r="F316" s="159"/>
      <c r="G316" s="159"/>
      <c r="H316" s="75"/>
      <c r="I316" s="161">
        <f t="shared" si="10"/>
        <v>76100</v>
      </c>
      <c r="J316" s="160">
        <f t="shared" si="11"/>
        <v>0.31844940867279897</v>
      </c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AB316" s="161">
        <v>6400</v>
      </c>
      <c r="AO316" s="75">
        <v>8100</v>
      </c>
      <c r="AP316" s="147">
        <v>6086</v>
      </c>
      <c r="AR316" s="75">
        <v>7196.969696969697</v>
      </c>
      <c r="AS316" s="147">
        <v>10915.151515151514</v>
      </c>
    </row>
    <row r="317" spans="2:45" x14ac:dyDescent="0.25">
      <c r="B317">
        <v>303</v>
      </c>
      <c r="C317" s="75">
        <v>3400</v>
      </c>
      <c r="D317" s="159">
        <v>0.82617647058823529</v>
      </c>
      <c r="E317" s="10">
        <v>3400</v>
      </c>
      <c r="F317" s="159"/>
      <c r="G317" s="159"/>
      <c r="H317" s="75"/>
      <c r="I317" s="161">
        <f t="shared" si="10"/>
        <v>3400</v>
      </c>
      <c r="J317" s="160">
        <f t="shared" si="11"/>
        <v>0.82617647058823529</v>
      </c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AB317" s="161">
        <v>3200</v>
      </c>
      <c r="AO317" s="75">
        <v>8800</v>
      </c>
      <c r="AP317" s="147">
        <v>2703</v>
      </c>
      <c r="AR317" s="75">
        <v>844.50402144772113</v>
      </c>
      <c r="AS317" s="147">
        <v>1888.6058981233243</v>
      </c>
    </row>
    <row r="318" spans="2:45" x14ac:dyDescent="0.25">
      <c r="B318">
        <v>304</v>
      </c>
      <c r="C318" s="75">
        <v>2100</v>
      </c>
      <c r="D318" s="159">
        <v>5.4614285714285717</v>
      </c>
      <c r="E318" s="10">
        <v>2100</v>
      </c>
      <c r="F318" s="159"/>
      <c r="G318" s="159"/>
      <c r="H318" s="75"/>
      <c r="I318" s="161">
        <f t="shared" si="10"/>
        <v>2100</v>
      </c>
      <c r="J318" s="160">
        <f t="shared" si="11"/>
        <v>5.4614285714285717</v>
      </c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AB318" s="161">
        <v>6818.181818181818</v>
      </c>
      <c r="AO318" s="75">
        <v>100</v>
      </c>
      <c r="AP318" s="147">
        <v>1</v>
      </c>
      <c r="AR318" s="75">
        <v>5200</v>
      </c>
      <c r="AS318" s="147">
        <v>12467</v>
      </c>
    </row>
    <row r="319" spans="2:45" x14ac:dyDescent="0.25">
      <c r="B319">
        <v>305</v>
      </c>
      <c r="C319" s="75">
        <v>2800</v>
      </c>
      <c r="D319" s="159">
        <v>2.8621428571428571</v>
      </c>
      <c r="E319" s="10">
        <v>2800</v>
      </c>
      <c r="F319" s="159"/>
      <c r="G319" s="159"/>
      <c r="H319" s="75"/>
      <c r="I319" s="161">
        <f t="shared" si="10"/>
        <v>2800</v>
      </c>
      <c r="J319" s="160">
        <f t="shared" si="11"/>
        <v>2.8621428571428571</v>
      </c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AB319" s="161">
        <v>2300</v>
      </c>
      <c r="AO319" s="75">
        <v>4900</v>
      </c>
      <c r="AP319" s="147">
        <v>2505</v>
      </c>
      <c r="AR319" s="75">
        <v>6000</v>
      </c>
      <c r="AS319" s="147">
        <v>11960</v>
      </c>
    </row>
    <row r="320" spans="2:45" x14ac:dyDescent="0.25">
      <c r="B320">
        <v>306</v>
      </c>
      <c r="C320" s="75">
        <v>6500</v>
      </c>
      <c r="D320" s="159">
        <v>7.9076923076923072E-2</v>
      </c>
      <c r="E320" s="10">
        <v>6500</v>
      </c>
      <c r="F320" s="159"/>
      <c r="G320" s="159"/>
      <c r="H320" s="75"/>
      <c r="I320" s="161">
        <f t="shared" si="10"/>
        <v>6500</v>
      </c>
      <c r="J320" s="160">
        <f t="shared" si="11"/>
        <v>7.9076923076923072E-2</v>
      </c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AB320" s="161">
        <v>700</v>
      </c>
      <c r="AO320" s="75">
        <v>4000</v>
      </c>
      <c r="AP320" s="147">
        <v>2778</v>
      </c>
      <c r="AR320" s="75">
        <v>5800</v>
      </c>
      <c r="AS320" s="147">
        <v>7966</v>
      </c>
    </row>
    <row r="321" spans="2:45" x14ac:dyDescent="0.25">
      <c r="B321">
        <v>307</v>
      </c>
      <c r="C321" s="75">
        <v>4410.1876675603216</v>
      </c>
      <c r="D321" s="159">
        <v>1.3213677811550153</v>
      </c>
      <c r="E321" s="10">
        <v>4410.1876675603216</v>
      </c>
      <c r="F321" s="159"/>
      <c r="G321" s="159"/>
      <c r="H321" s="75"/>
      <c r="I321" s="161">
        <f t="shared" si="10"/>
        <v>4410.1876675603216</v>
      </c>
      <c r="J321" s="160">
        <f t="shared" si="11"/>
        <v>1.3213677811550153</v>
      </c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AB321" s="161">
        <v>1724.1379310344828</v>
      </c>
      <c r="AO321" s="75">
        <v>7300</v>
      </c>
      <c r="AP321" s="147">
        <v>2594</v>
      </c>
      <c r="AR321" s="75">
        <v>105300</v>
      </c>
      <c r="AS321" s="147">
        <v>106321</v>
      </c>
    </row>
    <row r="322" spans="2:45" x14ac:dyDescent="0.25">
      <c r="B322">
        <v>308</v>
      </c>
      <c r="C322" s="75">
        <v>118200</v>
      </c>
      <c r="D322" s="159">
        <v>0.74077834179357027</v>
      </c>
      <c r="E322" s="10">
        <v>118200</v>
      </c>
      <c r="F322" s="159"/>
      <c r="G322" s="159"/>
      <c r="H322" s="75"/>
      <c r="I322" s="161">
        <f t="shared" si="10"/>
        <v>118200</v>
      </c>
      <c r="J322" s="160">
        <f t="shared" si="11"/>
        <v>0.74077834179357027</v>
      </c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AB322" s="161">
        <v>4900</v>
      </c>
      <c r="AO322" s="75">
        <v>161900</v>
      </c>
      <c r="AP322" s="147">
        <v>38376</v>
      </c>
      <c r="AR322" s="75">
        <v>20000</v>
      </c>
      <c r="AS322" s="147">
        <v>158832</v>
      </c>
    </row>
    <row r="323" spans="2:45" x14ac:dyDescent="0.25">
      <c r="B323">
        <v>309</v>
      </c>
      <c r="C323" s="75">
        <v>4100</v>
      </c>
      <c r="D323" s="159">
        <v>0.75292682926829269</v>
      </c>
      <c r="E323" s="10">
        <v>4100</v>
      </c>
      <c r="F323" s="159"/>
      <c r="G323" s="159"/>
      <c r="H323" s="75"/>
      <c r="I323" s="161">
        <f t="shared" si="10"/>
        <v>4100</v>
      </c>
      <c r="J323" s="160">
        <f t="shared" si="11"/>
        <v>0.75292682926829269</v>
      </c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AB323" s="161">
        <v>4100</v>
      </c>
      <c r="AO323" s="75">
        <v>7700</v>
      </c>
      <c r="AP323" s="147">
        <v>6920</v>
      </c>
      <c r="AR323" s="75">
        <v>3125</v>
      </c>
      <c r="AS323" s="147">
        <v>11553.125</v>
      </c>
    </row>
    <row r="324" spans="2:45" x14ac:dyDescent="0.25">
      <c r="B324">
        <v>310</v>
      </c>
      <c r="C324" s="75">
        <v>7800</v>
      </c>
      <c r="D324" s="159">
        <v>0.20333333333333334</v>
      </c>
      <c r="E324" s="10">
        <v>7800</v>
      </c>
      <c r="F324" s="159"/>
      <c r="G324" s="159"/>
      <c r="H324" s="75"/>
      <c r="I324" s="161">
        <f t="shared" si="10"/>
        <v>7800</v>
      </c>
      <c r="J324" s="160">
        <f t="shared" si="11"/>
        <v>0.20333333333333334</v>
      </c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AB324" s="161">
        <v>4137.9310344827591</v>
      </c>
      <c r="AO324" s="75">
        <v>7900</v>
      </c>
      <c r="AP324" s="147">
        <v>5465</v>
      </c>
      <c r="AR324" s="75">
        <v>2483.2214765100671</v>
      </c>
      <c r="AS324" s="147">
        <v>3427.5167785234898</v>
      </c>
    </row>
    <row r="325" spans="2:45" x14ac:dyDescent="0.25">
      <c r="B325">
        <v>311</v>
      </c>
      <c r="C325" s="75">
        <v>6300</v>
      </c>
      <c r="D325" s="159">
        <v>2.0336507936507937</v>
      </c>
      <c r="E325" s="10">
        <v>6300</v>
      </c>
      <c r="F325" s="159"/>
      <c r="G325" s="159"/>
      <c r="H325" s="75"/>
      <c r="I325" s="161">
        <f t="shared" si="10"/>
        <v>6300</v>
      </c>
      <c r="J325" s="160">
        <f t="shared" si="11"/>
        <v>2.0336507936507937</v>
      </c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AB325" s="161">
        <v>2800</v>
      </c>
      <c r="AO325" s="75">
        <v>6287.878787878788</v>
      </c>
      <c r="AP325" s="147">
        <v>1599.2424242424242</v>
      </c>
      <c r="AR325" s="75">
        <v>94900</v>
      </c>
      <c r="AS325" s="147">
        <v>194166</v>
      </c>
    </row>
    <row r="326" spans="2:45" x14ac:dyDescent="0.25">
      <c r="B326">
        <v>312</v>
      </c>
      <c r="C326" s="75">
        <v>59100</v>
      </c>
      <c r="D326" s="159">
        <v>3.1022842639593908</v>
      </c>
      <c r="E326" s="10">
        <v>59100</v>
      </c>
      <c r="F326" s="159"/>
      <c r="G326" s="159"/>
      <c r="H326" s="75"/>
      <c r="I326" s="161">
        <f t="shared" si="10"/>
        <v>59100</v>
      </c>
      <c r="J326" s="160">
        <f t="shared" si="11"/>
        <v>3.1022842639593908</v>
      </c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AB326" s="161">
        <v>1543.6241610738255</v>
      </c>
      <c r="AO326" s="75">
        <v>163600</v>
      </c>
      <c r="AP326" s="147">
        <v>126628</v>
      </c>
      <c r="AR326" s="75">
        <v>6800</v>
      </c>
      <c r="AS326" s="147">
        <v>14865</v>
      </c>
    </row>
    <row r="327" spans="2:45" x14ac:dyDescent="0.25">
      <c r="B327">
        <v>313</v>
      </c>
      <c r="C327" s="75">
        <v>2200</v>
      </c>
      <c r="D327" s="159">
        <v>3.9531818181818181</v>
      </c>
      <c r="E327" s="10">
        <v>2200</v>
      </c>
      <c r="F327" s="159"/>
      <c r="G327" s="159"/>
      <c r="H327" s="75"/>
      <c r="I327" s="161">
        <f t="shared" si="10"/>
        <v>2200</v>
      </c>
      <c r="J327" s="160">
        <f t="shared" si="11"/>
        <v>3.9531818181818181</v>
      </c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AB327" s="161">
        <v>5790.8847184986598</v>
      </c>
      <c r="AO327" s="75">
        <v>2700</v>
      </c>
      <c r="AP327" s="147">
        <v>1012</v>
      </c>
      <c r="AR327" s="75">
        <v>72400</v>
      </c>
      <c r="AS327" s="147">
        <v>134688</v>
      </c>
    </row>
    <row r="328" spans="2:45" x14ac:dyDescent="0.25">
      <c r="B328">
        <v>314</v>
      </c>
      <c r="C328" s="75">
        <v>1400</v>
      </c>
      <c r="D328" s="159">
        <v>2.9471428571428571</v>
      </c>
      <c r="E328" s="10">
        <v>1400</v>
      </c>
      <c r="F328" s="159"/>
      <c r="G328" s="159"/>
      <c r="H328" s="75"/>
      <c r="I328" s="161">
        <f t="shared" si="10"/>
        <v>1400</v>
      </c>
      <c r="J328" s="160">
        <f t="shared" si="11"/>
        <v>2.9471428571428571</v>
      </c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AB328" s="161">
        <v>911.52815013404825</v>
      </c>
      <c r="AO328" s="75">
        <v>81300</v>
      </c>
      <c r="AP328" s="147">
        <v>31665</v>
      </c>
      <c r="AR328" s="75">
        <v>20100</v>
      </c>
      <c r="AS328" s="147">
        <v>47705</v>
      </c>
    </row>
    <row r="329" spans="2:45" x14ac:dyDescent="0.25">
      <c r="B329">
        <v>315</v>
      </c>
      <c r="C329" s="75">
        <v>9500</v>
      </c>
      <c r="D329" s="159">
        <v>0.33894736842105261</v>
      </c>
      <c r="E329" s="10">
        <v>9500</v>
      </c>
      <c r="F329" s="159"/>
      <c r="G329" s="159"/>
      <c r="H329" s="75"/>
      <c r="I329" s="161">
        <f t="shared" si="10"/>
        <v>9500</v>
      </c>
      <c r="J329" s="160">
        <f t="shared" si="11"/>
        <v>0.33894736842105261</v>
      </c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AB329" s="161">
        <v>7300</v>
      </c>
      <c r="AO329" s="75">
        <v>170800</v>
      </c>
      <c r="AP329" s="147">
        <v>109374</v>
      </c>
      <c r="AR329" s="75">
        <v>31200</v>
      </c>
      <c r="AS329" s="147">
        <v>95364</v>
      </c>
    </row>
    <row r="330" spans="2:45" x14ac:dyDescent="0.25">
      <c r="B330">
        <v>316</v>
      </c>
      <c r="C330" s="75">
        <v>9600</v>
      </c>
      <c r="D330" s="159">
        <v>0.66677083333333331</v>
      </c>
      <c r="E330" s="10">
        <v>9600</v>
      </c>
      <c r="F330" s="159"/>
      <c r="G330" s="159"/>
      <c r="H330" s="75"/>
      <c r="I330" s="161">
        <f t="shared" si="10"/>
        <v>9600</v>
      </c>
      <c r="J330" s="160">
        <f t="shared" si="11"/>
        <v>0.66677083333333331</v>
      </c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AB330" s="161">
        <v>6400</v>
      </c>
      <c r="AO330" s="75">
        <v>150600</v>
      </c>
      <c r="AP330" s="147">
        <v>127745</v>
      </c>
      <c r="AR330" s="75">
        <v>6700</v>
      </c>
      <c r="AS330" s="147">
        <v>7496</v>
      </c>
    </row>
    <row r="331" spans="2:45" x14ac:dyDescent="0.25">
      <c r="B331">
        <v>317</v>
      </c>
      <c r="C331" s="75">
        <v>6600</v>
      </c>
      <c r="D331" s="159">
        <v>0.19227272727272726</v>
      </c>
      <c r="E331" s="10">
        <v>6600</v>
      </c>
      <c r="F331" s="159"/>
      <c r="G331" s="159"/>
      <c r="H331" s="75"/>
      <c r="I331" s="161">
        <f t="shared" si="10"/>
        <v>6600</v>
      </c>
      <c r="J331" s="160">
        <f t="shared" si="11"/>
        <v>0.19227272727272726</v>
      </c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AB331" s="161">
        <v>7700</v>
      </c>
      <c r="AO331" s="75">
        <v>7800</v>
      </c>
      <c r="AP331" s="147">
        <v>2289</v>
      </c>
      <c r="AR331" s="75">
        <v>2700</v>
      </c>
      <c r="AS331" s="147">
        <v>9967</v>
      </c>
    </row>
    <row r="332" spans="2:45" x14ac:dyDescent="0.25">
      <c r="B332">
        <v>318</v>
      </c>
      <c r="C332" s="75">
        <v>5700</v>
      </c>
      <c r="D332" s="159">
        <v>0.15842105263157893</v>
      </c>
      <c r="E332" s="10">
        <v>5700</v>
      </c>
      <c r="F332" s="159"/>
      <c r="G332" s="159"/>
      <c r="H332" s="75"/>
      <c r="I332" s="161">
        <f t="shared" si="10"/>
        <v>5700</v>
      </c>
      <c r="J332" s="160">
        <f t="shared" si="11"/>
        <v>0.15842105263157893</v>
      </c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AB332" s="161">
        <v>9100</v>
      </c>
      <c r="AO332" s="75">
        <v>159800</v>
      </c>
      <c r="AP332" s="147">
        <v>11108</v>
      </c>
      <c r="AR332" s="75">
        <v>6200</v>
      </c>
      <c r="AS332" s="147">
        <v>6269</v>
      </c>
    </row>
    <row r="333" spans="2:45" x14ac:dyDescent="0.25">
      <c r="B333">
        <v>319</v>
      </c>
      <c r="C333" s="75">
        <v>8400</v>
      </c>
      <c r="D333" s="159">
        <v>0.38702380952380955</v>
      </c>
      <c r="E333" s="10">
        <v>8400</v>
      </c>
      <c r="F333" s="159"/>
      <c r="G333" s="159"/>
      <c r="H333" s="75"/>
      <c r="I333" s="161">
        <f t="shared" si="10"/>
        <v>8400</v>
      </c>
      <c r="J333" s="160">
        <f t="shared" si="11"/>
        <v>0.38702380952380955</v>
      </c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AB333" s="161">
        <v>1500</v>
      </c>
      <c r="AO333" s="75">
        <v>8800</v>
      </c>
      <c r="AP333" s="147">
        <v>2437</v>
      </c>
      <c r="AR333" s="75">
        <v>43800</v>
      </c>
      <c r="AS333" s="147">
        <v>149578</v>
      </c>
    </row>
    <row r="334" spans="2:45" x14ac:dyDescent="0.25">
      <c r="B334">
        <v>320</v>
      </c>
      <c r="C334" s="75">
        <v>84400</v>
      </c>
      <c r="D334" s="159">
        <v>9.5876777251184833E-2</v>
      </c>
      <c r="E334" s="10">
        <v>84400</v>
      </c>
      <c r="F334" s="159"/>
      <c r="G334" s="159"/>
      <c r="H334" s="75"/>
      <c r="I334" s="161">
        <f t="shared" si="10"/>
        <v>84400</v>
      </c>
      <c r="J334" s="160">
        <f t="shared" si="11"/>
        <v>9.5876777251184833E-2</v>
      </c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AB334" s="161">
        <v>1000</v>
      </c>
      <c r="AO334" s="75">
        <v>179100</v>
      </c>
      <c r="AP334" s="147">
        <v>93991</v>
      </c>
      <c r="AR334" s="75">
        <v>18900</v>
      </c>
      <c r="AS334" s="147">
        <v>60934</v>
      </c>
    </row>
    <row r="335" spans="2:45" x14ac:dyDescent="0.25">
      <c r="B335">
        <v>321</v>
      </c>
      <c r="C335" s="75">
        <v>170400</v>
      </c>
      <c r="D335" s="159">
        <v>0.94144366197183094</v>
      </c>
      <c r="E335" s="10">
        <v>170400</v>
      </c>
      <c r="F335" s="159"/>
      <c r="G335" s="159"/>
      <c r="H335" s="75"/>
      <c r="I335" s="161">
        <f t="shared" si="10"/>
        <v>170400</v>
      </c>
      <c r="J335" s="160">
        <f t="shared" si="11"/>
        <v>0.94144366197183094</v>
      </c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AB335" s="161">
        <v>4700</v>
      </c>
      <c r="AO335" s="75">
        <v>100</v>
      </c>
      <c r="AP335" s="147">
        <v>2</v>
      </c>
      <c r="AR335" s="75">
        <v>86400</v>
      </c>
      <c r="AS335" s="147">
        <v>103255</v>
      </c>
    </row>
    <row r="336" spans="2:45" x14ac:dyDescent="0.25">
      <c r="B336">
        <v>322</v>
      </c>
      <c r="C336" s="75">
        <v>117900</v>
      </c>
      <c r="D336" s="159">
        <v>1.6656234096692113</v>
      </c>
      <c r="E336" s="10">
        <v>117900</v>
      </c>
      <c r="F336" s="159"/>
      <c r="G336" s="159"/>
      <c r="H336" s="75"/>
      <c r="I336" s="161">
        <f t="shared" si="10"/>
        <v>117900</v>
      </c>
      <c r="J336" s="160">
        <f t="shared" si="11"/>
        <v>1.6656234096692113</v>
      </c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AB336" s="161">
        <v>3200</v>
      </c>
      <c r="AO336" s="75">
        <v>6500</v>
      </c>
      <c r="AP336" s="147">
        <v>795</v>
      </c>
      <c r="AR336" s="75">
        <v>8900</v>
      </c>
      <c r="AS336" s="147">
        <v>13065</v>
      </c>
    </row>
    <row r="337" spans="2:45" x14ac:dyDescent="0.25">
      <c r="B337">
        <v>323</v>
      </c>
      <c r="C337" s="75">
        <v>10229.885057471265</v>
      </c>
      <c r="D337" s="159">
        <v>0.24134831460674158</v>
      </c>
      <c r="E337" s="10">
        <v>10229.885057471265</v>
      </c>
      <c r="F337" s="159"/>
      <c r="G337" s="159"/>
      <c r="H337" s="75"/>
      <c r="I337" s="161">
        <f t="shared" ref="I337:I380" si="12">IF(ISBLANK(C337),0,C337)</f>
        <v>10229.885057471265</v>
      </c>
      <c r="J337" s="160">
        <f t="shared" ref="J337:J380" si="13">IF(ISBLANK(D337),0,D337)</f>
        <v>0.24134831460674158</v>
      </c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AB337" s="161">
        <v>6700</v>
      </c>
      <c r="AO337" s="75">
        <v>9100</v>
      </c>
      <c r="AP337" s="147">
        <v>1843</v>
      </c>
      <c r="AR337" s="75">
        <v>700</v>
      </c>
      <c r="AS337" s="147">
        <v>6654</v>
      </c>
    </row>
    <row r="338" spans="2:45" x14ac:dyDescent="0.25">
      <c r="B338">
        <v>324</v>
      </c>
      <c r="C338" s="75">
        <v>7100</v>
      </c>
      <c r="D338" s="159">
        <v>1.6405633802816901</v>
      </c>
      <c r="E338" s="10">
        <v>7100</v>
      </c>
      <c r="F338" s="159"/>
      <c r="G338" s="159"/>
      <c r="H338" s="75"/>
      <c r="I338" s="161">
        <f t="shared" si="12"/>
        <v>7100</v>
      </c>
      <c r="J338" s="160">
        <f t="shared" si="13"/>
        <v>1.6405633802816901</v>
      </c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AB338" s="161">
        <v>6000</v>
      </c>
      <c r="AO338" s="75">
        <v>47114.093959731545</v>
      </c>
      <c r="AP338" s="147">
        <v>23849.664429530203</v>
      </c>
      <c r="AR338" s="75">
        <v>600</v>
      </c>
      <c r="AS338" s="147">
        <v>6226</v>
      </c>
    </row>
    <row r="339" spans="2:45" x14ac:dyDescent="0.25">
      <c r="B339">
        <v>325</v>
      </c>
      <c r="C339" s="75">
        <v>6500</v>
      </c>
      <c r="D339" s="159">
        <v>0.90723076923076929</v>
      </c>
      <c r="E339" s="10">
        <v>6500</v>
      </c>
      <c r="F339" s="159"/>
      <c r="G339" s="159"/>
      <c r="H339" s="75"/>
      <c r="I339" s="161">
        <f t="shared" si="12"/>
        <v>6500</v>
      </c>
      <c r="J339" s="160">
        <f t="shared" si="13"/>
        <v>0.90723076923076929</v>
      </c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AB339" s="161">
        <v>2400</v>
      </c>
      <c r="AO339" s="75">
        <v>7356.3218390804595</v>
      </c>
      <c r="AP339" s="147">
        <v>4225.2873563218391</v>
      </c>
      <c r="AR339" s="75">
        <v>121600</v>
      </c>
      <c r="AS339" s="147">
        <v>188288</v>
      </c>
    </row>
    <row r="340" spans="2:45" x14ac:dyDescent="0.25">
      <c r="B340">
        <v>326</v>
      </c>
      <c r="C340" s="75">
        <v>7200</v>
      </c>
      <c r="D340" s="159">
        <v>0.46194444444444444</v>
      </c>
      <c r="E340" s="10">
        <v>7200</v>
      </c>
      <c r="F340" s="159"/>
      <c r="G340" s="159"/>
      <c r="H340" s="75"/>
      <c r="I340" s="161">
        <f t="shared" si="12"/>
        <v>7200</v>
      </c>
      <c r="J340" s="160">
        <f t="shared" si="13"/>
        <v>0.46194444444444444</v>
      </c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AB340" s="161">
        <v>5520.8333333333339</v>
      </c>
      <c r="AO340" s="75">
        <v>3700</v>
      </c>
      <c r="AP340" s="147">
        <v>1343</v>
      </c>
      <c r="AR340" s="75">
        <v>70300</v>
      </c>
      <c r="AS340" s="147">
        <v>146595</v>
      </c>
    </row>
    <row r="341" spans="2:45" x14ac:dyDescent="0.25">
      <c r="B341">
        <v>327</v>
      </c>
      <c r="C341" s="75">
        <v>2600</v>
      </c>
      <c r="D341" s="159">
        <v>0.38538461538461538</v>
      </c>
      <c r="E341" s="10">
        <v>2600</v>
      </c>
      <c r="F341" s="159"/>
      <c r="G341" s="159"/>
      <c r="H341" s="75"/>
      <c r="I341" s="161">
        <f t="shared" si="12"/>
        <v>2600</v>
      </c>
      <c r="J341" s="160">
        <f t="shared" si="13"/>
        <v>0.38538461538461538</v>
      </c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AB341" s="161">
        <v>2000</v>
      </c>
      <c r="AO341" s="75">
        <v>23892.617449664431</v>
      </c>
      <c r="AP341" s="147">
        <v>14036.912751677852</v>
      </c>
      <c r="AR341" s="75">
        <v>73800</v>
      </c>
      <c r="AS341" s="147">
        <v>148779</v>
      </c>
    </row>
    <row r="342" spans="2:45" x14ac:dyDescent="0.25">
      <c r="B342">
        <v>328</v>
      </c>
      <c r="C342" s="75">
        <v>98700</v>
      </c>
      <c r="D342" s="159">
        <v>1.3356231003039514</v>
      </c>
      <c r="E342" s="10">
        <v>98700</v>
      </c>
      <c r="F342" s="159"/>
      <c r="G342" s="159"/>
      <c r="H342" s="75"/>
      <c r="I342" s="161">
        <f t="shared" si="12"/>
        <v>98700</v>
      </c>
      <c r="J342" s="160">
        <f t="shared" si="13"/>
        <v>1.3356231003039514</v>
      </c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AB342" s="161">
        <v>8800</v>
      </c>
      <c r="AO342" s="75">
        <v>160400</v>
      </c>
      <c r="AP342" s="147">
        <v>1210</v>
      </c>
      <c r="AR342" s="75">
        <v>108500</v>
      </c>
      <c r="AS342" s="147">
        <v>175868</v>
      </c>
    </row>
    <row r="343" spans="2:45" x14ac:dyDescent="0.25">
      <c r="B343">
        <v>330</v>
      </c>
      <c r="C343" s="75">
        <v>38735.632183908048</v>
      </c>
      <c r="D343" s="159">
        <v>1.8495548961424333</v>
      </c>
      <c r="E343" s="10">
        <v>38735.632183908048</v>
      </c>
      <c r="F343" s="159"/>
      <c r="G343" s="159"/>
      <c r="H343" s="75"/>
      <c r="I343" s="161">
        <f t="shared" si="12"/>
        <v>38735.632183908048</v>
      </c>
      <c r="J343" s="160">
        <f t="shared" si="13"/>
        <v>1.8495548961424333</v>
      </c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AB343" s="161">
        <v>3500</v>
      </c>
      <c r="AO343" s="75">
        <v>8700</v>
      </c>
      <c r="AP343" s="147">
        <v>1577</v>
      </c>
      <c r="AR343" s="75">
        <v>6300</v>
      </c>
      <c r="AS343" s="147">
        <v>13018</v>
      </c>
    </row>
    <row r="344" spans="2:45" x14ac:dyDescent="0.25">
      <c r="B344">
        <v>331</v>
      </c>
      <c r="C344" s="75">
        <v>3300</v>
      </c>
      <c r="D344" s="159">
        <v>4.4372727272727275</v>
      </c>
      <c r="E344" s="10">
        <v>3300</v>
      </c>
      <c r="F344" s="159"/>
      <c r="G344" s="159"/>
      <c r="H344" s="75"/>
      <c r="I344" s="161">
        <f t="shared" si="12"/>
        <v>3300</v>
      </c>
      <c r="J344" s="160">
        <f t="shared" si="13"/>
        <v>4.4372727272727275</v>
      </c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AB344" s="161">
        <v>1400</v>
      </c>
      <c r="AO344" s="75">
        <v>7200</v>
      </c>
      <c r="AP344" s="147">
        <v>3301</v>
      </c>
      <c r="AR344" s="75">
        <v>71100</v>
      </c>
      <c r="AS344" s="147">
        <v>91176</v>
      </c>
    </row>
    <row r="345" spans="2:45" x14ac:dyDescent="0.25">
      <c r="B345">
        <v>332</v>
      </c>
      <c r="C345" s="75">
        <v>20700</v>
      </c>
      <c r="D345" s="159">
        <v>1.999806763285024</v>
      </c>
      <c r="E345" s="10">
        <v>20700</v>
      </c>
      <c r="F345" s="159"/>
      <c r="G345" s="159"/>
      <c r="H345" s="75"/>
      <c r="I345" s="161">
        <f t="shared" si="12"/>
        <v>20700</v>
      </c>
      <c r="J345" s="160">
        <f t="shared" si="13"/>
        <v>1.999806763285024</v>
      </c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AB345" s="161">
        <v>4200</v>
      </c>
      <c r="AO345" s="75">
        <v>7900</v>
      </c>
      <c r="AP345" s="147">
        <v>5729</v>
      </c>
      <c r="AR345" s="75">
        <v>5300</v>
      </c>
      <c r="AS345" s="147">
        <v>6342</v>
      </c>
    </row>
    <row r="346" spans="2:45" x14ac:dyDescent="0.25">
      <c r="B346">
        <v>333</v>
      </c>
      <c r="C346" s="75">
        <v>9600</v>
      </c>
      <c r="D346" s="159">
        <v>1.2395833333333333</v>
      </c>
      <c r="E346" s="10">
        <v>9600</v>
      </c>
      <c r="F346" s="159"/>
      <c r="G346" s="159"/>
      <c r="H346" s="75"/>
      <c r="I346" s="161">
        <f t="shared" si="12"/>
        <v>9600</v>
      </c>
      <c r="J346" s="160">
        <f t="shared" si="13"/>
        <v>1.2395833333333333</v>
      </c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AB346" s="161">
        <v>4800</v>
      </c>
      <c r="AO346" s="75">
        <v>103200</v>
      </c>
      <c r="AP346" s="147">
        <v>1690</v>
      </c>
      <c r="AR346" s="75">
        <v>88700</v>
      </c>
      <c r="AS346" s="147">
        <v>151438</v>
      </c>
    </row>
    <row r="347" spans="2:45" x14ac:dyDescent="0.25">
      <c r="B347">
        <v>334</v>
      </c>
      <c r="C347" s="75">
        <v>66200</v>
      </c>
      <c r="D347" s="159">
        <v>1.8661329305135952</v>
      </c>
      <c r="E347" s="10">
        <v>66200</v>
      </c>
      <c r="F347" s="159"/>
      <c r="G347" s="159"/>
      <c r="H347" s="75"/>
      <c r="I347" s="161">
        <f t="shared" si="12"/>
        <v>66200</v>
      </c>
      <c r="J347" s="160">
        <f t="shared" si="13"/>
        <v>1.8661329305135952</v>
      </c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AB347" s="161">
        <v>7000</v>
      </c>
      <c r="AO347" s="75">
        <v>7800</v>
      </c>
      <c r="AP347" s="147">
        <v>3839</v>
      </c>
      <c r="AR347" s="75">
        <v>3300</v>
      </c>
      <c r="AS347" s="147">
        <v>6178</v>
      </c>
    </row>
    <row r="348" spans="2:45" x14ac:dyDescent="0.25">
      <c r="B348">
        <v>335</v>
      </c>
      <c r="C348" s="75">
        <v>173800</v>
      </c>
      <c r="D348" s="159">
        <v>1.1428538550057536</v>
      </c>
      <c r="E348" s="10">
        <v>173800</v>
      </c>
      <c r="F348" s="159"/>
      <c r="G348" s="159"/>
      <c r="H348" s="75"/>
      <c r="I348" s="161">
        <f t="shared" si="12"/>
        <v>173800</v>
      </c>
      <c r="J348" s="160">
        <f t="shared" si="13"/>
        <v>1.1428538550057536</v>
      </c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AB348" s="161">
        <v>3154.3624161073826</v>
      </c>
      <c r="AO348" s="75">
        <v>43000</v>
      </c>
      <c r="AP348" s="147">
        <v>5615</v>
      </c>
      <c r="AR348" s="75">
        <v>3908.0459770114944</v>
      </c>
      <c r="AS348" s="147">
        <v>7362.0689655172418</v>
      </c>
    </row>
    <row r="349" spans="2:45" x14ac:dyDescent="0.25">
      <c r="B349">
        <v>336</v>
      </c>
      <c r="C349" s="75">
        <v>70700</v>
      </c>
      <c r="D349" s="159">
        <v>0.97032531824611035</v>
      </c>
      <c r="E349" s="10">
        <v>70700</v>
      </c>
      <c r="F349" s="159"/>
      <c r="G349" s="159"/>
      <c r="H349" s="75"/>
      <c r="I349" s="161">
        <f t="shared" si="12"/>
        <v>70700</v>
      </c>
      <c r="J349" s="160">
        <f t="shared" si="13"/>
        <v>0.97032531824611035</v>
      </c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AB349" s="161">
        <v>1000</v>
      </c>
      <c r="AO349" s="75">
        <v>6442.9530201342286</v>
      </c>
      <c r="AP349" s="147">
        <v>4164.4295302013425</v>
      </c>
      <c r="AR349" s="75">
        <v>137600</v>
      </c>
      <c r="AS349" s="147">
        <v>180667</v>
      </c>
    </row>
    <row r="350" spans="2:45" x14ac:dyDescent="0.25">
      <c r="B350">
        <v>337</v>
      </c>
      <c r="C350" s="75">
        <v>94500</v>
      </c>
      <c r="D350" s="159">
        <v>1.2281904761904763</v>
      </c>
      <c r="E350" s="10">
        <v>94500</v>
      </c>
      <c r="F350" s="159"/>
      <c r="G350" s="159"/>
      <c r="H350" s="75"/>
      <c r="I350" s="161">
        <f t="shared" si="12"/>
        <v>94500</v>
      </c>
      <c r="J350" s="160">
        <f t="shared" si="13"/>
        <v>1.2281904761904763</v>
      </c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AB350" s="161">
        <v>800</v>
      </c>
      <c r="AO350" s="75">
        <v>6711.4093959731545</v>
      </c>
      <c r="AP350" s="147">
        <v>5464.4295302013425</v>
      </c>
      <c r="AR350" s="75">
        <v>3900</v>
      </c>
      <c r="AS350" s="147">
        <v>11075</v>
      </c>
    </row>
    <row r="351" spans="2:45" x14ac:dyDescent="0.25">
      <c r="B351">
        <v>338</v>
      </c>
      <c r="C351" s="75">
        <v>69800</v>
      </c>
      <c r="D351" s="159">
        <v>1.7914326647564469</v>
      </c>
      <c r="E351" s="10">
        <v>69800</v>
      </c>
      <c r="F351" s="159"/>
      <c r="G351" s="159"/>
      <c r="H351" s="75"/>
      <c r="I351" s="161">
        <f t="shared" si="12"/>
        <v>69800</v>
      </c>
      <c r="J351" s="160">
        <f t="shared" si="13"/>
        <v>1.7914326647564469</v>
      </c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AB351" s="161">
        <v>3400</v>
      </c>
      <c r="AO351" s="75">
        <v>172000</v>
      </c>
      <c r="AP351" s="147">
        <v>55805</v>
      </c>
      <c r="AR351" s="75">
        <v>10000</v>
      </c>
      <c r="AS351" s="147">
        <v>12042</v>
      </c>
    </row>
    <row r="352" spans="2:45" x14ac:dyDescent="0.25">
      <c r="B352">
        <v>339</v>
      </c>
      <c r="C352" s="75">
        <v>103257.57575757576</v>
      </c>
      <c r="D352" s="159">
        <v>0.79951577402787966</v>
      </c>
      <c r="E352" s="10">
        <v>103257.57575757576</v>
      </c>
      <c r="F352" s="159"/>
      <c r="G352" s="159"/>
      <c r="H352" s="75"/>
      <c r="I352" s="161">
        <f t="shared" si="12"/>
        <v>103257.57575757576</v>
      </c>
      <c r="J352" s="160">
        <f t="shared" si="13"/>
        <v>0.79951577402787966</v>
      </c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AB352" s="161">
        <v>1800</v>
      </c>
      <c r="AO352" s="75">
        <v>153700</v>
      </c>
      <c r="AP352" s="147">
        <v>15238</v>
      </c>
      <c r="AR352" s="75">
        <v>42800</v>
      </c>
      <c r="AS352" s="147">
        <v>179356</v>
      </c>
    </row>
    <row r="353" spans="2:45" x14ac:dyDescent="0.25">
      <c r="B353">
        <v>340</v>
      </c>
      <c r="C353" s="75">
        <v>37100</v>
      </c>
      <c r="D353" s="159">
        <v>0.94242587601078165</v>
      </c>
      <c r="E353" s="10">
        <v>37100</v>
      </c>
      <c r="F353" s="159"/>
      <c r="G353" s="159"/>
      <c r="H353" s="75"/>
      <c r="I353" s="161">
        <f t="shared" si="12"/>
        <v>37100</v>
      </c>
      <c r="J353" s="160">
        <f t="shared" si="13"/>
        <v>0.94242587601078165</v>
      </c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AB353" s="161">
        <v>5800</v>
      </c>
      <c r="AO353" s="75">
        <v>3600</v>
      </c>
      <c r="AP353" s="147">
        <v>961</v>
      </c>
      <c r="AR353" s="75">
        <v>6200</v>
      </c>
      <c r="AS353" s="147">
        <v>8645</v>
      </c>
    </row>
    <row r="354" spans="2:45" x14ac:dyDescent="0.25">
      <c r="B354">
        <v>341</v>
      </c>
      <c r="C354" s="75">
        <v>114300</v>
      </c>
      <c r="D354" s="159">
        <v>0.84669291338582675</v>
      </c>
      <c r="E354" s="10">
        <v>114300</v>
      </c>
      <c r="F354" s="159"/>
      <c r="G354" s="159"/>
      <c r="H354" s="75"/>
      <c r="I354" s="161">
        <f t="shared" si="12"/>
        <v>114300</v>
      </c>
      <c r="J354" s="160">
        <f t="shared" si="13"/>
        <v>0.84669291338582675</v>
      </c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AB354" s="161">
        <v>5600</v>
      </c>
      <c r="AO354" s="75">
        <v>100</v>
      </c>
      <c r="AP354" s="147">
        <v>5</v>
      </c>
      <c r="AR354" s="75">
        <v>833.33333333333326</v>
      </c>
      <c r="AS354" s="147">
        <v>1450</v>
      </c>
    </row>
    <row r="355" spans="2:45" x14ac:dyDescent="0.25">
      <c r="B355">
        <v>342</v>
      </c>
      <c r="C355" s="75">
        <v>47900</v>
      </c>
      <c r="D355" s="159">
        <v>0.66521920668058454</v>
      </c>
      <c r="E355" s="10">
        <v>47900</v>
      </c>
      <c r="F355" s="159"/>
      <c r="G355" s="159"/>
      <c r="H355" s="75"/>
      <c r="I355" s="161">
        <f t="shared" si="12"/>
        <v>47900</v>
      </c>
      <c r="J355" s="160">
        <f t="shared" si="13"/>
        <v>0.66521920668058454</v>
      </c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AB355" s="161">
        <v>2272.7272727272725</v>
      </c>
      <c r="AO355" s="75">
        <v>3300</v>
      </c>
      <c r="AP355" s="147">
        <v>1980</v>
      </c>
      <c r="AR355" s="75">
        <v>26500</v>
      </c>
      <c r="AS355" s="147">
        <v>41205</v>
      </c>
    </row>
    <row r="356" spans="2:45" x14ac:dyDescent="0.25">
      <c r="B356">
        <v>343</v>
      </c>
      <c r="C356" s="75">
        <v>9000</v>
      </c>
      <c r="D356" s="159">
        <v>0.53922222222222227</v>
      </c>
      <c r="E356" s="10">
        <v>9000</v>
      </c>
      <c r="F356" s="159"/>
      <c r="G356" s="159"/>
      <c r="H356" s="75"/>
      <c r="I356" s="161">
        <f t="shared" si="12"/>
        <v>9000</v>
      </c>
      <c r="J356" s="160">
        <f t="shared" si="13"/>
        <v>0.53922222222222227</v>
      </c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AB356" s="161">
        <v>6000</v>
      </c>
      <c r="AO356" s="75">
        <v>187600</v>
      </c>
      <c r="AP356" s="147">
        <v>35698</v>
      </c>
      <c r="AR356" s="75">
        <v>8500</v>
      </c>
      <c r="AS356" s="147">
        <v>14488</v>
      </c>
    </row>
    <row r="357" spans="2:45" x14ac:dyDescent="0.25">
      <c r="B357">
        <v>344</v>
      </c>
      <c r="C357" s="75">
        <v>197600</v>
      </c>
      <c r="D357" s="159">
        <v>0.41983299595141699</v>
      </c>
      <c r="E357" s="10">
        <v>197600</v>
      </c>
      <c r="F357" s="159"/>
      <c r="G357" s="159"/>
      <c r="H357" s="75"/>
      <c r="I357" s="161">
        <f t="shared" si="12"/>
        <v>197600</v>
      </c>
      <c r="J357" s="160">
        <f t="shared" si="13"/>
        <v>0.41983299595141699</v>
      </c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AB357" s="161">
        <v>8400</v>
      </c>
      <c r="AO357" s="75">
        <v>145000</v>
      </c>
      <c r="AP357" s="147">
        <v>6631</v>
      </c>
      <c r="AR357" s="75">
        <v>7356.3218390804595</v>
      </c>
      <c r="AS357" s="147">
        <v>13941.379310344828</v>
      </c>
    </row>
    <row r="358" spans="2:45" x14ac:dyDescent="0.25">
      <c r="B358">
        <v>345</v>
      </c>
      <c r="C358" s="75">
        <v>181149.42528735631</v>
      </c>
      <c r="D358" s="159">
        <v>0.14694796954314721</v>
      </c>
      <c r="E358" s="10">
        <v>181149.42528735631</v>
      </c>
      <c r="F358" s="159"/>
      <c r="G358" s="159"/>
      <c r="H358" s="75"/>
      <c r="I358" s="161">
        <f t="shared" si="12"/>
        <v>181149.42528735631</v>
      </c>
      <c r="J358" s="160">
        <f t="shared" si="13"/>
        <v>0.14694796954314721</v>
      </c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AB358" s="161">
        <v>1954.0229885057472</v>
      </c>
      <c r="AO358" s="75">
        <v>5500</v>
      </c>
      <c r="AP358" s="147">
        <v>4678</v>
      </c>
      <c r="AR358" s="75">
        <v>1400</v>
      </c>
      <c r="AS358" s="147">
        <v>3496</v>
      </c>
    </row>
    <row r="359" spans="2:45" x14ac:dyDescent="0.25">
      <c r="B359">
        <v>346</v>
      </c>
      <c r="C359" s="75">
        <v>8000</v>
      </c>
      <c r="D359" s="159">
        <v>0.34475</v>
      </c>
      <c r="E359" s="10">
        <v>8000</v>
      </c>
      <c r="F359" s="159"/>
      <c r="G359" s="159"/>
      <c r="H359" s="75"/>
      <c r="I359" s="161">
        <f t="shared" si="12"/>
        <v>8000</v>
      </c>
      <c r="J359" s="160">
        <f t="shared" si="13"/>
        <v>0.34475</v>
      </c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AB359" s="161">
        <v>3229.166666666667</v>
      </c>
      <c r="AO359" s="75">
        <v>5900</v>
      </c>
      <c r="AP359" s="147">
        <v>4997</v>
      </c>
      <c r="AR359" s="75">
        <v>2885.9060402684563</v>
      </c>
      <c r="AS359" s="147">
        <v>7734.89932885906</v>
      </c>
    </row>
    <row r="360" spans="2:45" x14ac:dyDescent="0.25">
      <c r="B360">
        <v>347</v>
      </c>
      <c r="C360" s="75">
        <v>900</v>
      </c>
      <c r="D360" s="159">
        <v>14.007777777777777</v>
      </c>
      <c r="E360" s="10">
        <v>900</v>
      </c>
      <c r="F360" s="159"/>
      <c r="G360" s="159"/>
      <c r="H360" s="75"/>
      <c r="I360" s="161">
        <f t="shared" si="12"/>
        <v>900</v>
      </c>
      <c r="J360" s="160">
        <f t="shared" si="13"/>
        <v>14.007777777777777</v>
      </c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AB360" s="161">
        <v>5600</v>
      </c>
      <c r="AO360" s="75">
        <v>94900</v>
      </c>
      <c r="AP360" s="147">
        <v>57659</v>
      </c>
      <c r="AR360" s="75">
        <v>25600</v>
      </c>
      <c r="AS360" s="147">
        <v>158669</v>
      </c>
    </row>
    <row r="361" spans="2:45" x14ac:dyDescent="0.25">
      <c r="B361">
        <v>348</v>
      </c>
      <c r="C361" s="75">
        <v>199000</v>
      </c>
      <c r="D361" s="159">
        <v>0.71770351758793971</v>
      </c>
      <c r="E361" s="10">
        <v>199000</v>
      </c>
      <c r="F361" s="159"/>
      <c r="G361" s="159"/>
      <c r="H361" s="75"/>
      <c r="I361" s="161">
        <f t="shared" si="12"/>
        <v>199000</v>
      </c>
      <c r="J361" s="160">
        <f t="shared" si="13"/>
        <v>0.71770351758793971</v>
      </c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AB361" s="161">
        <v>1400</v>
      </c>
      <c r="AO361" s="75">
        <v>5100</v>
      </c>
      <c r="AP361" s="147">
        <v>1414</v>
      </c>
      <c r="AR361" s="75">
        <v>108390.80459770115</v>
      </c>
      <c r="AS361" s="147">
        <v>173340.22988505746</v>
      </c>
    </row>
    <row r="362" spans="2:45" x14ac:dyDescent="0.25">
      <c r="B362">
        <v>349</v>
      </c>
      <c r="C362" s="75">
        <v>180800</v>
      </c>
      <c r="D362" s="159">
        <v>0.53074115044247783</v>
      </c>
      <c r="E362" s="10">
        <v>180800</v>
      </c>
      <c r="F362" s="159"/>
      <c r="G362" s="159"/>
      <c r="H362" s="75"/>
      <c r="I362" s="161">
        <f t="shared" si="12"/>
        <v>180800</v>
      </c>
      <c r="J362" s="160">
        <f t="shared" si="13"/>
        <v>0.53074115044247783</v>
      </c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AB362" s="161">
        <v>7900</v>
      </c>
      <c r="AO362" s="75">
        <v>121100</v>
      </c>
      <c r="AP362" s="147">
        <v>26176</v>
      </c>
      <c r="AR362" s="75">
        <v>5100</v>
      </c>
      <c r="AS362" s="147">
        <v>14249</v>
      </c>
    </row>
    <row r="363" spans="2:45" x14ac:dyDescent="0.25">
      <c r="B363">
        <v>350</v>
      </c>
      <c r="C363" s="75">
        <v>100</v>
      </c>
      <c r="D363" s="159">
        <v>0.05</v>
      </c>
      <c r="E363" s="10">
        <v>100</v>
      </c>
      <c r="F363" s="159"/>
      <c r="G363" s="159"/>
      <c r="H363" s="75"/>
      <c r="I363" s="161">
        <f t="shared" si="12"/>
        <v>100</v>
      </c>
      <c r="J363" s="160">
        <f t="shared" si="13"/>
        <v>0.05</v>
      </c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AB363" s="161">
        <v>5500</v>
      </c>
      <c r="AO363" s="75">
        <v>7000</v>
      </c>
      <c r="AP363" s="147">
        <v>5177</v>
      </c>
      <c r="AR363" s="75">
        <v>6400</v>
      </c>
      <c r="AS363" s="147">
        <v>13205</v>
      </c>
    </row>
    <row r="364" spans="2:45" x14ac:dyDescent="0.25">
      <c r="B364">
        <v>351</v>
      </c>
      <c r="C364" s="75">
        <v>74100</v>
      </c>
      <c r="D364" s="159">
        <v>1.2770715249662619</v>
      </c>
      <c r="E364" s="10">
        <v>74100</v>
      </c>
      <c r="F364" s="159"/>
      <c r="G364" s="159"/>
      <c r="H364" s="75"/>
      <c r="I364" s="161">
        <f t="shared" si="12"/>
        <v>74100</v>
      </c>
      <c r="J364" s="160">
        <f t="shared" si="13"/>
        <v>1.2770715249662619</v>
      </c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AB364" s="161">
        <v>1363.6363636363635</v>
      </c>
      <c r="AO364" s="75">
        <v>195200</v>
      </c>
      <c r="AP364" s="147">
        <v>78630</v>
      </c>
      <c r="AR364" s="75">
        <v>1839.0804597701149</v>
      </c>
      <c r="AS364" s="147">
        <v>12767.816091954022</v>
      </c>
    </row>
    <row r="365" spans="2:45" x14ac:dyDescent="0.25">
      <c r="B365">
        <v>352</v>
      </c>
      <c r="C365" s="75">
        <v>2121.212121212121</v>
      </c>
      <c r="D365" s="159">
        <v>0.34892857142857142</v>
      </c>
      <c r="E365" s="10">
        <v>2121.212121212121</v>
      </c>
      <c r="F365" s="159"/>
      <c r="G365" s="159"/>
      <c r="H365" s="75"/>
      <c r="I365" s="161">
        <f t="shared" si="12"/>
        <v>2121.212121212121</v>
      </c>
      <c r="J365" s="160">
        <f t="shared" si="13"/>
        <v>0.34892857142857142</v>
      </c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AB365" s="161">
        <v>5800</v>
      </c>
      <c r="AO365" s="75">
        <v>7200</v>
      </c>
      <c r="AP365" s="147">
        <v>6115</v>
      </c>
      <c r="AR365" s="75">
        <v>1900</v>
      </c>
      <c r="AS365" s="147">
        <v>2884</v>
      </c>
    </row>
    <row r="366" spans="2:45" x14ac:dyDescent="0.25">
      <c r="B366">
        <v>353</v>
      </c>
      <c r="C366" s="75">
        <v>33600</v>
      </c>
      <c r="D366" s="159">
        <v>4.105982142857143</v>
      </c>
      <c r="E366" s="10">
        <v>33600</v>
      </c>
      <c r="F366" s="159"/>
      <c r="G366" s="159"/>
      <c r="H366" s="75"/>
      <c r="I366" s="161">
        <f t="shared" si="12"/>
        <v>33600</v>
      </c>
      <c r="J366" s="160">
        <f t="shared" si="13"/>
        <v>4.105982142857143</v>
      </c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AB366" s="161">
        <v>1800</v>
      </c>
      <c r="AO366" s="75">
        <v>170600</v>
      </c>
      <c r="AP366" s="147">
        <v>114523</v>
      </c>
      <c r="AR366" s="75">
        <v>59200</v>
      </c>
      <c r="AS366" s="147">
        <v>183756</v>
      </c>
    </row>
    <row r="367" spans="2:45" x14ac:dyDescent="0.25">
      <c r="B367">
        <v>354</v>
      </c>
      <c r="C367" s="75">
        <v>817.69436997319031</v>
      </c>
      <c r="D367" s="159">
        <v>1.2373770491803278</v>
      </c>
      <c r="E367" s="10">
        <v>817.69436997319031</v>
      </c>
      <c r="F367" s="159"/>
      <c r="G367" s="159"/>
      <c r="H367" s="75"/>
      <c r="I367" s="161">
        <f t="shared" si="12"/>
        <v>817.69436997319031</v>
      </c>
      <c r="J367" s="160">
        <f t="shared" si="13"/>
        <v>1.2373770491803278</v>
      </c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AB367" s="161">
        <v>3958.3333333333335</v>
      </c>
      <c r="AO367" s="75">
        <v>7800</v>
      </c>
      <c r="AP367" s="147">
        <v>3144</v>
      </c>
      <c r="AR367" s="75">
        <v>139000</v>
      </c>
      <c r="AS367" s="147">
        <v>158590</v>
      </c>
    </row>
    <row r="368" spans="2:45" x14ac:dyDescent="0.25">
      <c r="B368">
        <v>356</v>
      </c>
      <c r="C368" s="75">
        <v>9300</v>
      </c>
      <c r="D368" s="159">
        <v>0.36892473118279567</v>
      </c>
      <c r="E368" s="10">
        <v>9300</v>
      </c>
      <c r="F368" s="159"/>
      <c r="G368" s="159"/>
      <c r="H368" s="75"/>
      <c r="I368" s="161">
        <f t="shared" si="12"/>
        <v>9300</v>
      </c>
      <c r="J368" s="160">
        <f t="shared" si="13"/>
        <v>0.36892473118279567</v>
      </c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AB368" s="161">
        <v>5300</v>
      </c>
      <c r="AO368" s="75">
        <v>9400</v>
      </c>
      <c r="AP368" s="147">
        <v>4899</v>
      </c>
      <c r="AR368" s="75">
        <v>9791.6666666666679</v>
      </c>
      <c r="AS368" s="147">
        <v>11746.875</v>
      </c>
    </row>
    <row r="369" spans="2:45" x14ac:dyDescent="0.25">
      <c r="B369">
        <v>357</v>
      </c>
      <c r="C369" s="75">
        <v>2300</v>
      </c>
      <c r="D369" s="159">
        <v>1.8491304347826087</v>
      </c>
      <c r="E369" s="10">
        <v>2300</v>
      </c>
      <c r="F369" s="159"/>
      <c r="G369" s="159"/>
      <c r="H369" s="75"/>
      <c r="I369" s="161">
        <f t="shared" si="12"/>
        <v>2300</v>
      </c>
      <c r="J369" s="160">
        <f t="shared" si="13"/>
        <v>1.8491304347826087</v>
      </c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AB369" s="161">
        <v>1700</v>
      </c>
      <c r="AO369" s="75">
        <v>7800</v>
      </c>
      <c r="AP369" s="147">
        <v>6839</v>
      </c>
      <c r="AR369" s="75">
        <v>6969.6969696969691</v>
      </c>
      <c r="AS369" s="147">
        <v>10137.878787878788</v>
      </c>
    </row>
    <row r="370" spans="2:45" x14ac:dyDescent="0.25">
      <c r="B370">
        <v>358</v>
      </c>
      <c r="C370" s="75">
        <v>7348.484848484848</v>
      </c>
      <c r="D370" s="159">
        <v>0.11814432989690722</v>
      </c>
      <c r="E370" s="10">
        <v>7348.484848484848</v>
      </c>
      <c r="F370" s="159"/>
      <c r="G370" s="159"/>
      <c r="H370" s="75"/>
      <c r="I370" s="161">
        <f t="shared" si="12"/>
        <v>7348.484848484848</v>
      </c>
      <c r="J370" s="160">
        <f t="shared" si="13"/>
        <v>0.11814432989690722</v>
      </c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AB370" s="161">
        <v>3000</v>
      </c>
      <c r="AO370" s="75">
        <v>141100</v>
      </c>
      <c r="AP370" s="147">
        <v>74073</v>
      </c>
      <c r="AR370" s="75">
        <v>14900</v>
      </c>
      <c r="AS370" s="147">
        <v>32986</v>
      </c>
    </row>
    <row r="371" spans="2:45" x14ac:dyDescent="0.25">
      <c r="B371">
        <v>359</v>
      </c>
      <c r="C371" s="75">
        <v>4000</v>
      </c>
      <c r="D371" s="159">
        <v>2.9870000000000001</v>
      </c>
      <c r="E371" s="10">
        <v>4000</v>
      </c>
      <c r="F371" s="159"/>
      <c r="G371" s="159"/>
      <c r="H371" s="75"/>
      <c r="I371" s="161">
        <f t="shared" si="12"/>
        <v>4000</v>
      </c>
      <c r="J371" s="160">
        <f t="shared" si="13"/>
        <v>2.9870000000000001</v>
      </c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AB371" s="161">
        <v>6321.8390804597702</v>
      </c>
      <c r="AO371" s="75">
        <v>6600</v>
      </c>
      <c r="AP371" s="147">
        <v>4814</v>
      </c>
      <c r="AR371" s="75">
        <v>10000</v>
      </c>
      <c r="AS371" s="147">
        <v>12684</v>
      </c>
    </row>
    <row r="372" spans="2:45" x14ac:dyDescent="0.25">
      <c r="B372">
        <v>360</v>
      </c>
      <c r="C372" s="75">
        <v>68620.68965517242</v>
      </c>
      <c r="D372" s="159">
        <v>2.2635175879396985</v>
      </c>
      <c r="E372" s="10">
        <v>68620.68965517242</v>
      </c>
      <c r="F372" s="159"/>
      <c r="G372" s="159"/>
      <c r="H372" s="75"/>
      <c r="I372" s="161">
        <f t="shared" si="12"/>
        <v>68620.68965517242</v>
      </c>
      <c r="J372" s="160">
        <f t="shared" si="13"/>
        <v>2.2635175879396985</v>
      </c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AB372" s="161">
        <v>3500</v>
      </c>
      <c r="AO372" s="75">
        <v>66600</v>
      </c>
      <c r="AP372" s="147">
        <v>37823</v>
      </c>
      <c r="AR372" s="75">
        <v>600</v>
      </c>
      <c r="AS372" s="147">
        <v>14033</v>
      </c>
    </row>
    <row r="373" spans="2:45" x14ac:dyDescent="0.25">
      <c r="B373">
        <v>361</v>
      </c>
      <c r="C373" s="75">
        <v>5500</v>
      </c>
      <c r="D373" s="159">
        <v>1.7356363636363636</v>
      </c>
      <c r="E373" s="10">
        <v>5500</v>
      </c>
      <c r="F373" s="159"/>
      <c r="G373" s="159"/>
      <c r="H373" s="75"/>
      <c r="I373" s="161">
        <f t="shared" si="12"/>
        <v>5500</v>
      </c>
      <c r="J373" s="160">
        <f t="shared" si="13"/>
        <v>1.7356363636363636</v>
      </c>
      <c r="AB373" s="161">
        <v>2300</v>
      </c>
      <c r="AO373" s="75"/>
      <c r="AP373" s="147"/>
      <c r="AR373" s="75">
        <v>35000</v>
      </c>
      <c r="AS373" s="147">
        <v>177936</v>
      </c>
    </row>
    <row r="374" spans="2:45" x14ac:dyDescent="0.25">
      <c r="B374">
        <v>362</v>
      </c>
      <c r="C374" s="75">
        <v>3700</v>
      </c>
      <c r="D374" s="159">
        <v>3.7175675675675675</v>
      </c>
      <c r="E374" s="10">
        <v>3700</v>
      </c>
      <c r="F374" s="159"/>
      <c r="G374" s="159"/>
      <c r="H374" s="75"/>
      <c r="I374" s="161">
        <f t="shared" si="12"/>
        <v>3700</v>
      </c>
      <c r="J374" s="160">
        <f t="shared" si="13"/>
        <v>3.7175675675675675</v>
      </c>
      <c r="AB374" s="161">
        <v>6200</v>
      </c>
      <c r="AO374" s="75"/>
      <c r="AP374" s="147"/>
      <c r="AR374" s="75">
        <v>6900</v>
      </c>
      <c r="AS374" s="147">
        <v>13212</v>
      </c>
    </row>
    <row r="375" spans="2:45" x14ac:dyDescent="0.25">
      <c r="B375">
        <v>363</v>
      </c>
      <c r="C375" s="75">
        <v>5200</v>
      </c>
      <c r="D375" s="159">
        <v>1.601923076923077</v>
      </c>
      <c r="E375" s="10">
        <v>5200</v>
      </c>
      <c r="F375" s="159"/>
      <c r="G375" s="159"/>
      <c r="H375" s="75"/>
      <c r="I375" s="161">
        <f t="shared" si="12"/>
        <v>5200</v>
      </c>
      <c r="J375" s="160">
        <f t="shared" si="13"/>
        <v>1.601923076923077</v>
      </c>
      <c r="AB375" s="161">
        <v>6100</v>
      </c>
      <c r="AO375" s="75"/>
      <c r="AP375" s="147"/>
      <c r="AR375" s="75">
        <v>5100</v>
      </c>
      <c r="AS375" s="147">
        <v>12219</v>
      </c>
    </row>
    <row r="376" spans="2:45" x14ac:dyDescent="0.25">
      <c r="B376">
        <v>364</v>
      </c>
      <c r="C376" s="75">
        <v>900</v>
      </c>
      <c r="D376" s="159">
        <v>16.163333333333334</v>
      </c>
      <c r="E376" s="10">
        <v>900</v>
      </c>
      <c r="F376" s="159"/>
      <c r="G376" s="159"/>
      <c r="H376" s="75"/>
      <c r="I376" s="161">
        <f t="shared" si="12"/>
        <v>900</v>
      </c>
      <c r="J376" s="160">
        <f t="shared" si="13"/>
        <v>16.163333333333334</v>
      </c>
      <c r="AB376" s="161">
        <v>9200</v>
      </c>
      <c r="AO376" s="75"/>
      <c r="AP376" s="147"/>
      <c r="AR376" s="75">
        <v>6900</v>
      </c>
      <c r="AS376" s="147">
        <v>12155</v>
      </c>
    </row>
    <row r="377" spans="2:45" x14ac:dyDescent="0.25">
      <c r="B377">
        <v>365</v>
      </c>
      <c r="C377" s="75">
        <v>1073.8255033557048</v>
      </c>
      <c r="D377" s="159">
        <v>7.3343749999999996</v>
      </c>
      <c r="E377" s="10">
        <v>1073.8255033557048</v>
      </c>
      <c r="F377" s="159"/>
      <c r="G377" s="159"/>
      <c r="H377" s="75"/>
      <c r="I377" s="161">
        <f t="shared" si="12"/>
        <v>1073.8255033557048</v>
      </c>
      <c r="J377" s="160">
        <f t="shared" si="13"/>
        <v>7.3343749999999996</v>
      </c>
      <c r="AB377" s="161">
        <v>7500</v>
      </c>
      <c r="AO377" s="75"/>
      <c r="AP377" s="147"/>
      <c r="AR377" s="75">
        <v>48800</v>
      </c>
      <c r="AS377" s="147">
        <v>175020</v>
      </c>
    </row>
    <row r="378" spans="2:45" x14ac:dyDescent="0.25">
      <c r="B378">
        <v>366</v>
      </c>
      <c r="C378" s="75">
        <v>1800</v>
      </c>
      <c r="D378" s="159">
        <v>5.9211111111111112</v>
      </c>
      <c r="E378" s="10">
        <v>1800</v>
      </c>
      <c r="F378" s="159"/>
      <c r="G378" s="159"/>
      <c r="H378" s="75"/>
      <c r="I378" s="161">
        <f t="shared" si="12"/>
        <v>1800</v>
      </c>
      <c r="J378" s="160">
        <f t="shared" si="13"/>
        <v>5.9211111111111112</v>
      </c>
      <c r="AB378" s="161">
        <v>5900</v>
      </c>
      <c r="AO378" s="75"/>
      <c r="AP378" s="147"/>
      <c r="AR378" s="75">
        <v>16200</v>
      </c>
      <c r="AS378" s="147">
        <v>75955</v>
      </c>
    </row>
    <row r="379" spans="2:45" x14ac:dyDescent="0.25">
      <c r="B379">
        <v>367</v>
      </c>
      <c r="C379" s="75">
        <v>9900</v>
      </c>
      <c r="D379" s="159">
        <v>0.18888888888888888</v>
      </c>
      <c r="E379" s="10">
        <v>9900</v>
      </c>
      <c r="F379" s="159"/>
      <c r="G379" s="159"/>
      <c r="H379" s="75"/>
      <c r="I379" s="161">
        <f t="shared" si="12"/>
        <v>9900</v>
      </c>
      <c r="J379" s="160">
        <f t="shared" si="13"/>
        <v>0.18888888888888888</v>
      </c>
      <c r="AB379" s="161">
        <v>700</v>
      </c>
      <c r="AO379" s="75"/>
      <c r="AP379" s="147"/>
      <c r="AR379" s="75">
        <v>97600</v>
      </c>
      <c r="AS379" s="147">
        <v>119127</v>
      </c>
    </row>
    <row r="380" spans="2:45" x14ac:dyDescent="0.25">
      <c r="B380">
        <v>368</v>
      </c>
      <c r="C380" s="75">
        <v>5977.0114942528735</v>
      </c>
      <c r="D380" s="159">
        <v>2.7680769230769231</v>
      </c>
      <c r="E380" s="10">
        <v>5977.0114942528735</v>
      </c>
      <c r="F380" s="159"/>
      <c r="G380" s="159"/>
      <c r="H380" s="75"/>
      <c r="I380" s="161">
        <f t="shared" si="12"/>
        <v>5977.0114942528735</v>
      </c>
      <c r="J380" s="160">
        <f t="shared" si="13"/>
        <v>2.7680769230769231</v>
      </c>
      <c r="AB380" s="161">
        <v>9800</v>
      </c>
      <c r="AO380" s="75"/>
      <c r="AP380" s="147"/>
      <c r="AR380" s="75">
        <v>9700</v>
      </c>
      <c r="AS380" s="147">
        <v>11929</v>
      </c>
    </row>
    <row r="381" spans="2:45" x14ac:dyDescent="0.25">
      <c r="B381">
        <v>369</v>
      </c>
      <c r="C381" s="75">
        <v>5400</v>
      </c>
      <c r="D381" s="159">
        <v>2.730185185185185</v>
      </c>
      <c r="E381" s="10">
        <v>5400</v>
      </c>
      <c r="I381" s="161">
        <f>IF(ISBLANK(C381),0,C381)</f>
        <v>5400</v>
      </c>
      <c r="J381" s="160">
        <f>IF(ISBLANK(D381),0,D381)</f>
        <v>2.730185185185185</v>
      </c>
      <c r="AB381" s="161">
        <v>1100</v>
      </c>
      <c r="AO381" s="75"/>
      <c r="AP381" s="147"/>
      <c r="AR381" s="75">
        <v>62300</v>
      </c>
      <c r="AS381" s="147">
        <v>118214</v>
      </c>
    </row>
    <row r="382" spans="2:45" x14ac:dyDescent="0.25">
      <c r="B382">
        <v>370</v>
      </c>
      <c r="C382" s="75">
        <v>112300</v>
      </c>
      <c r="D382" s="159">
        <v>1.593633125556545</v>
      </c>
      <c r="E382" s="10">
        <v>112300</v>
      </c>
      <c r="I382" s="161">
        <f t="shared" ref="I382:I445" si="14">IF(ISBLANK(C382),0,C382)</f>
        <v>112300</v>
      </c>
      <c r="J382" s="160">
        <f t="shared" ref="J382:J445" si="15">IF(ISBLANK(D382),0,D382)</f>
        <v>1.593633125556545</v>
      </c>
      <c r="AB382" s="161">
        <v>5700</v>
      </c>
      <c r="AO382" s="75"/>
      <c r="AP382" s="147"/>
      <c r="AR382" s="75">
        <v>1400</v>
      </c>
      <c r="AS382" s="147">
        <v>14511</v>
      </c>
    </row>
    <row r="383" spans="2:45" x14ac:dyDescent="0.25">
      <c r="B383">
        <v>371</v>
      </c>
      <c r="C383" s="75">
        <v>189200</v>
      </c>
      <c r="D383" s="159">
        <v>0.67869978858350954</v>
      </c>
      <c r="E383" s="10">
        <v>189200</v>
      </c>
      <c r="I383" s="161">
        <f t="shared" si="14"/>
        <v>189200</v>
      </c>
      <c r="J383" s="160">
        <f t="shared" si="15"/>
        <v>0.67869978858350954</v>
      </c>
      <c r="AB383" s="161">
        <v>3600</v>
      </c>
      <c r="AO383" s="75"/>
      <c r="AP383" s="147"/>
      <c r="AR383" s="75">
        <v>5400</v>
      </c>
      <c r="AS383" s="147">
        <v>8109</v>
      </c>
    </row>
    <row r="384" spans="2:45" x14ac:dyDescent="0.25">
      <c r="B384">
        <v>372</v>
      </c>
      <c r="C384" s="75">
        <v>900</v>
      </c>
      <c r="D384" s="159">
        <v>15.915555555555555</v>
      </c>
      <c r="E384" s="10">
        <v>900</v>
      </c>
      <c r="I384" s="161">
        <f t="shared" si="14"/>
        <v>900</v>
      </c>
      <c r="J384" s="160">
        <f t="shared" si="15"/>
        <v>15.915555555555555</v>
      </c>
      <c r="AB384" s="161">
        <v>3700</v>
      </c>
      <c r="AO384" s="75"/>
      <c r="AP384" s="147"/>
      <c r="AR384" s="75">
        <v>2300</v>
      </c>
      <c r="AS384" s="147">
        <v>8244</v>
      </c>
    </row>
    <row r="385" spans="2:45" x14ac:dyDescent="0.25">
      <c r="B385">
        <v>373</v>
      </c>
      <c r="C385" s="75">
        <v>22500</v>
      </c>
      <c r="D385" s="159">
        <v>7.3018222222222224</v>
      </c>
      <c r="E385" s="10">
        <v>22500</v>
      </c>
      <c r="I385" s="161">
        <f t="shared" si="14"/>
        <v>22500</v>
      </c>
      <c r="J385" s="160">
        <f t="shared" si="15"/>
        <v>7.3018222222222224</v>
      </c>
      <c r="AB385" s="161">
        <v>2528.7356321839079</v>
      </c>
      <c r="AO385" s="75"/>
      <c r="AP385" s="147"/>
      <c r="AR385" s="75">
        <v>1060.6060606060605</v>
      </c>
      <c r="AS385" s="147">
        <v>5757.5757575757571</v>
      </c>
    </row>
    <row r="386" spans="2:45" x14ac:dyDescent="0.25">
      <c r="B386">
        <v>374</v>
      </c>
      <c r="C386" s="75">
        <v>167400</v>
      </c>
      <c r="D386" s="159">
        <v>0.13185782556750297</v>
      </c>
      <c r="E386" s="10">
        <v>167400</v>
      </c>
      <c r="I386" s="161">
        <f t="shared" si="14"/>
        <v>167400</v>
      </c>
      <c r="J386" s="160">
        <f t="shared" si="15"/>
        <v>0.13185782556750297</v>
      </c>
      <c r="AB386" s="161">
        <v>1700</v>
      </c>
      <c r="AO386" s="75"/>
      <c r="AP386" s="147"/>
      <c r="AR386" s="75">
        <v>7500</v>
      </c>
      <c r="AS386" s="147">
        <v>14381</v>
      </c>
    </row>
    <row r="387" spans="2:45" x14ac:dyDescent="0.25">
      <c r="B387">
        <v>375</v>
      </c>
      <c r="C387" s="75">
        <v>2700</v>
      </c>
      <c r="D387" s="159">
        <v>0.54777777777777781</v>
      </c>
      <c r="E387" s="10">
        <v>2700</v>
      </c>
      <c r="I387" s="161">
        <f t="shared" si="14"/>
        <v>2700</v>
      </c>
      <c r="J387" s="160">
        <f t="shared" si="15"/>
        <v>0.54777777777777781</v>
      </c>
      <c r="AB387" s="161">
        <v>2400</v>
      </c>
      <c r="AO387" s="75"/>
      <c r="AP387" s="147"/>
      <c r="AR387" s="75">
        <v>1500</v>
      </c>
      <c r="AS387" s="147">
        <v>13980</v>
      </c>
    </row>
    <row r="388" spans="2:45" x14ac:dyDescent="0.25">
      <c r="B388">
        <v>376</v>
      </c>
      <c r="C388" s="75">
        <v>3400</v>
      </c>
      <c r="D388" s="159">
        <v>3.6102941176470589</v>
      </c>
      <c r="E388" s="10">
        <v>3400</v>
      </c>
      <c r="I388" s="161">
        <f t="shared" si="14"/>
        <v>3400</v>
      </c>
      <c r="J388" s="160">
        <f t="shared" si="15"/>
        <v>3.6102941176470589</v>
      </c>
      <c r="AB388" s="161">
        <v>7900</v>
      </c>
      <c r="AO388" s="75"/>
      <c r="AP388" s="147"/>
      <c r="AR388" s="75">
        <v>2900</v>
      </c>
      <c r="AS388" s="147">
        <v>12449</v>
      </c>
    </row>
    <row r="389" spans="2:45" x14ac:dyDescent="0.25">
      <c r="B389">
        <v>377</v>
      </c>
      <c r="C389" s="75">
        <v>49700</v>
      </c>
      <c r="D389" s="159">
        <v>0.10257545271629778</v>
      </c>
      <c r="E389" s="10">
        <v>49700</v>
      </c>
      <c r="I389" s="161">
        <f t="shared" si="14"/>
        <v>49700</v>
      </c>
      <c r="J389" s="160">
        <f t="shared" si="15"/>
        <v>0.10257545271629778</v>
      </c>
      <c r="AB389" s="161">
        <v>800</v>
      </c>
      <c r="AO389" s="75"/>
      <c r="AP389" s="147"/>
      <c r="AR389" s="75">
        <v>7300</v>
      </c>
      <c r="AS389" s="147">
        <v>7348</v>
      </c>
    </row>
    <row r="390" spans="2:45" x14ac:dyDescent="0.25">
      <c r="B390">
        <v>378</v>
      </c>
      <c r="C390" s="75">
        <v>178200</v>
      </c>
      <c r="D390" s="159">
        <v>0.13962962962962963</v>
      </c>
      <c r="E390" s="10">
        <v>178200</v>
      </c>
      <c r="I390" s="161">
        <f t="shared" si="14"/>
        <v>178200</v>
      </c>
      <c r="J390" s="160">
        <f t="shared" si="15"/>
        <v>0.13962962962962963</v>
      </c>
      <c r="AB390" s="161">
        <v>5400</v>
      </c>
      <c r="AO390" s="75"/>
      <c r="AP390" s="147"/>
      <c r="AR390" s="75">
        <v>3600</v>
      </c>
      <c r="AS390" s="147">
        <v>8158</v>
      </c>
    </row>
    <row r="391" spans="2:45" x14ac:dyDescent="0.25">
      <c r="B391">
        <v>379</v>
      </c>
      <c r="C391" s="75">
        <v>8275.8620689655181</v>
      </c>
      <c r="D391" s="159">
        <v>0.40444444444444444</v>
      </c>
      <c r="E391" s="10">
        <v>8275.8620689655181</v>
      </c>
      <c r="I391" s="161">
        <f t="shared" si="14"/>
        <v>8275.8620689655181</v>
      </c>
      <c r="J391" s="160">
        <f t="shared" si="15"/>
        <v>0.40444444444444444</v>
      </c>
      <c r="AB391" s="161">
        <v>4000</v>
      </c>
      <c r="AO391" s="75"/>
      <c r="AP391" s="147"/>
      <c r="AR391" s="75">
        <v>5000</v>
      </c>
      <c r="AS391" s="147">
        <v>7119</v>
      </c>
    </row>
    <row r="392" spans="2:45" x14ac:dyDescent="0.25">
      <c r="B392">
        <v>380</v>
      </c>
      <c r="C392" s="75">
        <v>2500</v>
      </c>
      <c r="D392" s="159">
        <v>1.6032</v>
      </c>
      <c r="E392" s="10">
        <v>2500</v>
      </c>
      <c r="I392" s="161">
        <f t="shared" si="14"/>
        <v>2500</v>
      </c>
      <c r="J392" s="160">
        <f t="shared" si="15"/>
        <v>1.6032</v>
      </c>
      <c r="AB392" s="161">
        <v>1000</v>
      </c>
      <c r="AO392" s="75"/>
      <c r="AP392" s="147"/>
      <c r="AR392" s="75">
        <v>9200</v>
      </c>
      <c r="AS392" s="147">
        <v>12322</v>
      </c>
    </row>
    <row r="393" spans="2:45" x14ac:dyDescent="0.25">
      <c r="B393">
        <v>381</v>
      </c>
      <c r="C393" s="75">
        <v>5300</v>
      </c>
      <c r="D393" s="159">
        <v>1.8394339622641509</v>
      </c>
      <c r="E393" s="10">
        <v>5300</v>
      </c>
      <c r="I393" s="161">
        <f t="shared" si="14"/>
        <v>5300</v>
      </c>
      <c r="J393" s="160">
        <f t="shared" si="15"/>
        <v>1.8394339622641509</v>
      </c>
      <c r="AB393" s="161">
        <v>6700</v>
      </c>
      <c r="AO393" s="75"/>
      <c r="AP393" s="147"/>
      <c r="AR393" s="75">
        <v>128900</v>
      </c>
      <c r="AS393" s="147">
        <v>196960</v>
      </c>
    </row>
    <row r="394" spans="2:45" x14ac:dyDescent="0.25">
      <c r="B394">
        <v>382</v>
      </c>
      <c r="C394" s="75">
        <v>9100</v>
      </c>
      <c r="D394" s="159">
        <v>0.63769230769230767</v>
      </c>
      <c r="E394" s="10">
        <v>9100</v>
      </c>
      <c r="I394" s="161">
        <f t="shared" si="14"/>
        <v>9100</v>
      </c>
      <c r="J394" s="160">
        <f t="shared" si="15"/>
        <v>0.63769230769230767</v>
      </c>
      <c r="AB394" s="161">
        <v>6500</v>
      </c>
      <c r="AO394" s="75"/>
      <c r="AP394" s="147"/>
      <c r="AR394" s="75">
        <v>31893.939393939392</v>
      </c>
      <c r="AS394" s="147">
        <v>142467.42424242423</v>
      </c>
    </row>
    <row r="395" spans="2:45" x14ac:dyDescent="0.25">
      <c r="B395">
        <v>383</v>
      </c>
      <c r="C395" s="75">
        <v>6300</v>
      </c>
      <c r="D395" s="159">
        <v>2.2538095238095237</v>
      </c>
      <c r="E395" s="10">
        <v>6300</v>
      </c>
      <c r="I395" s="161">
        <f t="shared" si="14"/>
        <v>6300</v>
      </c>
      <c r="J395" s="160">
        <f t="shared" si="15"/>
        <v>2.2538095238095237</v>
      </c>
      <c r="AB395" s="161">
        <v>6200</v>
      </c>
      <c r="AO395" s="75"/>
      <c r="AP395" s="147"/>
      <c r="AR395" s="75">
        <v>52000</v>
      </c>
      <c r="AS395" s="147">
        <v>91014</v>
      </c>
    </row>
    <row r="396" spans="2:45" x14ac:dyDescent="0.25">
      <c r="B396">
        <v>384</v>
      </c>
      <c r="C396" s="75">
        <v>114400</v>
      </c>
      <c r="D396" s="159">
        <v>1.7200961538461539</v>
      </c>
      <c r="E396" s="10">
        <v>114400</v>
      </c>
      <c r="I396" s="161">
        <f t="shared" si="14"/>
        <v>114400</v>
      </c>
      <c r="J396" s="160">
        <f t="shared" si="15"/>
        <v>1.7200961538461539</v>
      </c>
      <c r="AB396" s="161">
        <v>2400</v>
      </c>
      <c r="AO396" s="75"/>
      <c r="AP396" s="147"/>
      <c r="AR396" s="75">
        <v>63400</v>
      </c>
      <c r="AS396" s="147">
        <v>197728</v>
      </c>
    </row>
    <row r="397" spans="2:45" x14ac:dyDescent="0.25">
      <c r="B397">
        <v>385</v>
      </c>
      <c r="C397" s="75">
        <v>38900</v>
      </c>
      <c r="D397" s="159">
        <v>1.4616709511568124</v>
      </c>
      <c r="E397" s="10">
        <v>38900</v>
      </c>
      <c r="I397" s="161">
        <f t="shared" si="14"/>
        <v>38900</v>
      </c>
      <c r="J397" s="160">
        <f t="shared" si="15"/>
        <v>1.4616709511568124</v>
      </c>
      <c r="AB397" s="161">
        <v>9800</v>
      </c>
      <c r="AO397" s="75"/>
      <c r="AP397" s="147"/>
      <c r="AR397" s="75">
        <v>8700</v>
      </c>
      <c r="AS397" s="147">
        <v>10682</v>
      </c>
    </row>
    <row r="398" spans="2:45" x14ac:dyDescent="0.25">
      <c r="B398">
        <v>386</v>
      </c>
      <c r="C398" s="75">
        <v>135500</v>
      </c>
      <c r="D398" s="159">
        <v>0.76423616236162362</v>
      </c>
      <c r="E398" s="10">
        <v>135500</v>
      </c>
      <c r="I398" s="161">
        <f t="shared" si="14"/>
        <v>135500</v>
      </c>
      <c r="J398" s="160">
        <f t="shared" si="15"/>
        <v>0.76423616236162362</v>
      </c>
      <c r="AB398" s="161">
        <v>3100</v>
      </c>
      <c r="AO398" s="75"/>
      <c r="AP398" s="147"/>
      <c r="AR398" s="75">
        <v>72751.677852348992</v>
      </c>
      <c r="AS398" s="147">
        <v>93010.738255033561</v>
      </c>
    </row>
    <row r="399" spans="2:45" x14ac:dyDescent="0.25">
      <c r="B399">
        <v>387</v>
      </c>
      <c r="C399" s="75">
        <v>109000</v>
      </c>
      <c r="D399" s="159">
        <v>0.39261467889908258</v>
      </c>
      <c r="E399" s="10">
        <v>109000</v>
      </c>
      <c r="I399" s="161">
        <f t="shared" si="14"/>
        <v>109000</v>
      </c>
      <c r="J399" s="160">
        <f t="shared" si="15"/>
        <v>0.39261467889908258</v>
      </c>
      <c r="AO399" s="75"/>
      <c r="AP399" s="147"/>
      <c r="AR399" s="75">
        <v>7300</v>
      </c>
      <c r="AS399" s="147">
        <v>11579</v>
      </c>
    </row>
    <row r="400" spans="2:45" x14ac:dyDescent="0.25">
      <c r="B400">
        <v>388</v>
      </c>
      <c r="C400" s="75">
        <v>119583.33333333334</v>
      </c>
      <c r="D400" s="159">
        <v>0.11270034843205574</v>
      </c>
      <c r="E400" s="10">
        <v>119583.33333333334</v>
      </c>
      <c r="I400" s="161">
        <f t="shared" si="14"/>
        <v>119583.33333333334</v>
      </c>
      <c r="J400" s="160">
        <f t="shared" si="15"/>
        <v>0.11270034843205574</v>
      </c>
      <c r="AO400" s="75"/>
      <c r="AP400" s="147"/>
      <c r="AR400" s="75">
        <v>1770.8333333333335</v>
      </c>
      <c r="AS400" s="147">
        <v>12520.833333333334</v>
      </c>
    </row>
    <row r="401" spans="2:45" x14ac:dyDescent="0.25">
      <c r="B401">
        <v>389</v>
      </c>
      <c r="C401" s="75">
        <v>83000</v>
      </c>
      <c r="D401" s="159">
        <v>1.2211084337349398</v>
      </c>
      <c r="E401" s="10">
        <v>83000</v>
      </c>
      <c r="I401" s="161">
        <f t="shared" si="14"/>
        <v>83000</v>
      </c>
      <c r="J401" s="160">
        <f t="shared" si="15"/>
        <v>1.2211084337349398</v>
      </c>
      <c r="AO401" s="75"/>
      <c r="AP401" s="147"/>
      <c r="AR401" s="75">
        <v>9800</v>
      </c>
      <c r="AS401" s="147">
        <v>13954</v>
      </c>
    </row>
    <row r="402" spans="2:45" x14ac:dyDescent="0.25">
      <c r="B402">
        <v>390</v>
      </c>
      <c r="C402" s="75">
        <v>2400</v>
      </c>
      <c r="D402" s="159">
        <v>1.8654166666666667</v>
      </c>
      <c r="E402" s="10">
        <v>2400</v>
      </c>
      <c r="I402" s="161">
        <f t="shared" si="14"/>
        <v>2400</v>
      </c>
      <c r="J402" s="160">
        <f t="shared" si="15"/>
        <v>1.8654166666666667</v>
      </c>
      <c r="AO402" s="75"/>
      <c r="AP402" s="147"/>
      <c r="AR402" s="75">
        <v>4300</v>
      </c>
      <c r="AS402" s="147">
        <v>6358</v>
      </c>
    </row>
    <row r="403" spans="2:45" x14ac:dyDescent="0.25">
      <c r="B403">
        <v>391</v>
      </c>
      <c r="C403" s="75">
        <v>60400</v>
      </c>
      <c r="D403" s="159">
        <v>7.27317880794702E-2</v>
      </c>
      <c r="E403" s="10">
        <v>60400</v>
      </c>
      <c r="I403" s="161">
        <f t="shared" si="14"/>
        <v>60400</v>
      </c>
      <c r="J403" s="160">
        <f t="shared" si="15"/>
        <v>7.27317880794702E-2</v>
      </c>
      <c r="AO403" s="75"/>
      <c r="AP403" s="147"/>
      <c r="AR403" s="75">
        <v>800</v>
      </c>
      <c r="AS403" s="147">
        <v>14725</v>
      </c>
    </row>
    <row r="404" spans="2:45" x14ac:dyDescent="0.25">
      <c r="B404">
        <v>392</v>
      </c>
      <c r="C404" s="75">
        <v>102900</v>
      </c>
      <c r="D404" s="159">
        <v>0.65642371234207963</v>
      </c>
      <c r="E404" s="10">
        <v>102900</v>
      </c>
      <c r="I404" s="161">
        <f t="shared" si="14"/>
        <v>102900</v>
      </c>
      <c r="J404" s="160">
        <f t="shared" si="15"/>
        <v>0.65642371234207963</v>
      </c>
      <c r="AO404" s="75"/>
      <c r="AP404" s="147"/>
      <c r="AR404" s="75">
        <v>6900</v>
      </c>
      <c r="AS404" s="147">
        <v>11174</v>
      </c>
    </row>
    <row r="405" spans="2:45" x14ac:dyDescent="0.25">
      <c r="B405">
        <v>393</v>
      </c>
      <c r="C405" s="75">
        <v>47575.757575757576</v>
      </c>
      <c r="D405" s="159">
        <v>2.2896178343949045</v>
      </c>
      <c r="E405" s="10">
        <v>47575.757575757576</v>
      </c>
      <c r="I405" s="161">
        <f t="shared" si="14"/>
        <v>47575.757575757576</v>
      </c>
      <c r="J405" s="160">
        <f t="shared" si="15"/>
        <v>2.2896178343949045</v>
      </c>
      <c r="AO405" s="75"/>
      <c r="AP405" s="147"/>
      <c r="AR405" s="75">
        <v>38500</v>
      </c>
      <c r="AS405" s="147">
        <v>182036</v>
      </c>
    </row>
    <row r="406" spans="2:45" x14ac:dyDescent="0.25">
      <c r="B406">
        <v>394</v>
      </c>
      <c r="C406" s="75">
        <v>800</v>
      </c>
      <c r="D406" s="159">
        <v>4.6937499999999996</v>
      </c>
      <c r="E406" s="10">
        <v>800</v>
      </c>
      <c r="I406" s="161">
        <f t="shared" si="14"/>
        <v>800</v>
      </c>
      <c r="J406" s="160">
        <f t="shared" si="15"/>
        <v>4.6937499999999996</v>
      </c>
      <c r="AO406" s="75"/>
      <c r="AP406" s="147"/>
      <c r="AR406" s="75">
        <v>2000</v>
      </c>
      <c r="AS406" s="147">
        <v>10353</v>
      </c>
    </row>
    <row r="407" spans="2:45" x14ac:dyDescent="0.25">
      <c r="B407">
        <v>395</v>
      </c>
      <c r="C407" s="75">
        <v>7100</v>
      </c>
      <c r="D407" s="159">
        <v>1.3011267605633803</v>
      </c>
      <c r="E407" s="10">
        <v>7100</v>
      </c>
      <c r="I407" s="161">
        <f t="shared" si="14"/>
        <v>7100</v>
      </c>
      <c r="J407" s="160">
        <f t="shared" si="15"/>
        <v>1.3011267605633803</v>
      </c>
      <c r="AO407" s="75"/>
      <c r="AP407" s="147"/>
      <c r="AR407" s="75">
        <v>5600</v>
      </c>
      <c r="AS407" s="147">
        <v>13868</v>
      </c>
    </row>
    <row r="408" spans="2:45" x14ac:dyDescent="0.25">
      <c r="B408">
        <v>396</v>
      </c>
      <c r="C408" s="75">
        <v>30939.59731543624</v>
      </c>
      <c r="D408" s="159">
        <v>1.6705422993492407</v>
      </c>
      <c r="E408" s="10">
        <v>30939.59731543624</v>
      </c>
      <c r="I408" s="161">
        <f t="shared" si="14"/>
        <v>30939.59731543624</v>
      </c>
      <c r="J408" s="160">
        <f t="shared" si="15"/>
        <v>1.6705422993492407</v>
      </c>
      <c r="AO408" s="75"/>
      <c r="AP408" s="147"/>
      <c r="AR408" s="75">
        <v>8300</v>
      </c>
      <c r="AS408" s="147">
        <v>8317</v>
      </c>
    </row>
    <row r="409" spans="2:45" x14ac:dyDescent="0.25">
      <c r="B409">
        <v>397</v>
      </c>
      <c r="C409" s="75">
        <v>8100</v>
      </c>
      <c r="D409" s="159">
        <v>1.738641975308642</v>
      </c>
      <c r="E409" s="10">
        <v>8100</v>
      </c>
      <c r="I409" s="161">
        <f t="shared" si="14"/>
        <v>8100</v>
      </c>
      <c r="J409" s="160">
        <f t="shared" si="15"/>
        <v>1.738641975308642</v>
      </c>
      <c r="AO409" s="75"/>
      <c r="AP409" s="147"/>
      <c r="AR409" s="75">
        <v>6900</v>
      </c>
      <c r="AS409" s="147">
        <v>10557</v>
      </c>
    </row>
    <row r="410" spans="2:45" x14ac:dyDescent="0.25">
      <c r="B410">
        <v>398</v>
      </c>
      <c r="C410" s="75">
        <v>1700</v>
      </c>
      <c r="D410" s="159">
        <v>7.1776470588235295</v>
      </c>
      <c r="E410" s="10">
        <v>1700</v>
      </c>
      <c r="I410" s="161">
        <f t="shared" si="14"/>
        <v>1700</v>
      </c>
      <c r="J410" s="160">
        <f t="shared" si="15"/>
        <v>7.1776470588235295</v>
      </c>
      <c r="AO410" s="75"/>
      <c r="AP410" s="147"/>
      <c r="AR410" s="75">
        <v>48500</v>
      </c>
      <c r="AS410" s="147">
        <v>75906</v>
      </c>
    </row>
    <row r="411" spans="2:45" x14ac:dyDescent="0.25">
      <c r="B411">
        <v>399</v>
      </c>
      <c r="C411" s="75">
        <v>97300</v>
      </c>
      <c r="D411" s="159">
        <v>0.63850976361767731</v>
      </c>
      <c r="E411" s="10">
        <v>97300</v>
      </c>
      <c r="I411" s="161">
        <f t="shared" si="14"/>
        <v>97300</v>
      </c>
      <c r="J411" s="160">
        <f t="shared" si="15"/>
        <v>0.63850976361767731</v>
      </c>
      <c r="AO411" s="75"/>
      <c r="AP411" s="147"/>
      <c r="AR411" s="75">
        <v>3288.5906040268455</v>
      </c>
      <c r="AS411" s="147">
        <v>8892.6174496644289</v>
      </c>
    </row>
    <row r="412" spans="2:45" x14ac:dyDescent="0.25">
      <c r="B412">
        <v>400</v>
      </c>
      <c r="C412" s="75">
        <v>100</v>
      </c>
      <c r="D412" s="159">
        <v>0.02</v>
      </c>
      <c r="E412" s="10">
        <v>100</v>
      </c>
      <c r="I412" s="161">
        <f t="shared" si="14"/>
        <v>100</v>
      </c>
      <c r="J412" s="160">
        <f t="shared" si="15"/>
        <v>0.02</v>
      </c>
      <c r="AO412" s="75"/>
      <c r="AP412" s="147"/>
      <c r="AR412" s="75">
        <v>9655.1724137931033</v>
      </c>
      <c r="AS412" s="147">
        <v>12943.67816091954</v>
      </c>
    </row>
    <row r="413" spans="2:45" x14ac:dyDescent="0.25">
      <c r="B413">
        <v>401</v>
      </c>
      <c r="C413" s="75">
        <v>900</v>
      </c>
      <c r="D413" s="159">
        <v>15.302222222222222</v>
      </c>
      <c r="E413" s="10">
        <v>900</v>
      </c>
      <c r="I413" s="161">
        <f t="shared" si="14"/>
        <v>900</v>
      </c>
      <c r="J413" s="160">
        <f t="shared" si="15"/>
        <v>15.302222222222222</v>
      </c>
      <c r="AO413" s="75"/>
      <c r="AP413" s="147"/>
      <c r="AR413" s="75">
        <v>8900</v>
      </c>
      <c r="AS413" s="147">
        <v>14685</v>
      </c>
    </row>
    <row r="414" spans="2:45" x14ac:dyDescent="0.25">
      <c r="B414">
        <v>402</v>
      </c>
      <c r="C414" s="75">
        <v>7300</v>
      </c>
      <c r="D414" s="159">
        <v>0.40356164383561643</v>
      </c>
      <c r="E414" s="10">
        <v>7300</v>
      </c>
      <c r="I414" s="161">
        <f t="shared" si="14"/>
        <v>7300</v>
      </c>
      <c r="J414" s="160">
        <f t="shared" si="15"/>
        <v>0.40356164383561643</v>
      </c>
      <c r="AO414" s="75"/>
      <c r="AP414" s="147"/>
      <c r="AR414" s="75">
        <v>5600</v>
      </c>
      <c r="AS414" s="147">
        <v>10397</v>
      </c>
    </row>
    <row r="415" spans="2:45" x14ac:dyDescent="0.25">
      <c r="B415">
        <v>403</v>
      </c>
      <c r="C415" s="75">
        <v>148333.33333333331</v>
      </c>
      <c r="D415" s="159">
        <v>0.86220633299284988</v>
      </c>
      <c r="E415" s="10">
        <v>148333.33333333331</v>
      </c>
      <c r="I415" s="161">
        <f t="shared" si="14"/>
        <v>148333.33333333331</v>
      </c>
      <c r="J415" s="160">
        <f t="shared" si="15"/>
        <v>0.86220633299284988</v>
      </c>
      <c r="AO415" s="75"/>
      <c r="AP415" s="147"/>
      <c r="AR415" s="75">
        <v>21818.181818181816</v>
      </c>
      <c r="AS415" s="147">
        <v>90035.606060606049</v>
      </c>
    </row>
    <row r="416" spans="2:45" x14ac:dyDescent="0.25">
      <c r="B416">
        <v>404</v>
      </c>
      <c r="C416" s="75">
        <v>48900</v>
      </c>
      <c r="D416" s="159">
        <v>3.1558486707566464</v>
      </c>
      <c r="E416" s="10">
        <v>48900</v>
      </c>
      <c r="I416" s="161">
        <f t="shared" si="14"/>
        <v>48900</v>
      </c>
      <c r="J416" s="160">
        <f t="shared" si="15"/>
        <v>3.1558486707566464</v>
      </c>
      <c r="AO416" s="75"/>
      <c r="AP416" s="147"/>
      <c r="AR416" s="75">
        <v>15800</v>
      </c>
      <c r="AS416" s="147">
        <v>83267</v>
      </c>
    </row>
    <row r="417" spans="2:45" x14ac:dyDescent="0.25">
      <c r="B417">
        <v>405</v>
      </c>
      <c r="C417" s="75">
        <v>29600</v>
      </c>
      <c r="D417" s="159">
        <v>0.89618243243243245</v>
      </c>
      <c r="E417" s="10">
        <v>29600</v>
      </c>
      <c r="I417" s="161">
        <f t="shared" si="14"/>
        <v>29600</v>
      </c>
      <c r="J417" s="160">
        <f t="shared" si="15"/>
        <v>0.89618243243243245</v>
      </c>
      <c r="AO417" s="75"/>
      <c r="AP417" s="147"/>
      <c r="AR417" s="75">
        <v>4200</v>
      </c>
      <c r="AS417" s="147">
        <v>13404</v>
      </c>
    </row>
    <row r="418" spans="2:45" x14ac:dyDescent="0.25">
      <c r="B418">
        <v>406</v>
      </c>
      <c r="C418" s="75">
        <v>39300</v>
      </c>
      <c r="D418" s="159">
        <v>1.8214503816793892</v>
      </c>
      <c r="E418" s="10">
        <v>39300</v>
      </c>
      <c r="I418" s="161">
        <f t="shared" si="14"/>
        <v>39300</v>
      </c>
      <c r="J418" s="160">
        <f t="shared" si="15"/>
        <v>1.8214503816793892</v>
      </c>
      <c r="AO418" s="75"/>
      <c r="AP418" s="147"/>
      <c r="AR418" s="75">
        <v>37100</v>
      </c>
      <c r="AS418" s="147">
        <v>131404</v>
      </c>
    </row>
    <row r="419" spans="2:45" x14ac:dyDescent="0.25">
      <c r="B419">
        <v>407</v>
      </c>
      <c r="C419" s="75">
        <v>455.76407506702412</v>
      </c>
      <c r="D419" s="159">
        <v>3.5588235294117645</v>
      </c>
      <c r="E419" s="10">
        <v>455.76407506702412</v>
      </c>
      <c r="I419" s="161">
        <f t="shared" si="14"/>
        <v>455.76407506702412</v>
      </c>
      <c r="J419" s="160">
        <f t="shared" si="15"/>
        <v>3.5588235294117645</v>
      </c>
      <c r="AO419" s="75"/>
      <c r="AP419" s="147"/>
      <c r="AR419" s="75">
        <v>3700</v>
      </c>
      <c r="AS419" s="147">
        <v>5028</v>
      </c>
    </row>
    <row r="420" spans="2:45" x14ac:dyDescent="0.25">
      <c r="B420">
        <v>408</v>
      </c>
      <c r="C420" s="75">
        <v>6969.6969696969691</v>
      </c>
      <c r="D420" s="159">
        <v>1.3183695652173912</v>
      </c>
      <c r="E420" s="10">
        <v>6969.6969696969691</v>
      </c>
      <c r="I420" s="161">
        <f t="shared" si="14"/>
        <v>6969.6969696969691</v>
      </c>
      <c r="J420" s="160">
        <f t="shared" si="15"/>
        <v>1.3183695652173912</v>
      </c>
      <c r="AO420" s="75"/>
      <c r="AP420" s="147"/>
      <c r="AR420" s="75">
        <v>1200</v>
      </c>
      <c r="AS420" s="147">
        <v>14150</v>
      </c>
    </row>
    <row r="421" spans="2:45" x14ac:dyDescent="0.25">
      <c r="B421">
        <v>409</v>
      </c>
      <c r="C421" s="75">
        <v>135600</v>
      </c>
      <c r="D421" s="159">
        <v>0.46315634218289087</v>
      </c>
      <c r="E421" s="10">
        <v>135600</v>
      </c>
      <c r="I421" s="161">
        <f t="shared" si="14"/>
        <v>135600</v>
      </c>
      <c r="J421" s="160">
        <f t="shared" si="15"/>
        <v>0.46315634218289087</v>
      </c>
      <c r="AO421" s="75"/>
      <c r="AP421" s="147"/>
      <c r="AR421" s="75">
        <v>1200</v>
      </c>
      <c r="AS421" s="147">
        <v>13513</v>
      </c>
    </row>
    <row r="422" spans="2:45" x14ac:dyDescent="0.25">
      <c r="B422">
        <v>411</v>
      </c>
      <c r="C422" s="75">
        <v>7800</v>
      </c>
      <c r="D422" s="159">
        <v>1.0462820512820512</v>
      </c>
      <c r="E422" s="10">
        <v>7800</v>
      </c>
      <c r="I422" s="161">
        <f t="shared" si="14"/>
        <v>7800</v>
      </c>
      <c r="J422" s="160">
        <f t="shared" si="15"/>
        <v>1.0462820512820512</v>
      </c>
      <c r="AO422" s="75"/>
      <c r="AP422" s="147"/>
      <c r="AR422" s="75">
        <v>2000</v>
      </c>
      <c r="AS422" s="147">
        <v>14240</v>
      </c>
    </row>
    <row r="423" spans="2:45" x14ac:dyDescent="0.25">
      <c r="B423">
        <v>412</v>
      </c>
      <c r="C423" s="75">
        <v>2100</v>
      </c>
      <c r="D423" s="159">
        <v>6.6885714285714286</v>
      </c>
      <c r="E423" s="10">
        <v>2100</v>
      </c>
      <c r="I423" s="161">
        <f t="shared" si="14"/>
        <v>2100</v>
      </c>
      <c r="J423" s="160">
        <f t="shared" si="15"/>
        <v>6.6885714285714286</v>
      </c>
      <c r="AO423" s="75"/>
      <c r="AP423" s="147"/>
      <c r="AR423" s="75">
        <v>55800</v>
      </c>
      <c r="AS423" s="147">
        <v>118580</v>
      </c>
    </row>
    <row r="424" spans="2:45" x14ac:dyDescent="0.25">
      <c r="B424">
        <v>414</v>
      </c>
      <c r="C424" s="75">
        <v>188200</v>
      </c>
      <c r="D424" s="159">
        <v>0.84699787460148779</v>
      </c>
      <c r="E424" s="10">
        <v>188200</v>
      </c>
      <c r="I424" s="161">
        <f t="shared" si="14"/>
        <v>188200</v>
      </c>
      <c r="J424" s="160">
        <f t="shared" si="15"/>
        <v>0.84699787460148779</v>
      </c>
      <c r="AO424" s="75"/>
      <c r="AP424" s="147"/>
      <c r="AR424" s="75">
        <v>4900</v>
      </c>
      <c r="AS424" s="147">
        <v>11214</v>
      </c>
    </row>
    <row r="425" spans="2:45" x14ac:dyDescent="0.25">
      <c r="B425">
        <v>415</v>
      </c>
      <c r="C425" s="75">
        <v>113500</v>
      </c>
      <c r="D425" s="159">
        <v>0.11059030837004405</v>
      </c>
      <c r="E425" s="10">
        <v>113500</v>
      </c>
      <c r="I425" s="161">
        <f t="shared" si="14"/>
        <v>113500</v>
      </c>
      <c r="J425" s="160">
        <f t="shared" si="15"/>
        <v>0.11059030837004405</v>
      </c>
      <c r="AO425" s="75"/>
      <c r="AP425" s="147"/>
      <c r="AR425" s="75">
        <v>8600</v>
      </c>
      <c r="AS425" s="147">
        <v>13527</v>
      </c>
    </row>
    <row r="426" spans="2:45" x14ac:dyDescent="0.25">
      <c r="B426">
        <v>416</v>
      </c>
      <c r="C426" s="75">
        <v>134600</v>
      </c>
      <c r="D426" s="159">
        <v>0.43838781575037145</v>
      </c>
      <c r="E426" s="10">
        <v>134600</v>
      </c>
      <c r="I426" s="161">
        <f t="shared" si="14"/>
        <v>134600</v>
      </c>
      <c r="J426" s="160">
        <f t="shared" si="15"/>
        <v>0.43838781575037145</v>
      </c>
      <c r="AO426" s="75"/>
      <c r="AP426" s="147"/>
      <c r="AR426" s="75">
        <v>3600</v>
      </c>
      <c r="AS426" s="147">
        <v>8363</v>
      </c>
    </row>
    <row r="427" spans="2:45" x14ac:dyDescent="0.25">
      <c r="B427">
        <v>417</v>
      </c>
      <c r="C427" s="75">
        <v>1700</v>
      </c>
      <c r="D427" s="159">
        <v>0.55470588235294116</v>
      </c>
      <c r="E427" s="10">
        <v>1700</v>
      </c>
      <c r="I427" s="161">
        <f t="shared" si="14"/>
        <v>1700</v>
      </c>
      <c r="J427" s="160">
        <f t="shared" si="15"/>
        <v>0.55470588235294116</v>
      </c>
      <c r="AO427" s="75"/>
      <c r="AP427" s="147"/>
      <c r="AR427" s="75">
        <v>4700</v>
      </c>
      <c r="AS427" s="147">
        <v>12065</v>
      </c>
    </row>
    <row r="428" spans="2:45" x14ac:dyDescent="0.25">
      <c r="B428">
        <v>418</v>
      </c>
      <c r="C428" s="75">
        <v>124015.15151515151</v>
      </c>
      <c r="D428" s="159">
        <v>0.57399511301160655</v>
      </c>
      <c r="E428" s="10">
        <v>124015.15151515151</v>
      </c>
      <c r="I428" s="161">
        <f t="shared" si="14"/>
        <v>124015.15151515151</v>
      </c>
      <c r="J428" s="160">
        <f t="shared" si="15"/>
        <v>0.57399511301160655</v>
      </c>
      <c r="AO428" s="75"/>
      <c r="AP428" s="147"/>
      <c r="AR428" s="75">
        <v>70400</v>
      </c>
      <c r="AS428" s="147">
        <v>118603</v>
      </c>
    </row>
    <row r="429" spans="2:45" x14ac:dyDescent="0.25">
      <c r="B429">
        <v>419</v>
      </c>
      <c r="C429" s="75">
        <v>113800</v>
      </c>
      <c r="D429" s="159">
        <v>1.2343497363796134</v>
      </c>
      <c r="E429" s="10">
        <v>113800</v>
      </c>
      <c r="I429" s="161">
        <f t="shared" si="14"/>
        <v>113800</v>
      </c>
      <c r="J429" s="160">
        <f t="shared" si="15"/>
        <v>1.2343497363796134</v>
      </c>
      <c r="AO429" s="75"/>
      <c r="AP429" s="147"/>
      <c r="AR429" s="75">
        <v>603.21715817694371</v>
      </c>
      <c r="AS429" s="147">
        <v>1004.8257372654156</v>
      </c>
    </row>
    <row r="430" spans="2:45" x14ac:dyDescent="0.25">
      <c r="B430">
        <v>420</v>
      </c>
      <c r="C430" s="75">
        <v>5000</v>
      </c>
      <c r="D430" s="159">
        <v>1.2846</v>
      </c>
      <c r="E430" s="10">
        <v>5000</v>
      </c>
      <c r="I430" s="161">
        <f t="shared" si="14"/>
        <v>5000</v>
      </c>
      <c r="J430" s="160">
        <f t="shared" si="15"/>
        <v>1.2846</v>
      </c>
      <c r="AO430" s="75"/>
      <c r="AP430" s="147"/>
      <c r="AR430" s="75">
        <v>1300</v>
      </c>
      <c r="AS430" s="147">
        <v>10037</v>
      </c>
    </row>
    <row r="431" spans="2:45" x14ac:dyDescent="0.25">
      <c r="B431">
        <v>421</v>
      </c>
      <c r="C431" s="75">
        <v>9400</v>
      </c>
      <c r="D431" s="159">
        <v>0.63989361702127656</v>
      </c>
      <c r="E431" s="10">
        <v>9400</v>
      </c>
      <c r="I431" s="161">
        <f t="shared" si="14"/>
        <v>9400</v>
      </c>
      <c r="J431" s="160">
        <f t="shared" si="15"/>
        <v>0.63989361702127656</v>
      </c>
      <c r="AO431" s="75"/>
      <c r="AP431" s="147"/>
      <c r="AR431" s="75">
        <v>1400</v>
      </c>
      <c r="AS431" s="147">
        <v>5696</v>
      </c>
    </row>
    <row r="432" spans="2:45" x14ac:dyDescent="0.25">
      <c r="B432">
        <v>422</v>
      </c>
      <c r="C432" s="75">
        <v>8700</v>
      </c>
      <c r="D432" s="159">
        <v>1.2729885057471264</v>
      </c>
      <c r="E432" s="10">
        <v>8700</v>
      </c>
      <c r="I432" s="161">
        <f t="shared" si="14"/>
        <v>8700</v>
      </c>
      <c r="J432" s="160">
        <f t="shared" si="15"/>
        <v>1.2729885057471264</v>
      </c>
      <c r="AO432" s="75"/>
      <c r="AP432" s="147"/>
      <c r="AR432" s="75">
        <v>22424.242424242424</v>
      </c>
      <c r="AS432" s="147">
        <v>126518.93939393939</v>
      </c>
    </row>
    <row r="433" spans="2:45" x14ac:dyDescent="0.25">
      <c r="B433">
        <v>423</v>
      </c>
      <c r="C433" s="75">
        <v>147800</v>
      </c>
      <c r="D433" s="159">
        <v>0.10638024357239513</v>
      </c>
      <c r="E433" s="10">
        <v>147800</v>
      </c>
      <c r="I433" s="161">
        <f t="shared" si="14"/>
        <v>147800</v>
      </c>
      <c r="J433" s="160">
        <f t="shared" si="15"/>
        <v>0.10638024357239513</v>
      </c>
      <c r="AO433" s="75"/>
      <c r="AP433" s="147"/>
      <c r="AR433" s="75">
        <v>2200</v>
      </c>
      <c r="AS433" s="147">
        <v>14420</v>
      </c>
    </row>
    <row r="434" spans="2:45" x14ac:dyDescent="0.25">
      <c r="B434">
        <v>424</v>
      </c>
      <c r="C434" s="75">
        <v>5100</v>
      </c>
      <c r="D434" s="159">
        <v>0.40470588235294119</v>
      </c>
      <c r="E434" s="10">
        <v>5100</v>
      </c>
      <c r="I434" s="161">
        <f t="shared" si="14"/>
        <v>5100</v>
      </c>
      <c r="J434" s="160">
        <f t="shared" si="15"/>
        <v>0.40470588235294119</v>
      </c>
      <c r="AO434" s="75"/>
      <c r="AP434" s="147"/>
      <c r="AR434" s="75">
        <v>2348.9932885906042</v>
      </c>
      <c r="AS434" s="147">
        <v>4163.7583892617449</v>
      </c>
    </row>
    <row r="435" spans="2:45" x14ac:dyDescent="0.25">
      <c r="B435">
        <v>425</v>
      </c>
      <c r="C435" s="75">
        <v>2700</v>
      </c>
      <c r="D435" s="159">
        <v>2.8766666666666665</v>
      </c>
      <c r="E435" s="10">
        <v>2700</v>
      </c>
      <c r="I435" s="161">
        <f t="shared" si="14"/>
        <v>2700</v>
      </c>
      <c r="J435" s="160">
        <f t="shared" si="15"/>
        <v>2.8766666666666665</v>
      </c>
      <c r="AO435" s="75"/>
      <c r="AP435" s="147"/>
      <c r="AR435" s="75">
        <v>5600</v>
      </c>
      <c r="AS435" s="147">
        <v>6338</v>
      </c>
    </row>
    <row r="436" spans="2:45" x14ac:dyDescent="0.25">
      <c r="B436">
        <v>426</v>
      </c>
      <c r="C436" s="75">
        <v>1800</v>
      </c>
      <c r="D436" s="159">
        <v>5.7294444444444448</v>
      </c>
      <c r="E436" s="10">
        <v>1800</v>
      </c>
      <c r="I436" s="161">
        <f t="shared" si="14"/>
        <v>1800</v>
      </c>
      <c r="J436" s="160">
        <f t="shared" si="15"/>
        <v>5.7294444444444448</v>
      </c>
      <c r="AO436" s="75"/>
      <c r="AP436" s="147"/>
      <c r="AR436" s="75">
        <v>1100</v>
      </c>
      <c r="AS436" s="147">
        <v>8010</v>
      </c>
    </row>
    <row r="437" spans="2:45" x14ac:dyDescent="0.25">
      <c r="B437">
        <v>427</v>
      </c>
      <c r="C437" s="75">
        <v>174500</v>
      </c>
      <c r="D437" s="159">
        <v>1.1290429799426933</v>
      </c>
      <c r="E437" s="10">
        <v>174500</v>
      </c>
      <c r="I437" s="161">
        <f t="shared" si="14"/>
        <v>174500</v>
      </c>
      <c r="J437" s="160">
        <f t="shared" si="15"/>
        <v>1.1290429799426933</v>
      </c>
      <c r="AO437" s="75"/>
      <c r="AP437" s="147"/>
      <c r="AR437" s="75">
        <v>3900</v>
      </c>
      <c r="AS437" s="147">
        <v>8125</v>
      </c>
    </row>
    <row r="438" spans="2:45" x14ac:dyDescent="0.25">
      <c r="B438">
        <v>428</v>
      </c>
      <c r="C438" s="75">
        <v>101400</v>
      </c>
      <c r="D438" s="159">
        <v>0.46387573964497042</v>
      </c>
      <c r="E438" s="10">
        <v>101400</v>
      </c>
      <c r="I438" s="161">
        <f t="shared" si="14"/>
        <v>101400</v>
      </c>
      <c r="J438" s="160">
        <f t="shared" si="15"/>
        <v>0.46387573964497042</v>
      </c>
      <c r="AO438" s="75"/>
      <c r="AP438" s="147"/>
      <c r="AR438" s="75">
        <v>4800</v>
      </c>
      <c r="AS438" s="147">
        <v>11088</v>
      </c>
    </row>
    <row r="439" spans="2:45" x14ac:dyDescent="0.25">
      <c r="B439">
        <v>429</v>
      </c>
      <c r="C439" s="75">
        <v>191000</v>
      </c>
      <c r="D439" s="159">
        <v>0.90675916230366493</v>
      </c>
      <c r="E439" s="10">
        <v>191000</v>
      </c>
      <c r="I439" s="161">
        <f t="shared" si="14"/>
        <v>191000</v>
      </c>
      <c r="J439" s="160">
        <f t="shared" si="15"/>
        <v>0.90675916230366493</v>
      </c>
      <c r="AO439" s="75"/>
      <c r="AP439" s="147"/>
      <c r="AR439" s="75">
        <v>4300</v>
      </c>
      <c r="AS439" s="147">
        <v>11642</v>
      </c>
    </row>
    <row r="440" spans="2:45" x14ac:dyDescent="0.25">
      <c r="B440">
        <v>430</v>
      </c>
      <c r="C440" s="75">
        <v>8100</v>
      </c>
      <c r="D440" s="159">
        <v>0.67740740740740746</v>
      </c>
      <c r="E440" s="10">
        <v>8100</v>
      </c>
      <c r="I440" s="161">
        <f t="shared" si="14"/>
        <v>8100</v>
      </c>
      <c r="J440" s="160">
        <f t="shared" si="15"/>
        <v>0.67740740740740746</v>
      </c>
      <c r="AO440" s="75"/>
      <c r="AP440" s="147"/>
      <c r="AR440" s="75">
        <v>149600</v>
      </c>
      <c r="AS440" s="147">
        <v>169586</v>
      </c>
    </row>
    <row r="441" spans="2:45" x14ac:dyDescent="0.25">
      <c r="B441">
        <v>431</v>
      </c>
      <c r="C441" s="75">
        <v>5100</v>
      </c>
      <c r="D441" s="159">
        <v>1.9249019607843136</v>
      </c>
      <c r="E441" s="10">
        <v>5100</v>
      </c>
      <c r="I441" s="161">
        <f t="shared" si="14"/>
        <v>5100</v>
      </c>
      <c r="J441" s="160">
        <f t="shared" si="15"/>
        <v>1.9249019607843136</v>
      </c>
      <c r="AO441" s="75"/>
      <c r="AP441" s="147"/>
      <c r="AR441" s="75">
        <v>53100</v>
      </c>
      <c r="AS441" s="147">
        <v>101185</v>
      </c>
    </row>
    <row r="442" spans="2:45" x14ac:dyDescent="0.25">
      <c r="B442">
        <v>432</v>
      </c>
      <c r="C442" s="75">
        <v>7700</v>
      </c>
      <c r="D442" s="159">
        <v>0.82714285714285718</v>
      </c>
      <c r="E442" s="10">
        <v>7700</v>
      </c>
      <c r="I442" s="161">
        <f t="shared" si="14"/>
        <v>7700</v>
      </c>
      <c r="J442" s="160">
        <f t="shared" si="15"/>
        <v>0.82714285714285718</v>
      </c>
      <c r="AO442" s="75"/>
      <c r="AP442" s="147"/>
      <c r="AR442" s="75">
        <v>5000</v>
      </c>
      <c r="AS442" s="147">
        <v>6775</v>
      </c>
    </row>
    <row r="443" spans="2:45" x14ac:dyDescent="0.25">
      <c r="B443">
        <v>433</v>
      </c>
      <c r="C443" s="75">
        <v>121400</v>
      </c>
      <c r="D443" s="159">
        <v>0.54163920922570019</v>
      </c>
      <c r="E443" s="10">
        <v>121400</v>
      </c>
      <c r="I443" s="161">
        <f t="shared" si="14"/>
        <v>121400</v>
      </c>
      <c r="J443" s="160">
        <f t="shared" si="15"/>
        <v>0.54163920922570019</v>
      </c>
      <c r="AO443" s="75"/>
      <c r="AP443" s="147"/>
      <c r="AR443" s="75">
        <v>1354.1666666666667</v>
      </c>
      <c r="AS443" s="147">
        <v>10669.791666666668</v>
      </c>
    </row>
    <row r="444" spans="2:45" x14ac:dyDescent="0.25">
      <c r="B444">
        <v>434</v>
      </c>
      <c r="C444" s="75">
        <v>4090.9090909090905</v>
      </c>
      <c r="D444" s="159">
        <v>0.16722222222222222</v>
      </c>
      <c r="E444" s="10">
        <v>4090.9090909090905</v>
      </c>
      <c r="I444" s="161">
        <f t="shared" si="14"/>
        <v>4090.9090909090905</v>
      </c>
      <c r="J444" s="160">
        <f t="shared" si="15"/>
        <v>0.16722222222222222</v>
      </c>
      <c r="AO444" s="75"/>
      <c r="AP444" s="147"/>
      <c r="AR444" s="75">
        <v>5100</v>
      </c>
      <c r="AS444" s="147">
        <v>5421</v>
      </c>
    </row>
    <row r="445" spans="2:45" x14ac:dyDescent="0.25">
      <c r="B445">
        <v>435</v>
      </c>
      <c r="C445" s="75">
        <v>152400</v>
      </c>
      <c r="D445" s="159">
        <v>1.168766404199475</v>
      </c>
      <c r="E445" s="10">
        <v>152400</v>
      </c>
      <c r="I445" s="161">
        <f t="shared" si="14"/>
        <v>152400</v>
      </c>
      <c r="J445" s="160">
        <f t="shared" si="15"/>
        <v>1.168766404199475</v>
      </c>
      <c r="AO445" s="75"/>
      <c r="AP445" s="147"/>
      <c r="AR445" s="75">
        <v>5100</v>
      </c>
      <c r="AS445" s="147">
        <v>10981</v>
      </c>
    </row>
    <row r="446" spans="2:45" x14ac:dyDescent="0.25">
      <c r="B446">
        <v>436</v>
      </c>
      <c r="C446" s="75">
        <v>1300</v>
      </c>
      <c r="D446" s="159">
        <v>10.521538461538462</v>
      </c>
      <c r="E446" s="10">
        <v>1300</v>
      </c>
      <c r="I446" s="161">
        <f t="shared" ref="I446:I509" si="16">IF(ISBLANK(C446),0,C446)</f>
        <v>1300</v>
      </c>
      <c r="J446" s="160">
        <f t="shared" ref="J446:J509" si="17">IF(ISBLANK(D446),0,D446)</f>
        <v>10.521538461538462</v>
      </c>
      <c r="AO446" s="75"/>
      <c r="AP446" s="147"/>
      <c r="AR446" s="75">
        <v>7400</v>
      </c>
      <c r="AS446" s="147">
        <v>10451</v>
      </c>
    </row>
    <row r="447" spans="2:45" x14ac:dyDescent="0.25">
      <c r="B447">
        <v>437</v>
      </c>
      <c r="C447" s="75">
        <v>8100</v>
      </c>
      <c r="D447" s="159">
        <v>1.2307407407407407</v>
      </c>
      <c r="E447" s="10">
        <v>8100</v>
      </c>
      <c r="I447" s="161">
        <f t="shared" si="16"/>
        <v>8100</v>
      </c>
      <c r="J447" s="160">
        <f t="shared" si="17"/>
        <v>1.2307407407407407</v>
      </c>
      <c r="AO447" s="75"/>
      <c r="AP447" s="147"/>
      <c r="AR447" s="75">
        <v>88900</v>
      </c>
      <c r="AS447" s="147">
        <v>102535</v>
      </c>
    </row>
    <row r="448" spans="2:45" x14ac:dyDescent="0.25">
      <c r="B448">
        <v>438</v>
      </c>
      <c r="C448" s="75">
        <v>8300</v>
      </c>
      <c r="D448" s="159">
        <v>1.7863855421686747</v>
      </c>
      <c r="E448" s="10">
        <v>8300</v>
      </c>
      <c r="I448" s="161">
        <f t="shared" si="16"/>
        <v>8300</v>
      </c>
      <c r="J448" s="160">
        <f t="shared" si="17"/>
        <v>1.7863855421686747</v>
      </c>
      <c r="AO448" s="75"/>
      <c r="AP448" s="147"/>
      <c r="AR448" s="75">
        <v>4496.6442953020132</v>
      </c>
      <c r="AS448" s="147">
        <v>8683.8926174496646</v>
      </c>
    </row>
    <row r="449" spans="2:45" x14ac:dyDescent="0.25">
      <c r="B449">
        <v>439</v>
      </c>
      <c r="C449" s="75">
        <v>28400</v>
      </c>
      <c r="D449" s="159">
        <v>3.5528169014084505</v>
      </c>
      <c r="E449" s="10">
        <v>28400</v>
      </c>
      <c r="I449" s="161">
        <f t="shared" si="16"/>
        <v>28400</v>
      </c>
      <c r="J449" s="160">
        <f t="shared" si="17"/>
        <v>3.5528169014084505</v>
      </c>
      <c r="AO449" s="75"/>
      <c r="AP449" s="147"/>
      <c r="AR449" s="75">
        <v>1500</v>
      </c>
      <c r="AS449" s="147">
        <v>10946</v>
      </c>
    </row>
    <row r="450" spans="2:45" x14ac:dyDescent="0.25">
      <c r="B450">
        <v>440</v>
      </c>
      <c r="C450" s="75">
        <v>102500</v>
      </c>
      <c r="D450" s="159">
        <v>1.6190634146341463</v>
      </c>
      <c r="E450" s="10">
        <v>102500</v>
      </c>
      <c r="I450" s="161">
        <f t="shared" si="16"/>
        <v>102500</v>
      </c>
      <c r="J450" s="160">
        <f t="shared" si="17"/>
        <v>1.6190634146341463</v>
      </c>
      <c r="AO450" s="75"/>
      <c r="AP450" s="147"/>
      <c r="AR450" s="75">
        <v>1145.8333333333335</v>
      </c>
      <c r="AS450" s="147">
        <v>13588.541666666668</v>
      </c>
    </row>
    <row r="451" spans="2:45" x14ac:dyDescent="0.25">
      <c r="B451">
        <v>441</v>
      </c>
      <c r="C451" s="75">
        <v>7000</v>
      </c>
      <c r="D451" s="159">
        <v>0.24914285714285714</v>
      </c>
      <c r="E451" s="10">
        <v>7000</v>
      </c>
      <c r="I451" s="161">
        <f t="shared" si="16"/>
        <v>7000</v>
      </c>
      <c r="J451" s="160">
        <f t="shared" si="17"/>
        <v>0.24914285714285714</v>
      </c>
      <c r="AO451" s="75"/>
      <c r="AP451" s="147"/>
      <c r="AR451" s="75">
        <v>6600</v>
      </c>
      <c r="AS451" s="147">
        <v>8276</v>
      </c>
    </row>
    <row r="452" spans="2:45" x14ac:dyDescent="0.25">
      <c r="B452">
        <v>442</v>
      </c>
      <c r="C452" s="75">
        <v>5400</v>
      </c>
      <c r="D452" s="159">
        <v>1.9872222222222222</v>
      </c>
      <c r="E452" s="10">
        <v>5400</v>
      </c>
      <c r="I452" s="161">
        <f t="shared" si="16"/>
        <v>5400</v>
      </c>
      <c r="J452" s="160">
        <f t="shared" si="17"/>
        <v>1.9872222222222222</v>
      </c>
      <c r="AO452" s="75"/>
      <c r="AP452" s="147"/>
      <c r="AR452" s="75">
        <v>7600</v>
      </c>
      <c r="AS452" s="147">
        <v>8332</v>
      </c>
    </row>
    <row r="453" spans="2:45" x14ac:dyDescent="0.25">
      <c r="B453">
        <v>443</v>
      </c>
      <c r="C453" s="75">
        <v>9300</v>
      </c>
      <c r="D453" s="159">
        <v>0.34752688172043011</v>
      </c>
      <c r="E453" s="10">
        <v>9300</v>
      </c>
      <c r="I453" s="161">
        <f t="shared" si="16"/>
        <v>9300</v>
      </c>
      <c r="J453" s="160">
        <f t="shared" si="17"/>
        <v>0.34752688172043011</v>
      </c>
      <c r="AO453" s="75"/>
      <c r="AP453" s="147"/>
      <c r="AR453" s="75">
        <v>3400</v>
      </c>
      <c r="AS453" s="147">
        <v>6408</v>
      </c>
    </row>
    <row r="454" spans="2:45" x14ac:dyDescent="0.25">
      <c r="B454">
        <v>444</v>
      </c>
      <c r="C454" s="75">
        <v>6200</v>
      </c>
      <c r="D454" s="159">
        <v>1.7641935483870967</v>
      </c>
      <c r="E454" s="10">
        <v>6200</v>
      </c>
      <c r="I454" s="161">
        <f t="shared" si="16"/>
        <v>6200</v>
      </c>
      <c r="J454" s="160">
        <f t="shared" si="17"/>
        <v>1.7641935483870967</v>
      </c>
      <c r="AO454" s="75"/>
      <c r="AP454" s="147"/>
      <c r="AR454" s="75">
        <v>2300</v>
      </c>
      <c r="AS454" s="147">
        <v>4667</v>
      </c>
    </row>
    <row r="455" spans="2:45" x14ac:dyDescent="0.25">
      <c r="B455">
        <v>445</v>
      </c>
      <c r="C455" s="75">
        <v>2100</v>
      </c>
      <c r="D455" s="159">
        <v>5.1138095238095236</v>
      </c>
      <c r="E455" s="10">
        <v>2100</v>
      </c>
      <c r="I455" s="161">
        <f t="shared" si="16"/>
        <v>2100</v>
      </c>
      <c r="J455" s="160">
        <f t="shared" si="17"/>
        <v>5.1138095238095236</v>
      </c>
      <c r="AO455" s="75"/>
      <c r="AP455" s="147"/>
      <c r="AR455" s="75">
        <v>6200</v>
      </c>
      <c r="AS455" s="147">
        <v>12216</v>
      </c>
    </row>
    <row r="456" spans="2:45" x14ac:dyDescent="0.25">
      <c r="B456">
        <v>446</v>
      </c>
      <c r="C456" s="75">
        <v>6800</v>
      </c>
      <c r="D456" s="159">
        <v>0.82044117647058823</v>
      </c>
      <c r="E456" s="10">
        <v>6800</v>
      </c>
      <c r="I456" s="161">
        <f t="shared" si="16"/>
        <v>6800</v>
      </c>
      <c r="J456" s="160">
        <f t="shared" si="17"/>
        <v>0.82044117647058823</v>
      </c>
      <c r="AO456" s="75"/>
      <c r="AP456" s="147"/>
      <c r="AR456" s="75">
        <v>6100</v>
      </c>
      <c r="AS456" s="147">
        <v>6527</v>
      </c>
    </row>
    <row r="457" spans="2:45" x14ac:dyDescent="0.25">
      <c r="B457">
        <v>447</v>
      </c>
      <c r="C457" s="75">
        <v>178390.80459770115</v>
      </c>
      <c r="D457" s="159">
        <v>0.24326030927835052</v>
      </c>
      <c r="E457" s="10">
        <v>178390.80459770115</v>
      </c>
      <c r="I457" s="161">
        <f t="shared" si="16"/>
        <v>178390.80459770115</v>
      </c>
      <c r="J457" s="160">
        <f t="shared" si="17"/>
        <v>0.24326030927835052</v>
      </c>
      <c r="AO457" s="75"/>
      <c r="AP457" s="147"/>
      <c r="AR457" s="75">
        <v>2600</v>
      </c>
      <c r="AS457" s="147">
        <v>6987</v>
      </c>
    </row>
    <row r="458" spans="2:45" x14ac:dyDescent="0.25">
      <c r="B458">
        <v>448</v>
      </c>
      <c r="C458" s="75">
        <v>89900</v>
      </c>
      <c r="D458" s="159">
        <v>0.50482758620689661</v>
      </c>
      <c r="E458" s="10">
        <v>89900</v>
      </c>
      <c r="I458" s="161">
        <f t="shared" si="16"/>
        <v>89900</v>
      </c>
      <c r="J458" s="160">
        <f t="shared" si="17"/>
        <v>0.50482758620689661</v>
      </c>
      <c r="AO458" s="75"/>
      <c r="AP458" s="147"/>
      <c r="AR458" s="75">
        <v>700</v>
      </c>
      <c r="AS458" s="147">
        <v>8262</v>
      </c>
    </row>
    <row r="459" spans="2:45" x14ac:dyDescent="0.25">
      <c r="B459">
        <v>449</v>
      </c>
      <c r="C459" s="75">
        <v>120.64343163538874</v>
      </c>
      <c r="D459" s="159">
        <v>9.67</v>
      </c>
      <c r="E459" s="10">
        <v>120.64343163538874</v>
      </c>
      <c r="I459" s="161">
        <f t="shared" si="16"/>
        <v>120.64343163538874</v>
      </c>
      <c r="J459" s="160">
        <f t="shared" si="17"/>
        <v>9.67</v>
      </c>
      <c r="AO459" s="75"/>
      <c r="AP459" s="147"/>
      <c r="AR459" s="75">
        <v>700</v>
      </c>
      <c r="AS459" s="147">
        <v>1848</v>
      </c>
    </row>
    <row r="460" spans="2:45" x14ac:dyDescent="0.25">
      <c r="B460">
        <v>450</v>
      </c>
      <c r="C460" s="75">
        <v>75.757575757575751</v>
      </c>
      <c r="D460" s="159">
        <v>0.04</v>
      </c>
      <c r="E460" s="10">
        <v>75.757575757575751</v>
      </c>
      <c r="I460" s="161">
        <f t="shared" si="16"/>
        <v>75.757575757575751</v>
      </c>
      <c r="J460" s="160">
        <f t="shared" si="17"/>
        <v>0.04</v>
      </c>
      <c r="AO460" s="75"/>
      <c r="AP460" s="147"/>
      <c r="AR460" s="75">
        <v>6400</v>
      </c>
      <c r="AS460" s="147">
        <v>12360</v>
      </c>
    </row>
    <row r="461" spans="2:45" x14ac:dyDescent="0.25">
      <c r="B461">
        <v>451</v>
      </c>
      <c r="C461" s="75">
        <v>148400</v>
      </c>
      <c r="D461" s="159">
        <v>1.2284501347708894</v>
      </c>
      <c r="E461" s="10">
        <v>148400</v>
      </c>
      <c r="I461" s="161">
        <f t="shared" si="16"/>
        <v>148400</v>
      </c>
      <c r="J461" s="160">
        <f t="shared" si="17"/>
        <v>1.2284501347708894</v>
      </c>
      <c r="AO461" s="75"/>
      <c r="AP461" s="147"/>
      <c r="AR461" s="75">
        <v>45227.272727272728</v>
      </c>
      <c r="AS461" s="147">
        <v>102000</v>
      </c>
    </row>
    <row r="462" spans="2:45" x14ac:dyDescent="0.25">
      <c r="B462">
        <v>452</v>
      </c>
      <c r="C462" s="75">
        <v>4800</v>
      </c>
      <c r="D462" s="159">
        <v>0.63437500000000002</v>
      </c>
      <c r="E462" s="10">
        <v>4800</v>
      </c>
      <c r="I462" s="161">
        <f t="shared" si="16"/>
        <v>4800</v>
      </c>
      <c r="J462" s="160">
        <f t="shared" si="17"/>
        <v>0.63437500000000002</v>
      </c>
      <c r="AO462" s="75"/>
      <c r="AP462" s="147"/>
      <c r="AR462" s="75">
        <v>3200</v>
      </c>
      <c r="AS462" s="147">
        <v>7661</v>
      </c>
    </row>
    <row r="463" spans="2:45" x14ac:dyDescent="0.25">
      <c r="B463">
        <v>453</v>
      </c>
      <c r="C463" s="75">
        <v>182400</v>
      </c>
      <c r="D463" s="159">
        <v>0.56331688596491225</v>
      </c>
      <c r="E463" s="10">
        <v>182400</v>
      </c>
      <c r="I463" s="161">
        <f t="shared" si="16"/>
        <v>182400</v>
      </c>
      <c r="J463" s="160">
        <f t="shared" si="17"/>
        <v>0.56331688596491225</v>
      </c>
      <c r="AO463" s="75"/>
      <c r="AP463" s="147"/>
      <c r="AR463" s="75">
        <v>6818.181818181818</v>
      </c>
      <c r="AS463" s="147">
        <v>8879.545454545454</v>
      </c>
    </row>
    <row r="464" spans="2:45" x14ac:dyDescent="0.25">
      <c r="B464">
        <v>454</v>
      </c>
      <c r="C464" s="75">
        <v>4000</v>
      </c>
      <c r="D464" s="159">
        <v>0.44074999999999998</v>
      </c>
      <c r="E464" s="10">
        <v>4000</v>
      </c>
      <c r="I464" s="161">
        <f t="shared" si="16"/>
        <v>4000</v>
      </c>
      <c r="J464" s="160">
        <f t="shared" si="17"/>
        <v>0.44074999999999998</v>
      </c>
      <c r="AO464" s="75"/>
      <c r="AP464" s="147"/>
      <c r="AR464" s="75">
        <v>2300</v>
      </c>
      <c r="AS464" s="147">
        <v>14150</v>
      </c>
    </row>
    <row r="465" spans="2:45" x14ac:dyDescent="0.25">
      <c r="B465">
        <v>455</v>
      </c>
      <c r="C465" s="75">
        <v>116500</v>
      </c>
      <c r="D465" s="159">
        <v>1.1837253218884121</v>
      </c>
      <c r="E465" s="10">
        <v>116500</v>
      </c>
      <c r="I465" s="161">
        <f t="shared" si="16"/>
        <v>116500</v>
      </c>
      <c r="J465" s="160">
        <f t="shared" si="17"/>
        <v>1.1837253218884121</v>
      </c>
      <c r="AO465" s="75"/>
      <c r="AP465" s="147"/>
      <c r="AR465" s="75">
        <v>51300</v>
      </c>
      <c r="AS465" s="147">
        <v>189192</v>
      </c>
    </row>
    <row r="466" spans="2:45" x14ac:dyDescent="0.25">
      <c r="B466">
        <v>456</v>
      </c>
      <c r="C466" s="75">
        <v>146400</v>
      </c>
      <c r="D466" s="159">
        <v>1.041243169398907</v>
      </c>
      <c r="E466" s="10">
        <v>146400</v>
      </c>
      <c r="I466" s="161">
        <f t="shared" si="16"/>
        <v>146400</v>
      </c>
      <c r="J466" s="160">
        <f t="shared" si="17"/>
        <v>1.041243169398907</v>
      </c>
      <c r="AO466" s="75"/>
      <c r="AP466" s="147"/>
      <c r="AR466" s="75">
        <v>700</v>
      </c>
      <c r="AS466" s="147">
        <v>7664</v>
      </c>
    </row>
    <row r="467" spans="2:45" x14ac:dyDescent="0.25">
      <c r="B467">
        <v>457</v>
      </c>
      <c r="C467" s="75">
        <v>5000</v>
      </c>
      <c r="D467" s="159">
        <v>0.26640000000000003</v>
      </c>
      <c r="E467" s="10">
        <v>5000</v>
      </c>
      <c r="I467" s="161">
        <f t="shared" si="16"/>
        <v>5000</v>
      </c>
      <c r="J467" s="160">
        <f t="shared" si="17"/>
        <v>0.26640000000000003</v>
      </c>
      <c r="AO467" s="75"/>
      <c r="AP467" s="147"/>
      <c r="AR467" s="75">
        <v>1724.1379310344828</v>
      </c>
      <c r="AS467" s="147">
        <v>13803.448275862069</v>
      </c>
    </row>
    <row r="468" spans="2:45" x14ac:dyDescent="0.25">
      <c r="B468">
        <v>458</v>
      </c>
      <c r="C468" s="75">
        <v>33800</v>
      </c>
      <c r="D468" s="159">
        <v>3.5120118343195266</v>
      </c>
      <c r="E468" s="10">
        <v>33800</v>
      </c>
      <c r="I468" s="161">
        <f t="shared" si="16"/>
        <v>33800</v>
      </c>
      <c r="J468" s="160">
        <f t="shared" si="17"/>
        <v>3.5120118343195266</v>
      </c>
      <c r="AO468" s="75"/>
      <c r="AP468" s="147"/>
      <c r="AR468" s="75">
        <v>4900</v>
      </c>
      <c r="AS468" s="147">
        <v>14273</v>
      </c>
    </row>
    <row r="469" spans="2:45" x14ac:dyDescent="0.25">
      <c r="B469">
        <v>459</v>
      </c>
      <c r="C469" s="75">
        <v>6300</v>
      </c>
      <c r="D469" s="159">
        <v>0.90063492063492068</v>
      </c>
      <c r="E469" s="10">
        <v>6300</v>
      </c>
      <c r="I469" s="161">
        <f t="shared" si="16"/>
        <v>6300</v>
      </c>
      <c r="J469" s="160">
        <f t="shared" si="17"/>
        <v>0.90063492063492068</v>
      </c>
      <c r="AO469" s="75"/>
      <c r="AP469" s="147"/>
      <c r="AR469" s="75">
        <v>54000</v>
      </c>
      <c r="AS469" s="147">
        <v>188982</v>
      </c>
    </row>
    <row r="470" spans="2:45" x14ac:dyDescent="0.25">
      <c r="B470">
        <v>460</v>
      </c>
      <c r="C470" s="75">
        <v>2400</v>
      </c>
      <c r="D470" s="159">
        <v>1.7162500000000001</v>
      </c>
      <c r="E470" s="10">
        <v>2400</v>
      </c>
      <c r="I470" s="161">
        <f t="shared" si="16"/>
        <v>2400</v>
      </c>
      <c r="J470" s="160">
        <f t="shared" si="17"/>
        <v>1.7162500000000001</v>
      </c>
      <c r="AO470" s="75"/>
      <c r="AP470" s="147"/>
      <c r="AR470" s="75">
        <v>4100</v>
      </c>
      <c r="AS470" s="147">
        <v>14640</v>
      </c>
    </row>
    <row r="471" spans="2:45" x14ac:dyDescent="0.25">
      <c r="B471">
        <v>461</v>
      </c>
      <c r="C471" s="75">
        <v>98800</v>
      </c>
      <c r="D471" s="159">
        <v>1.4104655870445344</v>
      </c>
      <c r="E471" s="10">
        <v>98800</v>
      </c>
      <c r="I471" s="161">
        <f t="shared" si="16"/>
        <v>98800</v>
      </c>
      <c r="J471" s="160">
        <f t="shared" si="17"/>
        <v>1.4104655870445344</v>
      </c>
      <c r="AO471" s="75"/>
      <c r="AP471" s="147"/>
      <c r="AR471" s="75">
        <v>85000</v>
      </c>
      <c r="AS471" s="147">
        <v>107516</v>
      </c>
    </row>
    <row r="472" spans="2:45" x14ac:dyDescent="0.25">
      <c r="B472">
        <v>462</v>
      </c>
      <c r="C472" s="75">
        <v>188800</v>
      </c>
      <c r="D472" s="159">
        <v>0.30579449152542371</v>
      </c>
      <c r="E472" s="10">
        <v>188800</v>
      </c>
      <c r="I472" s="161">
        <f t="shared" si="16"/>
        <v>188800</v>
      </c>
      <c r="J472" s="160">
        <f t="shared" si="17"/>
        <v>0.30579449152542371</v>
      </c>
      <c r="AO472" s="75"/>
      <c r="AP472" s="147"/>
      <c r="AR472" s="75">
        <v>4137.9310344827591</v>
      </c>
      <c r="AS472" s="147">
        <v>16034.48275862069</v>
      </c>
    </row>
    <row r="473" spans="2:45" x14ac:dyDescent="0.25">
      <c r="B473">
        <v>463</v>
      </c>
      <c r="C473" s="75">
        <v>134300</v>
      </c>
      <c r="D473" s="159">
        <v>1.0816455696202532</v>
      </c>
      <c r="E473" s="10">
        <v>134300</v>
      </c>
      <c r="I473" s="161">
        <f t="shared" si="16"/>
        <v>134300</v>
      </c>
      <c r="J473" s="160">
        <f t="shared" si="17"/>
        <v>1.0816455696202532</v>
      </c>
      <c r="AO473" s="75"/>
      <c r="AP473" s="147"/>
      <c r="AR473" s="75">
        <v>2800</v>
      </c>
      <c r="AS473" s="147">
        <v>12797</v>
      </c>
    </row>
    <row r="474" spans="2:45" x14ac:dyDescent="0.25">
      <c r="B474">
        <v>464</v>
      </c>
      <c r="C474" s="75">
        <v>71200</v>
      </c>
      <c r="D474" s="159">
        <v>1.3345505617977529</v>
      </c>
      <c r="E474" s="10">
        <v>71200</v>
      </c>
      <c r="I474" s="161">
        <f t="shared" si="16"/>
        <v>71200</v>
      </c>
      <c r="J474" s="160">
        <f t="shared" si="17"/>
        <v>1.3345505617977529</v>
      </c>
      <c r="AO474" s="75"/>
      <c r="AP474" s="147"/>
      <c r="AR474" s="75">
        <v>1543.6241610738255</v>
      </c>
      <c r="AS474" s="147">
        <v>4116.7785234899329</v>
      </c>
    </row>
    <row r="475" spans="2:45" x14ac:dyDescent="0.25">
      <c r="B475">
        <v>465</v>
      </c>
      <c r="C475" s="75">
        <v>4700</v>
      </c>
      <c r="D475" s="159">
        <v>1.8785106382978722</v>
      </c>
      <c r="E475" s="10">
        <v>4700</v>
      </c>
      <c r="I475" s="161">
        <f t="shared" si="16"/>
        <v>4700</v>
      </c>
      <c r="J475" s="160">
        <f t="shared" si="17"/>
        <v>1.8785106382978722</v>
      </c>
      <c r="AO475" s="75"/>
      <c r="AP475" s="147"/>
      <c r="AR475" s="75">
        <v>97100</v>
      </c>
      <c r="AS475" s="147">
        <v>105817</v>
      </c>
    </row>
    <row r="476" spans="2:45" x14ac:dyDescent="0.25">
      <c r="B476">
        <v>466</v>
      </c>
      <c r="C476" s="75">
        <v>1200</v>
      </c>
      <c r="D476" s="159">
        <v>3.32</v>
      </c>
      <c r="E476" s="10">
        <v>1200</v>
      </c>
      <c r="I476" s="161">
        <f t="shared" si="16"/>
        <v>1200</v>
      </c>
      <c r="J476" s="160">
        <f t="shared" si="17"/>
        <v>3.32</v>
      </c>
      <c r="AO476" s="75"/>
      <c r="AP476" s="147"/>
      <c r="AR476" s="75">
        <v>5790.8847184986598</v>
      </c>
      <c r="AS476" s="147">
        <v>18251.474530831099</v>
      </c>
    </row>
    <row r="477" spans="2:45" x14ac:dyDescent="0.25">
      <c r="B477">
        <v>467</v>
      </c>
      <c r="C477" s="75">
        <v>1060.6060606060605</v>
      </c>
      <c r="D477" s="159">
        <v>5.7521428571428572</v>
      </c>
      <c r="E477" s="10">
        <v>1060.6060606060605</v>
      </c>
      <c r="I477" s="161">
        <f t="shared" si="16"/>
        <v>1060.6060606060605</v>
      </c>
      <c r="J477" s="160">
        <f t="shared" si="17"/>
        <v>5.7521428571428572</v>
      </c>
      <c r="AO477" s="75"/>
      <c r="AP477" s="147"/>
      <c r="AR477" s="75">
        <v>911.52815013404825</v>
      </c>
      <c r="AS477" s="147">
        <v>1437.3994638069705</v>
      </c>
    </row>
    <row r="478" spans="2:45" x14ac:dyDescent="0.25">
      <c r="B478">
        <v>468</v>
      </c>
      <c r="C478" s="75">
        <v>4000</v>
      </c>
      <c r="D478" s="159">
        <v>0.40500000000000003</v>
      </c>
      <c r="E478" s="10">
        <v>4000</v>
      </c>
      <c r="I478" s="161">
        <f t="shared" si="16"/>
        <v>4000</v>
      </c>
      <c r="J478" s="160">
        <f t="shared" si="17"/>
        <v>0.40500000000000003</v>
      </c>
      <c r="AO478" s="75"/>
      <c r="AP478" s="147"/>
      <c r="AR478" s="75">
        <v>7300</v>
      </c>
      <c r="AS478" s="147">
        <v>11228</v>
      </c>
    </row>
    <row r="479" spans="2:45" x14ac:dyDescent="0.25">
      <c r="B479">
        <v>469</v>
      </c>
      <c r="C479" s="75">
        <v>5600</v>
      </c>
      <c r="D479" s="159">
        <v>1.8442857142857143</v>
      </c>
      <c r="E479" s="10">
        <v>5600</v>
      </c>
      <c r="I479" s="161">
        <f t="shared" si="16"/>
        <v>5600</v>
      </c>
      <c r="J479" s="160">
        <f t="shared" si="17"/>
        <v>1.8442857142857143</v>
      </c>
      <c r="AO479" s="75"/>
      <c r="AP479" s="147"/>
      <c r="AR479" s="75">
        <v>17700</v>
      </c>
      <c r="AS479" s="147">
        <v>150960</v>
      </c>
    </row>
    <row r="480" spans="2:45" x14ac:dyDescent="0.25">
      <c r="B480">
        <v>470</v>
      </c>
      <c r="C480" s="75">
        <v>3600</v>
      </c>
      <c r="D480" s="159">
        <v>2.8580555555555556</v>
      </c>
      <c r="E480" s="10">
        <v>3600</v>
      </c>
      <c r="I480" s="161">
        <f t="shared" si="16"/>
        <v>3600</v>
      </c>
      <c r="J480" s="160">
        <f t="shared" si="17"/>
        <v>2.8580555555555556</v>
      </c>
      <c r="AO480" s="75"/>
      <c r="AP480" s="147"/>
      <c r="AR480" s="75">
        <v>6400</v>
      </c>
      <c r="AS480" s="147">
        <v>8890</v>
      </c>
    </row>
    <row r="481" spans="2:45" x14ac:dyDescent="0.25">
      <c r="B481">
        <v>471</v>
      </c>
      <c r="C481" s="75">
        <v>3563.2183908045977</v>
      </c>
      <c r="D481" s="159">
        <v>3.19</v>
      </c>
      <c r="E481" s="10">
        <v>3563.2183908045977</v>
      </c>
      <c r="I481" s="161">
        <f t="shared" si="16"/>
        <v>3563.2183908045977</v>
      </c>
      <c r="J481" s="160">
        <f t="shared" si="17"/>
        <v>3.19</v>
      </c>
      <c r="AO481" s="75"/>
      <c r="AP481" s="147"/>
      <c r="AR481" s="75">
        <v>7700</v>
      </c>
      <c r="AS481" s="147">
        <v>14644</v>
      </c>
    </row>
    <row r="482" spans="2:45" x14ac:dyDescent="0.25">
      <c r="B482">
        <v>472</v>
      </c>
      <c r="C482" s="75">
        <v>153800</v>
      </c>
      <c r="D482" s="159">
        <v>0.39234070221066319</v>
      </c>
      <c r="E482" s="10">
        <v>153800</v>
      </c>
      <c r="I482" s="161">
        <f t="shared" si="16"/>
        <v>153800</v>
      </c>
      <c r="J482" s="160">
        <f t="shared" si="17"/>
        <v>0.39234070221066319</v>
      </c>
      <c r="AO482" s="75"/>
      <c r="AP482" s="147"/>
      <c r="AR482" s="75">
        <v>116300</v>
      </c>
      <c r="AS482" s="147">
        <v>116583</v>
      </c>
    </row>
    <row r="483" spans="2:45" x14ac:dyDescent="0.25">
      <c r="B483">
        <v>473</v>
      </c>
      <c r="C483" s="75">
        <v>5000</v>
      </c>
      <c r="D483" s="159">
        <v>1.7814000000000001</v>
      </c>
      <c r="E483" s="10">
        <v>5000</v>
      </c>
      <c r="I483" s="161">
        <f t="shared" si="16"/>
        <v>5000</v>
      </c>
      <c r="J483" s="160">
        <f t="shared" si="17"/>
        <v>1.7814000000000001</v>
      </c>
      <c r="AO483" s="75"/>
      <c r="AP483" s="147"/>
      <c r="AR483" s="75">
        <v>9100</v>
      </c>
      <c r="AS483" s="147">
        <v>12991</v>
      </c>
    </row>
    <row r="484" spans="2:45" x14ac:dyDescent="0.25">
      <c r="B484">
        <v>474</v>
      </c>
      <c r="C484" s="75">
        <v>4000</v>
      </c>
      <c r="D484" s="159">
        <v>3.6515</v>
      </c>
      <c r="E484" s="10">
        <v>4000</v>
      </c>
      <c r="I484" s="161">
        <f t="shared" si="16"/>
        <v>4000</v>
      </c>
      <c r="J484" s="160">
        <f t="shared" si="17"/>
        <v>3.6515</v>
      </c>
      <c r="AO484" s="75"/>
      <c r="AP484" s="147"/>
      <c r="AR484" s="75">
        <v>1500</v>
      </c>
      <c r="AS484" s="147">
        <v>8447</v>
      </c>
    </row>
    <row r="485" spans="2:45" x14ac:dyDescent="0.25">
      <c r="B485">
        <v>475</v>
      </c>
      <c r="C485" s="75">
        <v>7400</v>
      </c>
      <c r="D485" s="159">
        <v>1.1394594594594594</v>
      </c>
      <c r="E485" s="10">
        <v>7400</v>
      </c>
      <c r="I485" s="161">
        <f t="shared" si="16"/>
        <v>7400</v>
      </c>
      <c r="J485" s="160">
        <f t="shared" si="17"/>
        <v>1.1394594594594594</v>
      </c>
      <c r="AO485" s="75"/>
      <c r="AP485" s="147"/>
      <c r="AR485" s="75">
        <v>80344.827586206899</v>
      </c>
      <c r="AS485" s="147">
        <v>158720.68965517241</v>
      </c>
    </row>
    <row r="486" spans="2:45" x14ac:dyDescent="0.25">
      <c r="B486">
        <v>476</v>
      </c>
      <c r="C486" s="75">
        <v>191500</v>
      </c>
      <c r="D486" s="159">
        <v>0.29828720626631855</v>
      </c>
      <c r="E486" s="10">
        <v>191500</v>
      </c>
      <c r="I486" s="161">
        <f t="shared" si="16"/>
        <v>191500</v>
      </c>
      <c r="J486" s="160">
        <f t="shared" si="17"/>
        <v>0.29828720626631855</v>
      </c>
      <c r="AO486" s="75"/>
      <c r="AP486" s="147"/>
      <c r="AR486" s="75">
        <v>1000</v>
      </c>
      <c r="AS486" s="147">
        <v>5085</v>
      </c>
    </row>
    <row r="487" spans="2:45" x14ac:dyDescent="0.25">
      <c r="B487">
        <v>477</v>
      </c>
      <c r="C487" s="75">
        <v>8500</v>
      </c>
      <c r="D487" s="159">
        <v>0.54270588235294115</v>
      </c>
      <c r="E487" s="10">
        <v>8500</v>
      </c>
      <c r="I487" s="161">
        <f t="shared" si="16"/>
        <v>8500</v>
      </c>
      <c r="J487" s="160">
        <f t="shared" si="17"/>
        <v>0.54270588235294115</v>
      </c>
      <c r="AO487" s="75"/>
      <c r="AP487" s="147"/>
      <c r="AR487" s="75">
        <v>4700</v>
      </c>
      <c r="AS487" s="147">
        <v>11174</v>
      </c>
    </row>
    <row r="488" spans="2:45" x14ac:dyDescent="0.25">
      <c r="B488">
        <v>478</v>
      </c>
      <c r="C488" s="75">
        <v>68800</v>
      </c>
      <c r="D488" s="159">
        <v>2.3634156976744185</v>
      </c>
      <c r="E488" s="10">
        <v>68800</v>
      </c>
      <c r="I488" s="161">
        <f t="shared" si="16"/>
        <v>68800</v>
      </c>
      <c r="J488" s="160">
        <f t="shared" si="17"/>
        <v>2.3634156976744185</v>
      </c>
      <c r="AO488" s="75"/>
      <c r="AP488" s="147"/>
      <c r="AR488" s="75">
        <v>3200</v>
      </c>
      <c r="AS488" s="147">
        <v>10831</v>
      </c>
    </row>
    <row r="489" spans="2:45" x14ac:dyDescent="0.25">
      <c r="B489">
        <v>479</v>
      </c>
      <c r="C489" s="75">
        <v>2758.6206896551726</v>
      </c>
      <c r="D489" s="159">
        <v>5.1291666666666664</v>
      </c>
      <c r="E489" s="10">
        <v>2758.6206896551726</v>
      </c>
      <c r="I489" s="161">
        <f t="shared" si="16"/>
        <v>2758.6206896551726</v>
      </c>
      <c r="J489" s="160">
        <f t="shared" si="17"/>
        <v>5.1291666666666664</v>
      </c>
      <c r="AO489" s="75"/>
      <c r="AP489" s="147"/>
      <c r="AR489" s="75">
        <v>6700</v>
      </c>
      <c r="AS489" s="147">
        <v>8917</v>
      </c>
    </row>
    <row r="490" spans="2:45" x14ac:dyDescent="0.25">
      <c r="B490">
        <v>480</v>
      </c>
      <c r="C490" s="75">
        <v>8600</v>
      </c>
      <c r="D490" s="159">
        <v>1.0065116279069768</v>
      </c>
      <c r="E490" s="10">
        <v>8600</v>
      </c>
      <c r="I490" s="161">
        <f t="shared" si="16"/>
        <v>8600</v>
      </c>
      <c r="J490" s="160">
        <f t="shared" si="17"/>
        <v>1.0065116279069768</v>
      </c>
      <c r="AO490" s="75"/>
      <c r="AP490" s="147"/>
      <c r="AR490" s="75">
        <v>6000</v>
      </c>
      <c r="AS490" s="147">
        <v>12468</v>
      </c>
    </row>
    <row r="491" spans="2:45" x14ac:dyDescent="0.25">
      <c r="B491">
        <v>481</v>
      </c>
      <c r="C491" s="75">
        <v>196600</v>
      </c>
      <c r="D491" s="159">
        <v>0.81348423194303154</v>
      </c>
      <c r="E491" s="10">
        <v>196600</v>
      </c>
      <c r="I491" s="161">
        <f t="shared" si="16"/>
        <v>196600</v>
      </c>
      <c r="J491" s="160">
        <f t="shared" si="17"/>
        <v>0.81348423194303154</v>
      </c>
      <c r="AO491" s="75"/>
      <c r="AP491" s="147"/>
      <c r="AR491" s="75">
        <v>12954.545454545454</v>
      </c>
      <c r="AS491" s="147">
        <v>84471.212121212113</v>
      </c>
    </row>
    <row r="492" spans="2:45" x14ac:dyDescent="0.25">
      <c r="B492">
        <v>482</v>
      </c>
      <c r="C492" s="75">
        <v>4200</v>
      </c>
      <c r="D492" s="159">
        <v>0.16404761904761905</v>
      </c>
      <c r="E492" s="10">
        <v>4200</v>
      </c>
      <c r="I492" s="161">
        <f t="shared" si="16"/>
        <v>4200</v>
      </c>
      <c r="J492" s="160">
        <f t="shared" si="17"/>
        <v>0.16404761904761905</v>
      </c>
      <c r="AO492" s="75"/>
      <c r="AP492" s="147"/>
      <c r="AR492" s="75">
        <v>129545.45454545454</v>
      </c>
      <c r="AS492" s="147">
        <v>147203.78787878787</v>
      </c>
    </row>
    <row r="493" spans="2:45" x14ac:dyDescent="0.25">
      <c r="B493">
        <v>483</v>
      </c>
      <c r="C493" s="75">
        <v>91400</v>
      </c>
      <c r="D493" s="159">
        <v>0.52774617067833696</v>
      </c>
      <c r="E493" s="10">
        <v>91400</v>
      </c>
      <c r="I493" s="161">
        <f t="shared" si="16"/>
        <v>91400</v>
      </c>
      <c r="J493" s="160">
        <f t="shared" si="17"/>
        <v>0.52774617067833696</v>
      </c>
      <c r="AO493" s="75"/>
      <c r="AP493" s="147"/>
      <c r="AR493" s="75">
        <v>15704.697986577181</v>
      </c>
      <c r="AS493" s="147">
        <v>16077.852348993289</v>
      </c>
    </row>
    <row r="494" spans="2:45" x14ac:dyDescent="0.25">
      <c r="B494">
        <v>484</v>
      </c>
      <c r="C494" s="75">
        <v>34022.988505747126</v>
      </c>
      <c r="D494" s="159">
        <v>2.6020608108108108</v>
      </c>
      <c r="E494" s="10">
        <v>34022.988505747126</v>
      </c>
      <c r="I494" s="161">
        <f t="shared" si="16"/>
        <v>34022.988505747126</v>
      </c>
      <c r="J494" s="160">
        <f t="shared" si="17"/>
        <v>2.6020608108108108</v>
      </c>
      <c r="AO494" s="75"/>
      <c r="AP494" s="147"/>
      <c r="AR494" s="75">
        <v>2400</v>
      </c>
      <c r="AS494" s="147">
        <v>8558</v>
      </c>
    </row>
    <row r="495" spans="2:45" x14ac:dyDescent="0.25">
      <c r="B495">
        <v>485</v>
      </c>
      <c r="C495" s="75">
        <v>104137.93103448275</v>
      </c>
      <c r="D495" s="159">
        <v>0.30732891832229581</v>
      </c>
      <c r="E495" s="10">
        <v>104137.93103448275</v>
      </c>
      <c r="I495" s="161">
        <f t="shared" si="16"/>
        <v>104137.93103448275</v>
      </c>
      <c r="J495" s="160">
        <f t="shared" si="17"/>
        <v>0.30732891832229581</v>
      </c>
      <c r="AO495" s="75"/>
      <c r="AP495" s="147"/>
      <c r="AR495" s="75">
        <v>5520.8333333333339</v>
      </c>
      <c r="AS495" s="147">
        <v>7721.875</v>
      </c>
    </row>
    <row r="496" spans="2:45" x14ac:dyDescent="0.25">
      <c r="B496">
        <v>486</v>
      </c>
      <c r="C496" s="75">
        <v>5977.0114942528735</v>
      </c>
      <c r="D496" s="159">
        <v>0.13500000000000001</v>
      </c>
      <c r="E496" s="10">
        <v>5977.0114942528735</v>
      </c>
      <c r="I496" s="161">
        <f t="shared" si="16"/>
        <v>5977.0114942528735</v>
      </c>
      <c r="J496" s="160">
        <f t="shared" si="17"/>
        <v>0.13500000000000001</v>
      </c>
      <c r="AO496" s="75"/>
      <c r="AP496" s="147"/>
      <c r="AR496" s="75">
        <v>2000</v>
      </c>
      <c r="AS496" s="147">
        <v>5033</v>
      </c>
    </row>
    <row r="497" spans="2:45" x14ac:dyDescent="0.25">
      <c r="B497">
        <v>487</v>
      </c>
      <c r="C497" s="75">
        <v>110300</v>
      </c>
      <c r="D497" s="159">
        <v>1.7862556663644606</v>
      </c>
      <c r="E497" s="10">
        <v>110300</v>
      </c>
      <c r="I497" s="161">
        <f t="shared" si="16"/>
        <v>110300</v>
      </c>
      <c r="J497" s="160">
        <f t="shared" si="17"/>
        <v>1.7862556663644606</v>
      </c>
      <c r="AO497" s="75"/>
      <c r="AP497" s="147"/>
      <c r="AR497" s="75">
        <v>8800</v>
      </c>
      <c r="AS497" s="147">
        <v>9317</v>
      </c>
    </row>
    <row r="498" spans="2:45" x14ac:dyDescent="0.25">
      <c r="B498">
        <v>488</v>
      </c>
      <c r="C498" s="75">
        <v>5300</v>
      </c>
      <c r="D498" s="159">
        <v>2.2005660377358489</v>
      </c>
      <c r="E498" s="10">
        <v>5300</v>
      </c>
      <c r="I498" s="161">
        <f t="shared" si="16"/>
        <v>5300</v>
      </c>
      <c r="J498" s="160">
        <f t="shared" si="17"/>
        <v>2.2005660377358489</v>
      </c>
      <c r="AO498" s="75"/>
      <c r="AP498" s="147"/>
      <c r="AR498" s="75">
        <v>3500</v>
      </c>
      <c r="AS498" s="147">
        <v>6560</v>
      </c>
    </row>
    <row r="499" spans="2:45" x14ac:dyDescent="0.25">
      <c r="B499">
        <v>489</v>
      </c>
      <c r="C499" s="75">
        <v>9200</v>
      </c>
      <c r="D499" s="159">
        <v>1.015108695652174</v>
      </c>
      <c r="E499" s="10">
        <v>9200</v>
      </c>
      <c r="I499" s="161">
        <f t="shared" si="16"/>
        <v>9200</v>
      </c>
      <c r="J499" s="160">
        <f t="shared" si="17"/>
        <v>1.015108695652174</v>
      </c>
      <c r="AO499" s="75"/>
      <c r="AP499" s="147"/>
      <c r="AR499" s="75">
        <v>1400</v>
      </c>
      <c r="AS499" s="147">
        <v>5415</v>
      </c>
    </row>
    <row r="500" spans="2:45" x14ac:dyDescent="0.25">
      <c r="B500">
        <v>490</v>
      </c>
      <c r="C500" s="75">
        <v>2400</v>
      </c>
      <c r="D500" s="159">
        <v>1.915</v>
      </c>
      <c r="E500" s="10">
        <v>2400</v>
      </c>
      <c r="I500" s="161">
        <f t="shared" si="16"/>
        <v>2400</v>
      </c>
      <c r="J500" s="160">
        <f t="shared" si="17"/>
        <v>1.915</v>
      </c>
      <c r="AO500" s="75"/>
      <c r="AP500" s="147"/>
      <c r="AR500" s="75">
        <v>4200</v>
      </c>
      <c r="AS500" s="147">
        <v>14577</v>
      </c>
    </row>
    <row r="501" spans="2:45" x14ac:dyDescent="0.25">
      <c r="B501">
        <v>491</v>
      </c>
      <c r="C501" s="75">
        <v>56800</v>
      </c>
      <c r="D501" s="159">
        <v>3.0534683098591549</v>
      </c>
      <c r="E501" s="10">
        <v>56800</v>
      </c>
      <c r="I501" s="161">
        <f t="shared" si="16"/>
        <v>56800</v>
      </c>
      <c r="J501" s="160">
        <f t="shared" si="17"/>
        <v>3.0534683098591549</v>
      </c>
      <c r="AO501" s="75"/>
      <c r="AP501" s="147"/>
      <c r="AR501" s="75">
        <v>81000</v>
      </c>
      <c r="AS501" s="147">
        <v>150515</v>
      </c>
    </row>
    <row r="502" spans="2:45" x14ac:dyDescent="0.25">
      <c r="B502">
        <v>492</v>
      </c>
      <c r="C502" s="75">
        <v>191000</v>
      </c>
      <c r="D502" s="159">
        <v>0.23995287958115183</v>
      </c>
      <c r="E502" s="10">
        <v>191000</v>
      </c>
      <c r="I502" s="161">
        <f t="shared" si="16"/>
        <v>191000</v>
      </c>
      <c r="J502" s="160">
        <f t="shared" si="17"/>
        <v>0.23995287958115183</v>
      </c>
      <c r="AO502" s="75"/>
      <c r="AP502" s="147"/>
      <c r="AR502" s="75">
        <v>4800</v>
      </c>
      <c r="AS502" s="147">
        <v>7797</v>
      </c>
    </row>
    <row r="503" spans="2:45" x14ac:dyDescent="0.25">
      <c r="B503">
        <v>493</v>
      </c>
      <c r="C503" s="75">
        <v>900</v>
      </c>
      <c r="D503" s="159">
        <v>7.2377777777777776</v>
      </c>
      <c r="E503" s="10">
        <v>900</v>
      </c>
      <c r="I503" s="161">
        <f t="shared" si="16"/>
        <v>900</v>
      </c>
      <c r="J503" s="160">
        <f t="shared" si="17"/>
        <v>7.2377777777777776</v>
      </c>
      <c r="AO503" s="75"/>
      <c r="AP503" s="147"/>
      <c r="AR503" s="75">
        <v>7000</v>
      </c>
      <c r="AS503" s="147">
        <v>12939</v>
      </c>
    </row>
    <row r="504" spans="2:45" x14ac:dyDescent="0.25">
      <c r="B504">
        <v>494</v>
      </c>
      <c r="C504" s="75">
        <v>2500</v>
      </c>
      <c r="D504" s="159">
        <v>5.4736000000000002</v>
      </c>
      <c r="E504" s="10">
        <v>2500</v>
      </c>
      <c r="I504" s="161">
        <f t="shared" si="16"/>
        <v>2500</v>
      </c>
      <c r="J504" s="160">
        <f t="shared" si="17"/>
        <v>5.4736000000000002</v>
      </c>
      <c r="AO504" s="75"/>
      <c r="AP504" s="147"/>
      <c r="AR504" s="75">
        <v>71500</v>
      </c>
      <c r="AS504" s="147">
        <v>194912</v>
      </c>
    </row>
    <row r="505" spans="2:45" x14ac:dyDescent="0.25">
      <c r="B505">
        <v>495</v>
      </c>
      <c r="C505" s="75">
        <v>428.9544235924933</v>
      </c>
      <c r="D505" s="159">
        <v>4.1449999999999996</v>
      </c>
      <c r="E505" s="10">
        <v>428.9544235924933</v>
      </c>
      <c r="I505" s="161">
        <f t="shared" si="16"/>
        <v>428.9544235924933</v>
      </c>
      <c r="J505" s="160">
        <f t="shared" si="17"/>
        <v>4.1449999999999996</v>
      </c>
      <c r="AO505" s="75"/>
      <c r="AP505" s="147"/>
      <c r="AR505" s="75">
        <v>3154.3624161073826</v>
      </c>
      <c r="AS505" s="147">
        <v>5363.7583892617449</v>
      </c>
    </row>
    <row r="506" spans="2:45" x14ac:dyDescent="0.25">
      <c r="B506">
        <v>496</v>
      </c>
      <c r="C506" s="75">
        <v>183800</v>
      </c>
      <c r="D506" s="159">
        <v>9.0696409140369975E-3</v>
      </c>
      <c r="E506" s="10">
        <v>183800</v>
      </c>
      <c r="I506" s="161">
        <f t="shared" si="16"/>
        <v>183800</v>
      </c>
      <c r="J506" s="160">
        <f t="shared" si="17"/>
        <v>9.0696409140369975E-3</v>
      </c>
      <c r="AO506" s="75"/>
      <c r="AP506" s="147"/>
      <c r="AR506" s="75">
        <v>42100</v>
      </c>
      <c r="AS506" s="147">
        <v>79268</v>
      </c>
    </row>
    <row r="507" spans="2:45" x14ac:dyDescent="0.25">
      <c r="B507">
        <v>497</v>
      </c>
      <c r="C507" s="75">
        <v>9800</v>
      </c>
      <c r="D507" s="159">
        <v>0.34173469387755101</v>
      </c>
      <c r="E507" s="10">
        <v>9800</v>
      </c>
      <c r="I507" s="161">
        <f t="shared" si="16"/>
        <v>9800</v>
      </c>
      <c r="J507" s="160">
        <f t="shared" si="17"/>
        <v>0.34173469387755101</v>
      </c>
      <c r="AO507" s="75"/>
      <c r="AP507" s="147"/>
      <c r="AR507" s="75">
        <v>40200</v>
      </c>
      <c r="AS507" s="147">
        <v>139468</v>
      </c>
    </row>
    <row r="508" spans="2:45" x14ac:dyDescent="0.25">
      <c r="B508">
        <v>498</v>
      </c>
      <c r="C508" s="75">
        <v>25924.932975871314</v>
      </c>
      <c r="D508" s="159">
        <v>0.239488107549121</v>
      </c>
      <c r="E508" s="10">
        <v>25924.932975871314</v>
      </c>
      <c r="I508" s="161">
        <f t="shared" si="16"/>
        <v>25924.932975871314</v>
      </c>
      <c r="J508" s="160">
        <f t="shared" si="17"/>
        <v>0.239488107549121</v>
      </c>
      <c r="AO508" s="75"/>
      <c r="AP508" s="147"/>
      <c r="AR508" s="75">
        <v>1000</v>
      </c>
      <c r="AS508" s="147">
        <v>5438</v>
      </c>
    </row>
    <row r="509" spans="2:45" x14ac:dyDescent="0.25">
      <c r="B509">
        <v>499</v>
      </c>
      <c r="C509" s="75">
        <v>163800</v>
      </c>
      <c r="D509" s="159">
        <v>0.48072649572649573</v>
      </c>
      <c r="E509" s="10">
        <v>163800</v>
      </c>
      <c r="I509" s="161">
        <f t="shared" si="16"/>
        <v>163800</v>
      </c>
      <c r="J509" s="160">
        <f t="shared" si="17"/>
        <v>0.48072649572649573</v>
      </c>
      <c r="AO509" s="75"/>
      <c r="AP509" s="147"/>
      <c r="AR509" s="75">
        <v>84500</v>
      </c>
      <c r="AS509" s="147">
        <v>193101</v>
      </c>
    </row>
    <row r="510" spans="2:45" x14ac:dyDescent="0.25">
      <c r="B510">
        <v>500</v>
      </c>
      <c r="C510" s="75">
        <v>100</v>
      </c>
      <c r="D510" s="159">
        <v>0</v>
      </c>
      <c r="E510" s="10">
        <v>100</v>
      </c>
      <c r="I510" s="161">
        <f t="shared" ref="I510:I573" si="18">IF(ISBLANK(C510),0,C510)</f>
        <v>100</v>
      </c>
      <c r="J510" s="160">
        <f t="shared" ref="J510:J573" si="19">IF(ISBLANK(D510),0,D510)</f>
        <v>0</v>
      </c>
      <c r="AO510" s="75"/>
      <c r="AP510" s="147"/>
      <c r="AR510" s="75">
        <v>800</v>
      </c>
      <c r="AS510" s="147">
        <v>2960</v>
      </c>
    </row>
    <row r="511" spans="2:45" x14ac:dyDescent="0.25">
      <c r="B511">
        <v>501</v>
      </c>
      <c r="C511" s="75">
        <v>153600</v>
      </c>
      <c r="D511" s="159">
        <v>0.70145182291666663</v>
      </c>
      <c r="E511" s="10">
        <v>153600</v>
      </c>
      <c r="I511" s="161">
        <f t="shared" si="18"/>
        <v>153600</v>
      </c>
      <c r="J511" s="160">
        <f t="shared" si="19"/>
        <v>0.70145182291666663</v>
      </c>
      <c r="AO511" s="75"/>
      <c r="AP511" s="147"/>
      <c r="AR511" s="75">
        <v>3400</v>
      </c>
      <c r="AS511" s="147">
        <v>8089</v>
      </c>
    </row>
    <row r="512" spans="2:45" x14ac:dyDescent="0.25">
      <c r="B512">
        <v>502</v>
      </c>
      <c r="C512" s="75">
        <v>872.48322147651004</v>
      </c>
      <c r="D512" s="159">
        <v>5.2992307692307694</v>
      </c>
      <c r="E512" s="10">
        <v>872.48322147651004</v>
      </c>
      <c r="I512" s="161">
        <f t="shared" si="18"/>
        <v>872.48322147651004</v>
      </c>
      <c r="J512" s="160">
        <f t="shared" si="19"/>
        <v>5.2992307692307694</v>
      </c>
      <c r="AO512" s="75"/>
      <c r="AP512" s="147"/>
      <c r="AR512" s="75">
        <v>1800</v>
      </c>
      <c r="AS512" s="147">
        <v>2129</v>
      </c>
    </row>
    <row r="513" spans="2:45" x14ac:dyDescent="0.25">
      <c r="B513">
        <v>503</v>
      </c>
      <c r="C513" s="75">
        <v>25500</v>
      </c>
      <c r="D513" s="159">
        <v>1.8032549019607844</v>
      </c>
      <c r="E513" s="10">
        <v>25500</v>
      </c>
      <c r="I513" s="161">
        <f t="shared" si="18"/>
        <v>25500</v>
      </c>
      <c r="J513" s="160">
        <f t="shared" si="19"/>
        <v>1.8032549019607844</v>
      </c>
      <c r="AO513" s="75"/>
      <c r="AP513" s="147"/>
      <c r="AR513" s="75">
        <v>5800</v>
      </c>
      <c r="AS513" s="147">
        <v>12174</v>
      </c>
    </row>
    <row r="514" spans="2:45" x14ac:dyDescent="0.25">
      <c r="B514">
        <v>504</v>
      </c>
      <c r="C514" s="75">
        <v>7500</v>
      </c>
      <c r="D514" s="159">
        <v>0.92320000000000002</v>
      </c>
      <c r="E514" s="10">
        <v>7500</v>
      </c>
      <c r="I514" s="161">
        <f t="shared" si="18"/>
        <v>7500</v>
      </c>
      <c r="J514" s="160">
        <f t="shared" si="19"/>
        <v>0.92320000000000002</v>
      </c>
      <c r="AO514" s="75"/>
      <c r="AP514" s="147"/>
      <c r="AR514" s="75">
        <v>5600</v>
      </c>
      <c r="AS514" s="147">
        <v>9508</v>
      </c>
    </row>
    <row r="515" spans="2:45" x14ac:dyDescent="0.25">
      <c r="B515">
        <v>505</v>
      </c>
      <c r="C515" s="75">
        <v>89900</v>
      </c>
      <c r="D515" s="159">
        <v>0.13901001112347053</v>
      </c>
      <c r="E515" s="10">
        <v>89900</v>
      </c>
      <c r="I515" s="161">
        <f t="shared" si="18"/>
        <v>89900</v>
      </c>
      <c r="J515" s="160">
        <f t="shared" si="19"/>
        <v>0.13901001112347053</v>
      </c>
      <c r="AO515" s="75"/>
      <c r="AP515" s="147"/>
      <c r="AR515" s="75">
        <v>134400</v>
      </c>
      <c r="AS515" s="147">
        <v>155849</v>
      </c>
    </row>
    <row r="516" spans="2:45" x14ac:dyDescent="0.25">
      <c r="B516">
        <v>506</v>
      </c>
      <c r="C516" s="75">
        <v>18000</v>
      </c>
      <c r="D516" s="159">
        <v>9.2707777777777771</v>
      </c>
      <c r="E516" s="10">
        <v>18000</v>
      </c>
      <c r="I516" s="161">
        <f t="shared" si="18"/>
        <v>18000</v>
      </c>
      <c r="J516" s="160">
        <f t="shared" si="19"/>
        <v>9.2707777777777771</v>
      </c>
      <c r="AO516" s="75"/>
      <c r="AP516" s="147"/>
      <c r="AR516" s="75">
        <v>2272.7272727272725</v>
      </c>
      <c r="AS516" s="147">
        <v>5877.272727272727</v>
      </c>
    </row>
    <row r="517" spans="2:45" x14ac:dyDescent="0.25">
      <c r="B517">
        <v>507</v>
      </c>
      <c r="C517" s="75">
        <v>2100</v>
      </c>
      <c r="D517" s="159">
        <v>0.39857142857142858</v>
      </c>
      <c r="E517" s="10">
        <v>2100</v>
      </c>
      <c r="I517" s="161">
        <f t="shared" si="18"/>
        <v>2100</v>
      </c>
      <c r="J517" s="160">
        <f t="shared" si="19"/>
        <v>0.39857142857142858</v>
      </c>
      <c r="AO517" s="75"/>
      <c r="AP517" s="147"/>
      <c r="AR517" s="75">
        <v>6000</v>
      </c>
      <c r="AS517" s="147">
        <v>13835</v>
      </c>
    </row>
    <row r="518" spans="2:45" x14ac:dyDescent="0.25">
      <c r="B518">
        <v>508</v>
      </c>
      <c r="C518" s="75">
        <v>172700</v>
      </c>
      <c r="D518" s="159">
        <v>1.1222929936305732</v>
      </c>
      <c r="E518" s="10">
        <v>172700</v>
      </c>
      <c r="I518" s="161">
        <f t="shared" si="18"/>
        <v>172700</v>
      </c>
      <c r="J518" s="160">
        <f t="shared" si="19"/>
        <v>1.1222929936305732</v>
      </c>
      <c r="AO518" s="75"/>
      <c r="AP518" s="147"/>
      <c r="AR518" s="75">
        <v>8400</v>
      </c>
      <c r="AS518" s="147">
        <v>10770</v>
      </c>
    </row>
    <row r="519" spans="2:45" x14ac:dyDescent="0.25">
      <c r="B519">
        <v>509</v>
      </c>
      <c r="C519" s="75">
        <v>168500</v>
      </c>
      <c r="D519" s="159">
        <v>0.70925816023738875</v>
      </c>
      <c r="E519" s="10">
        <v>168500</v>
      </c>
      <c r="I519" s="161">
        <f t="shared" si="18"/>
        <v>168500</v>
      </c>
      <c r="J519" s="160">
        <f t="shared" si="19"/>
        <v>0.70925816023738875</v>
      </c>
      <c r="AO519" s="75"/>
      <c r="AP519" s="147"/>
      <c r="AR519" s="75">
        <v>1954.0229885057472</v>
      </c>
      <c r="AS519" s="147">
        <v>3687.3563218390805</v>
      </c>
    </row>
    <row r="520" spans="2:45" x14ac:dyDescent="0.25">
      <c r="B520">
        <v>510</v>
      </c>
      <c r="C520" s="75">
        <v>5234.89932885906</v>
      </c>
      <c r="D520" s="159">
        <v>1.1908974358974358</v>
      </c>
      <c r="E520" s="10">
        <v>5234.89932885906</v>
      </c>
      <c r="I520" s="161">
        <f t="shared" si="18"/>
        <v>5234.89932885906</v>
      </c>
      <c r="J520" s="160">
        <f t="shared" si="19"/>
        <v>1.1908974358974358</v>
      </c>
      <c r="AO520" s="75"/>
      <c r="AP520" s="147"/>
      <c r="AR520" s="75">
        <v>13288.590604026846</v>
      </c>
      <c r="AS520" s="147">
        <v>102911.40939597315</v>
      </c>
    </row>
    <row r="521" spans="2:45" x14ac:dyDescent="0.25">
      <c r="B521">
        <v>511</v>
      </c>
      <c r="C521" s="75">
        <v>147800</v>
      </c>
      <c r="D521" s="159">
        <v>0.24017591339648173</v>
      </c>
      <c r="E521" s="10">
        <v>147800</v>
      </c>
      <c r="I521" s="161">
        <f t="shared" si="18"/>
        <v>147800</v>
      </c>
      <c r="J521" s="160">
        <f t="shared" si="19"/>
        <v>0.24017591339648173</v>
      </c>
      <c r="AO521" s="75"/>
      <c r="AP521" s="147"/>
      <c r="AR521" s="75">
        <v>3229.166666666667</v>
      </c>
      <c r="AS521" s="147">
        <v>13145.833333333334</v>
      </c>
    </row>
    <row r="522" spans="2:45" x14ac:dyDescent="0.25">
      <c r="B522">
        <v>512</v>
      </c>
      <c r="C522" s="75">
        <v>9100</v>
      </c>
      <c r="D522" s="159">
        <v>1.3931868131868133</v>
      </c>
      <c r="E522" s="10">
        <v>9100</v>
      </c>
      <c r="I522" s="161">
        <f t="shared" si="18"/>
        <v>9100</v>
      </c>
      <c r="J522" s="160">
        <f t="shared" si="19"/>
        <v>1.3931868131868133</v>
      </c>
      <c r="AO522" s="75"/>
      <c r="AP522" s="147"/>
      <c r="AR522" s="75">
        <v>5600</v>
      </c>
      <c r="AS522" s="147">
        <v>8746</v>
      </c>
    </row>
    <row r="523" spans="2:45" x14ac:dyDescent="0.25">
      <c r="B523">
        <v>513</v>
      </c>
      <c r="C523" s="75">
        <v>8300</v>
      </c>
      <c r="D523" s="159">
        <v>0.39277108433734942</v>
      </c>
      <c r="E523" s="10">
        <v>8300</v>
      </c>
      <c r="I523" s="161">
        <f t="shared" si="18"/>
        <v>8300</v>
      </c>
      <c r="J523" s="160">
        <f t="shared" si="19"/>
        <v>0.39277108433734942</v>
      </c>
      <c r="AO523" s="75"/>
      <c r="AP523" s="147"/>
      <c r="AR523" s="75">
        <v>1400</v>
      </c>
      <c r="AS523" s="147">
        <v>3534</v>
      </c>
    </row>
    <row r="524" spans="2:45" x14ac:dyDescent="0.25">
      <c r="B524">
        <v>514</v>
      </c>
      <c r="C524" s="75">
        <v>144479.16666666669</v>
      </c>
      <c r="D524" s="159">
        <v>0.22439077144917088</v>
      </c>
      <c r="E524" s="10">
        <v>144479.16666666669</v>
      </c>
      <c r="I524" s="161">
        <f t="shared" si="18"/>
        <v>144479.16666666669</v>
      </c>
      <c r="J524" s="160">
        <f t="shared" si="19"/>
        <v>0.22439077144917088</v>
      </c>
      <c r="AO524" s="75"/>
      <c r="AP524" s="147"/>
      <c r="AR524" s="75">
        <v>7900</v>
      </c>
      <c r="AS524" s="147">
        <v>12955</v>
      </c>
    </row>
    <row r="525" spans="2:45" x14ac:dyDescent="0.25">
      <c r="B525">
        <v>515</v>
      </c>
      <c r="C525" s="75">
        <v>6515.151515151515</v>
      </c>
      <c r="D525" s="159">
        <v>0.55779069767441858</v>
      </c>
      <c r="E525" s="10">
        <v>6515.151515151515</v>
      </c>
      <c r="I525" s="161">
        <f t="shared" si="18"/>
        <v>6515.151515151515</v>
      </c>
      <c r="J525" s="160">
        <f t="shared" si="19"/>
        <v>0.55779069767441858</v>
      </c>
      <c r="AO525" s="75"/>
      <c r="AP525" s="147"/>
      <c r="AR525" s="75">
        <v>5500</v>
      </c>
      <c r="AS525" s="147">
        <v>8964</v>
      </c>
    </row>
    <row r="526" spans="2:45" x14ac:dyDescent="0.25">
      <c r="B526">
        <v>516</v>
      </c>
      <c r="C526" s="75">
        <v>125400</v>
      </c>
      <c r="D526" s="159">
        <v>0.42523125996810207</v>
      </c>
      <c r="E526" s="10">
        <v>125400</v>
      </c>
      <c r="I526" s="161">
        <f t="shared" si="18"/>
        <v>125400</v>
      </c>
      <c r="J526" s="160">
        <f t="shared" si="19"/>
        <v>0.42523125996810207</v>
      </c>
      <c r="AO526" s="75"/>
      <c r="AP526" s="147"/>
      <c r="AR526" s="75">
        <v>38200</v>
      </c>
      <c r="AS526" s="147">
        <v>121950</v>
      </c>
    </row>
    <row r="527" spans="2:45" x14ac:dyDescent="0.25">
      <c r="B527">
        <v>517</v>
      </c>
      <c r="C527" s="75">
        <v>5900</v>
      </c>
      <c r="D527" s="159">
        <v>1.1200000000000001</v>
      </c>
      <c r="E527" s="10">
        <v>5900</v>
      </c>
      <c r="I527" s="161">
        <f t="shared" si="18"/>
        <v>5900</v>
      </c>
      <c r="J527" s="160">
        <f t="shared" si="19"/>
        <v>1.1200000000000001</v>
      </c>
      <c r="AO527" s="75"/>
      <c r="AP527" s="147"/>
      <c r="AR527" s="75">
        <v>1363.6363636363635</v>
      </c>
      <c r="AS527" s="147">
        <v>6531.060606060606</v>
      </c>
    </row>
    <row r="528" spans="2:45" x14ac:dyDescent="0.25">
      <c r="B528">
        <v>518</v>
      </c>
      <c r="C528" s="75">
        <v>8800</v>
      </c>
      <c r="D528" s="159">
        <v>7.0681818181818179E-2</v>
      </c>
      <c r="E528" s="10">
        <v>8800</v>
      </c>
      <c r="I528" s="161">
        <f t="shared" si="18"/>
        <v>8800</v>
      </c>
      <c r="J528" s="160">
        <f t="shared" si="19"/>
        <v>7.0681818181818179E-2</v>
      </c>
      <c r="AO528" s="75"/>
      <c r="AP528" s="147"/>
      <c r="AR528" s="75">
        <v>5800</v>
      </c>
      <c r="AS528" s="147">
        <v>11539</v>
      </c>
    </row>
    <row r="529" spans="2:45" x14ac:dyDescent="0.25">
      <c r="B529">
        <v>519</v>
      </c>
      <c r="C529" s="75">
        <v>177700</v>
      </c>
      <c r="D529" s="159">
        <v>1.0174563871693867</v>
      </c>
      <c r="E529" s="10">
        <v>177700</v>
      </c>
      <c r="I529" s="161">
        <f t="shared" si="18"/>
        <v>177700</v>
      </c>
      <c r="J529" s="160">
        <f t="shared" si="19"/>
        <v>1.0174563871693867</v>
      </c>
      <c r="AO529" s="75"/>
      <c r="AP529" s="147"/>
      <c r="AR529" s="75">
        <v>1800</v>
      </c>
      <c r="AS529" s="147">
        <v>14310</v>
      </c>
    </row>
    <row r="530" spans="2:45" x14ac:dyDescent="0.25">
      <c r="B530">
        <v>520</v>
      </c>
      <c r="C530" s="75">
        <v>800</v>
      </c>
      <c r="D530" s="159">
        <v>4.2575000000000003</v>
      </c>
      <c r="E530" s="10">
        <v>800</v>
      </c>
      <c r="I530" s="161">
        <f t="shared" si="18"/>
        <v>800</v>
      </c>
      <c r="J530" s="160">
        <f t="shared" si="19"/>
        <v>4.2575000000000003</v>
      </c>
      <c r="AO530" s="75"/>
      <c r="AP530" s="147"/>
      <c r="AR530" s="75">
        <v>144712.64367816091</v>
      </c>
      <c r="AS530" s="147">
        <v>225213.79310344829</v>
      </c>
    </row>
    <row r="531" spans="2:45" x14ac:dyDescent="0.25">
      <c r="B531">
        <v>521</v>
      </c>
      <c r="C531" s="75">
        <v>7600</v>
      </c>
      <c r="D531" s="159">
        <v>1.4553947368421052</v>
      </c>
      <c r="E531" s="10">
        <v>7600</v>
      </c>
      <c r="I531" s="161">
        <f t="shared" si="18"/>
        <v>7600</v>
      </c>
      <c r="J531" s="160">
        <f t="shared" si="19"/>
        <v>1.4553947368421052</v>
      </c>
      <c r="AO531" s="75"/>
      <c r="AP531" s="147"/>
      <c r="AR531" s="75">
        <v>3958.3333333333335</v>
      </c>
      <c r="AS531" s="147">
        <v>9396.875</v>
      </c>
    </row>
    <row r="532" spans="2:45" x14ac:dyDescent="0.25">
      <c r="B532">
        <v>522</v>
      </c>
      <c r="C532" s="75">
        <v>50500</v>
      </c>
      <c r="D532" s="159">
        <v>0.32453465346534655</v>
      </c>
      <c r="E532" s="10">
        <v>50500</v>
      </c>
      <c r="I532" s="161">
        <f t="shared" si="18"/>
        <v>50500</v>
      </c>
      <c r="J532" s="160">
        <f t="shared" si="19"/>
        <v>0.32453465346534655</v>
      </c>
      <c r="AO532" s="75"/>
      <c r="AP532" s="147"/>
      <c r="AR532" s="75">
        <v>5300</v>
      </c>
      <c r="AS532" s="147">
        <v>9676</v>
      </c>
    </row>
    <row r="533" spans="2:45" x14ac:dyDescent="0.25">
      <c r="B533">
        <v>523</v>
      </c>
      <c r="C533" s="75">
        <v>900</v>
      </c>
      <c r="D533" s="159">
        <v>7.003333333333333</v>
      </c>
      <c r="E533" s="10">
        <v>900</v>
      </c>
      <c r="I533" s="161">
        <f t="shared" si="18"/>
        <v>900</v>
      </c>
      <c r="J533" s="160">
        <f t="shared" si="19"/>
        <v>7.003333333333333</v>
      </c>
      <c r="AO533" s="75"/>
      <c r="AP533" s="147"/>
      <c r="AR533" s="75">
        <v>51400</v>
      </c>
      <c r="AS533" s="147">
        <v>90440</v>
      </c>
    </row>
    <row r="534" spans="2:45" x14ac:dyDescent="0.25">
      <c r="B534">
        <v>524</v>
      </c>
      <c r="C534" s="75">
        <v>96700</v>
      </c>
      <c r="D534" s="159">
        <v>0.83904860392967939</v>
      </c>
      <c r="E534" s="10">
        <v>96700</v>
      </c>
      <c r="I534" s="161">
        <f t="shared" si="18"/>
        <v>96700</v>
      </c>
      <c r="J534" s="160">
        <f t="shared" si="19"/>
        <v>0.83904860392967939</v>
      </c>
      <c r="AO534" s="75"/>
      <c r="AP534" s="147"/>
      <c r="AR534" s="75">
        <v>1700</v>
      </c>
      <c r="AS534" s="147">
        <v>4044</v>
      </c>
    </row>
    <row r="535" spans="2:45" x14ac:dyDescent="0.25">
      <c r="B535">
        <v>525</v>
      </c>
      <c r="C535" s="75">
        <v>2100</v>
      </c>
      <c r="D535" s="159">
        <v>0.84190476190476193</v>
      </c>
      <c r="E535" s="10">
        <v>2100</v>
      </c>
      <c r="I535" s="161">
        <f t="shared" si="18"/>
        <v>2100</v>
      </c>
      <c r="J535" s="160">
        <f t="shared" si="19"/>
        <v>0.84190476190476193</v>
      </c>
      <c r="AO535" s="75"/>
      <c r="AP535" s="147"/>
      <c r="AR535" s="75">
        <v>39400</v>
      </c>
      <c r="AS535" s="147">
        <v>192292</v>
      </c>
    </row>
    <row r="536" spans="2:45" x14ac:dyDescent="0.25">
      <c r="B536">
        <v>526</v>
      </c>
      <c r="C536" s="75">
        <v>8300</v>
      </c>
      <c r="D536" s="159">
        <v>1.5595180722891566</v>
      </c>
      <c r="E536" s="10">
        <v>8300</v>
      </c>
      <c r="I536" s="161">
        <f t="shared" si="18"/>
        <v>8300</v>
      </c>
      <c r="J536" s="160">
        <f t="shared" si="19"/>
        <v>1.5595180722891566</v>
      </c>
      <c r="AO536" s="75"/>
      <c r="AP536" s="147"/>
      <c r="AR536" s="75">
        <v>3000</v>
      </c>
      <c r="AS536" s="147">
        <v>6722</v>
      </c>
    </row>
    <row r="537" spans="2:45" x14ac:dyDescent="0.25">
      <c r="B537">
        <v>527</v>
      </c>
      <c r="C537" s="75">
        <v>143333.33333333331</v>
      </c>
      <c r="D537" s="159">
        <v>0.99619450317124736</v>
      </c>
      <c r="E537" s="10">
        <v>143333.33333333331</v>
      </c>
      <c r="I537" s="161">
        <f t="shared" si="18"/>
        <v>143333.33333333331</v>
      </c>
      <c r="J537" s="160">
        <f t="shared" si="19"/>
        <v>0.99619450317124736</v>
      </c>
      <c r="AO537" s="75"/>
      <c r="AP537" s="147"/>
      <c r="AR537" s="75">
        <v>167400</v>
      </c>
      <c r="AS537" s="147">
        <v>196386</v>
      </c>
    </row>
    <row r="538" spans="2:45" x14ac:dyDescent="0.25">
      <c r="B538">
        <v>528</v>
      </c>
      <c r="C538" s="75">
        <v>10344.827586206897</v>
      </c>
      <c r="D538" s="159">
        <v>0.80300000000000005</v>
      </c>
      <c r="E538" s="10">
        <v>10344.827586206897</v>
      </c>
      <c r="I538" s="161">
        <f t="shared" si="18"/>
        <v>10344.827586206897</v>
      </c>
      <c r="J538" s="160">
        <f t="shared" si="19"/>
        <v>0.80300000000000005</v>
      </c>
      <c r="AO538" s="75"/>
      <c r="AP538" s="147"/>
      <c r="AR538" s="75">
        <v>6321.8390804597702</v>
      </c>
      <c r="AS538" s="147">
        <v>13737.931034482759</v>
      </c>
    </row>
    <row r="539" spans="2:45" x14ac:dyDescent="0.25">
      <c r="B539">
        <v>529</v>
      </c>
      <c r="C539" s="75">
        <v>5100</v>
      </c>
      <c r="D539" s="159">
        <v>0.11254901960784314</v>
      </c>
      <c r="E539" s="10">
        <v>5100</v>
      </c>
      <c r="I539" s="161">
        <f t="shared" si="18"/>
        <v>5100</v>
      </c>
      <c r="J539" s="160">
        <f t="shared" si="19"/>
        <v>0.11254901960784314</v>
      </c>
      <c r="AO539" s="75"/>
      <c r="AP539" s="147"/>
      <c r="AR539" s="75">
        <v>3500</v>
      </c>
      <c r="AS539" s="147">
        <v>3930</v>
      </c>
    </row>
    <row r="540" spans="2:45" x14ac:dyDescent="0.25">
      <c r="B540">
        <v>530</v>
      </c>
      <c r="C540" s="75">
        <v>105000</v>
      </c>
      <c r="D540" s="159">
        <v>0.91740952380952379</v>
      </c>
      <c r="E540" s="10">
        <v>105000</v>
      </c>
      <c r="I540" s="161">
        <f t="shared" si="18"/>
        <v>105000</v>
      </c>
      <c r="J540" s="160">
        <f t="shared" si="19"/>
        <v>0.91740952380952379</v>
      </c>
      <c r="AO540" s="75"/>
      <c r="AP540" s="147"/>
      <c r="AR540" s="75">
        <v>2300</v>
      </c>
      <c r="AS540" s="147">
        <v>4883</v>
      </c>
    </row>
    <row r="541" spans="2:45" x14ac:dyDescent="0.25">
      <c r="B541">
        <v>532</v>
      </c>
      <c r="C541" s="75">
        <v>1212.121212121212</v>
      </c>
      <c r="D541" s="159">
        <v>5.0287499999999996</v>
      </c>
      <c r="E541" s="10">
        <v>1212.121212121212</v>
      </c>
      <c r="I541" s="161">
        <f t="shared" si="18"/>
        <v>1212.121212121212</v>
      </c>
      <c r="J541" s="160">
        <f t="shared" si="19"/>
        <v>5.0287499999999996</v>
      </c>
      <c r="AO541" s="75"/>
      <c r="AP541" s="147"/>
      <c r="AR541" s="75">
        <v>73000</v>
      </c>
      <c r="AS541" s="147">
        <v>175015</v>
      </c>
    </row>
    <row r="542" spans="2:45" x14ac:dyDescent="0.25">
      <c r="B542">
        <v>533</v>
      </c>
      <c r="C542" s="75">
        <v>132873.5632183908</v>
      </c>
      <c r="D542" s="159">
        <v>1.5924394463667819</v>
      </c>
      <c r="E542" s="10">
        <v>132873.5632183908</v>
      </c>
      <c r="I542" s="161">
        <f t="shared" si="18"/>
        <v>132873.5632183908</v>
      </c>
      <c r="J542" s="160">
        <f t="shared" si="19"/>
        <v>1.5924394463667819</v>
      </c>
      <c r="AO542" s="75"/>
      <c r="AP542" s="147"/>
      <c r="AR542" s="75">
        <v>6200</v>
      </c>
      <c r="AS542" s="147">
        <v>11280</v>
      </c>
    </row>
    <row r="543" spans="2:45" x14ac:dyDescent="0.25">
      <c r="B543">
        <v>534</v>
      </c>
      <c r="C543" s="75">
        <v>89100</v>
      </c>
      <c r="D543" s="159">
        <v>0.15022446689113356</v>
      </c>
      <c r="E543" s="10">
        <v>89100</v>
      </c>
      <c r="I543" s="161">
        <f t="shared" si="18"/>
        <v>89100</v>
      </c>
      <c r="J543" s="160">
        <f t="shared" si="19"/>
        <v>0.15022446689113356</v>
      </c>
      <c r="AO543" s="75"/>
      <c r="AP543" s="147"/>
      <c r="AR543" s="75">
        <v>6100</v>
      </c>
      <c r="AS543" s="147">
        <v>10012</v>
      </c>
    </row>
    <row r="544" spans="2:45" x14ac:dyDescent="0.25">
      <c r="B544">
        <v>535</v>
      </c>
      <c r="C544" s="75">
        <v>2600</v>
      </c>
      <c r="D544" s="159">
        <v>4.820384615384615</v>
      </c>
      <c r="E544" s="10">
        <v>2600</v>
      </c>
      <c r="I544" s="161">
        <f t="shared" si="18"/>
        <v>2600</v>
      </c>
      <c r="J544" s="160">
        <f t="shared" si="19"/>
        <v>4.820384615384615</v>
      </c>
      <c r="AO544" s="75"/>
      <c r="AP544" s="147"/>
      <c r="AR544" s="75">
        <v>9200</v>
      </c>
      <c r="AS544" s="147">
        <v>10093</v>
      </c>
    </row>
    <row r="545" spans="2:45" x14ac:dyDescent="0.25">
      <c r="B545">
        <v>536</v>
      </c>
      <c r="C545" s="75">
        <v>9800</v>
      </c>
      <c r="D545" s="159">
        <v>1.4996938775510205</v>
      </c>
      <c r="E545" s="10">
        <v>9800</v>
      </c>
      <c r="I545" s="161">
        <f t="shared" si="18"/>
        <v>9800</v>
      </c>
      <c r="J545" s="160">
        <f t="shared" si="19"/>
        <v>1.4996938775510205</v>
      </c>
      <c r="AO545" s="75"/>
      <c r="AP545" s="147"/>
      <c r="AR545" s="75">
        <v>7500</v>
      </c>
      <c r="AS545" s="147">
        <v>11969</v>
      </c>
    </row>
    <row r="546" spans="2:45" x14ac:dyDescent="0.25">
      <c r="B546">
        <v>537</v>
      </c>
      <c r="C546" s="75">
        <v>11313.672922252012</v>
      </c>
      <c r="D546" s="159">
        <v>1.1722156398104266</v>
      </c>
      <c r="E546" s="10">
        <v>11313.672922252012</v>
      </c>
      <c r="I546" s="161">
        <f t="shared" si="18"/>
        <v>11313.672922252012</v>
      </c>
      <c r="J546" s="160">
        <f t="shared" si="19"/>
        <v>1.1722156398104266</v>
      </c>
      <c r="AO546" s="75"/>
      <c r="AP546" s="147"/>
      <c r="AR546" s="75">
        <v>5900</v>
      </c>
      <c r="AS546" s="147">
        <v>9520</v>
      </c>
    </row>
    <row r="547" spans="2:45" x14ac:dyDescent="0.25">
      <c r="B547">
        <v>538</v>
      </c>
      <c r="C547" s="75">
        <v>151300</v>
      </c>
      <c r="D547" s="159">
        <v>0.37695968274950431</v>
      </c>
      <c r="E547" s="10">
        <v>151300</v>
      </c>
      <c r="I547" s="161">
        <f t="shared" si="18"/>
        <v>151300</v>
      </c>
      <c r="J547" s="160">
        <f t="shared" si="19"/>
        <v>0.37695968274950431</v>
      </c>
      <c r="AO547" s="75"/>
      <c r="AP547" s="147"/>
      <c r="AR547" s="75">
        <v>14500</v>
      </c>
      <c r="AS547" s="147">
        <v>159056</v>
      </c>
    </row>
    <row r="548" spans="2:45" x14ac:dyDescent="0.25">
      <c r="B548">
        <v>539</v>
      </c>
      <c r="C548" s="75">
        <v>9800</v>
      </c>
      <c r="D548" s="159">
        <v>0.72653061224489801</v>
      </c>
      <c r="E548" s="10">
        <v>9800</v>
      </c>
      <c r="I548" s="161">
        <f t="shared" si="18"/>
        <v>9800</v>
      </c>
      <c r="J548" s="160">
        <f t="shared" si="19"/>
        <v>0.72653061224489801</v>
      </c>
      <c r="AO548" s="75"/>
      <c r="AP548" s="147"/>
      <c r="AR548" s="75">
        <v>28590.604026845638</v>
      </c>
      <c r="AS548" s="147">
        <v>104955.70469798658</v>
      </c>
    </row>
    <row r="549" spans="2:45" x14ac:dyDescent="0.25">
      <c r="B549">
        <v>540</v>
      </c>
      <c r="C549" s="75">
        <v>5300</v>
      </c>
      <c r="D549" s="159">
        <v>2.6598113207547169</v>
      </c>
      <c r="E549" s="10">
        <v>5300</v>
      </c>
      <c r="I549" s="161">
        <f t="shared" si="18"/>
        <v>5300</v>
      </c>
      <c r="J549" s="160">
        <f t="shared" si="19"/>
        <v>2.6598113207547169</v>
      </c>
      <c r="AO549" s="75"/>
      <c r="AP549" s="147"/>
      <c r="AR549" s="75">
        <v>700</v>
      </c>
      <c r="AS549" s="147">
        <v>7763</v>
      </c>
    </row>
    <row r="550" spans="2:45" x14ac:dyDescent="0.25">
      <c r="B550">
        <v>541</v>
      </c>
      <c r="C550" s="75">
        <v>178000</v>
      </c>
      <c r="D550" s="159">
        <v>0.24205617977528091</v>
      </c>
      <c r="E550" s="10">
        <v>178000</v>
      </c>
      <c r="I550" s="161">
        <f t="shared" si="18"/>
        <v>178000</v>
      </c>
      <c r="J550" s="160">
        <f t="shared" si="19"/>
        <v>0.24205617977528091</v>
      </c>
      <c r="AO550" s="75"/>
      <c r="AP550" s="147"/>
      <c r="AR550" s="75">
        <v>9800</v>
      </c>
      <c r="AS550" s="147">
        <v>12434</v>
      </c>
    </row>
    <row r="551" spans="2:45" x14ac:dyDescent="0.25">
      <c r="B551">
        <v>542</v>
      </c>
      <c r="C551" s="75">
        <v>88505.747126436778</v>
      </c>
      <c r="D551" s="159">
        <v>2.5064935064935064E-2</v>
      </c>
      <c r="E551" s="10">
        <v>88505.747126436778</v>
      </c>
      <c r="I551" s="161">
        <f t="shared" si="18"/>
        <v>88505.747126436778</v>
      </c>
      <c r="J551" s="160">
        <f t="shared" si="19"/>
        <v>2.5064935064935064E-2</v>
      </c>
      <c r="AO551" s="75"/>
      <c r="AP551" s="147"/>
      <c r="AR551" s="75">
        <v>1100</v>
      </c>
      <c r="AS551" s="147">
        <v>8081</v>
      </c>
    </row>
    <row r="552" spans="2:45" x14ac:dyDescent="0.25">
      <c r="B552">
        <v>543</v>
      </c>
      <c r="C552" s="75">
        <v>84900</v>
      </c>
      <c r="D552" s="159">
        <v>0.1632979976442874</v>
      </c>
      <c r="E552" s="10">
        <v>84900</v>
      </c>
      <c r="I552" s="161">
        <f t="shared" si="18"/>
        <v>84900</v>
      </c>
      <c r="J552" s="160">
        <f t="shared" si="19"/>
        <v>0.1632979976442874</v>
      </c>
      <c r="AO552" s="75"/>
      <c r="AP552" s="147"/>
      <c r="AR552" s="75">
        <v>5700</v>
      </c>
      <c r="AS552" s="147">
        <v>6800</v>
      </c>
    </row>
    <row r="553" spans="2:45" x14ac:dyDescent="0.25">
      <c r="B553">
        <v>544</v>
      </c>
      <c r="C553" s="75">
        <v>2800</v>
      </c>
      <c r="D553" s="159">
        <v>2.7650000000000001</v>
      </c>
      <c r="E553" s="10">
        <v>2800</v>
      </c>
      <c r="I553" s="161">
        <f t="shared" si="18"/>
        <v>2800</v>
      </c>
      <c r="J553" s="160">
        <f t="shared" si="19"/>
        <v>2.7650000000000001</v>
      </c>
      <c r="AO553" s="75"/>
      <c r="AP553" s="147"/>
      <c r="AR553" s="75">
        <v>3600</v>
      </c>
      <c r="AS553" s="147">
        <v>10657</v>
      </c>
    </row>
    <row r="554" spans="2:45" x14ac:dyDescent="0.25">
      <c r="B554">
        <v>545</v>
      </c>
      <c r="C554" s="75">
        <v>184800</v>
      </c>
      <c r="D554" s="159">
        <v>0.88803571428571426</v>
      </c>
      <c r="E554" s="10">
        <v>184800</v>
      </c>
      <c r="I554" s="161">
        <f t="shared" si="18"/>
        <v>184800</v>
      </c>
      <c r="J554" s="160">
        <f t="shared" si="19"/>
        <v>0.88803571428571426</v>
      </c>
      <c r="AO554" s="75"/>
      <c r="AP554" s="147"/>
      <c r="AR554" s="75">
        <v>3700</v>
      </c>
      <c r="AS554" s="147">
        <v>13164</v>
      </c>
    </row>
    <row r="555" spans="2:45" x14ac:dyDescent="0.25">
      <c r="B555">
        <v>546</v>
      </c>
      <c r="C555" s="75">
        <v>4200</v>
      </c>
      <c r="D555" s="159">
        <v>1.6357142857142857</v>
      </c>
      <c r="E555" s="10">
        <v>4200</v>
      </c>
      <c r="I555" s="161">
        <f t="shared" si="18"/>
        <v>4200</v>
      </c>
      <c r="J555" s="160">
        <f t="shared" si="19"/>
        <v>1.6357142857142857</v>
      </c>
      <c r="AO555" s="75"/>
      <c r="AP555" s="147"/>
      <c r="AR555" s="75">
        <v>2528.7356321839079</v>
      </c>
      <c r="AS555" s="147">
        <v>9771.2643678160912</v>
      </c>
    </row>
    <row r="556" spans="2:45" x14ac:dyDescent="0.25">
      <c r="B556">
        <v>547</v>
      </c>
      <c r="C556" s="75">
        <v>1300</v>
      </c>
      <c r="D556" s="159">
        <v>9.69</v>
      </c>
      <c r="E556" s="10">
        <v>1300</v>
      </c>
      <c r="I556" s="161">
        <f t="shared" si="18"/>
        <v>1300</v>
      </c>
      <c r="J556" s="160">
        <f t="shared" si="19"/>
        <v>9.69</v>
      </c>
      <c r="AO556" s="75"/>
      <c r="AP556" s="147"/>
      <c r="AR556" s="75">
        <v>1700</v>
      </c>
      <c r="AS556" s="147">
        <v>13468</v>
      </c>
    </row>
    <row r="557" spans="2:45" x14ac:dyDescent="0.25">
      <c r="B557">
        <v>548</v>
      </c>
      <c r="C557" s="75">
        <v>66100</v>
      </c>
      <c r="D557" s="159">
        <v>2.7091376701966716</v>
      </c>
      <c r="E557" s="10">
        <v>66100</v>
      </c>
      <c r="I557" s="161">
        <f t="shared" si="18"/>
        <v>66100</v>
      </c>
      <c r="J557" s="160">
        <f t="shared" si="19"/>
        <v>2.7091376701966716</v>
      </c>
      <c r="AO557" s="75"/>
      <c r="AP557" s="147"/>
      <c r="AR557" s="75">
        <v>88400</v>
      </c>
      <c r="AS557" s="147">
        <v>121138</v>
      </c>
    </row>
    <row r="558" spans="2:45" x14ac:dyDescent="0.25">
      <c r="B558">
        <v>549</v>
      </c>
      <c r="C558" s="75">
        <v>29500</v>
      </c>
      <c r="D558" s="159">
        <v>2.8421355932203389</v>
      </c>
      <c r="E558" s="10">
        <v>29500</v>
      </c>
      <c r="I558" s="161">
        <f t="shared" si="18"/>
        <v>29500</v>
      </c>
      <c r="J558" s="160">
        <f t="shared" si="19"/>
        <v>2.8421355932203389</v>
      </c>
      <c r="AO558" s="75"/>
      <c r="AP558" s="147"/>
      <c r="AR558" s="75">
        <v>2400</v>
      </c>
      <c r="AS558" s="147">
        <v>8117</v>
      </c>
    </row>
    <row r="559" spans="2:45" x14ac:dyDescent="0.25">
      <c r="B559">
        <v>550</v>
      </c>
      <c r="C559" s="75">
        <v>104.16666666666667</v>
      </c>
      <c r="D559" s="159">
        <v>0.04</v>
      </c>
      <c r="E559" s="10">
        <v>104.16666666666667</v>
      </c>
      <c r="I559" s="161">
        <f t="shared" si="18"/>
        <v>104.16666666666667</v>
      </c>
      <c r="J559" s="160">
        <f t="shared" si="19"/>
        <v>0.04</v>
      </c>
      <c r="AO559" s="75"/>
      <c r="AP559" s="147"/>
      <c r="AR559" s="75">
        <v>7900</v>
      </c>
      <c r="AS559" s="147">
        <v>8550</v>
      </c>
    </row>
    <row r="560" spans="2:45" x14ac:dyDescent="0.25">
      <c r="B560">
        <v>551</v>
      </c>
      <c r="C560" s="75">
        <v>120872.4832214765</v>
      </c>
      <c r="D560" s="159">
        <v>0.58632981676846196</v>
      </c>
      <c r="E560" s="10">
        <v>120872.4832214765</v>
      </c>
      <c r="I560" s="161">
        <f t="shared" si="18"/>
        <v>120872.4832214765</v>
      </c>
      <c r="J560" s="160">
        <f t="shared" si="19"/>
        <v>0.58632981676846196</v>
      </c>
      <c r="AO560" s="75"/>
      <c r="AP560" s="147"/>
      <c r="AR560" s="75">
        <v>42700</v>
      </c>
      <c r="AS560" s="147">
        <v>97524</v>
      </c>
    </row>
    <row r="561" spans="2:45" x14ac:dyDescent="0.25">
      <c r="B561">
        <v>552</v>
      </c>
      <c r="C561" s="75">
        <v>9000</v>
      </c>
      <c r="D561" s="159">
        <v>0.98511111111111116</v>
      </c>
      <c r="E561" s="10">
        <v>9000</v>
      </c>
      <c r="I561" s="161">
        <f t="shared" si="18"/>
        <v>9000</v>
      </c>
      <c r="J561" s="160">
        <f t="shared" si="19"/>
        <v>0.98511111111111116</v>
      </c>
      <c r="AO561" s="75"/>
      <c r="AP561" s="147"/>
      <c r="AR561" s="75">
        <v>800</v>
      </c>
      <c r="AS561" s="147">
        <v>2991</v>
      </c>
    </row>
    <row r="562" spans="2:45" x14ac:dyDescent="0.25">
      <c r="B562">
        <v>553</v>
      </c>
      <c r="C562" s="75">
        <v>170600</v>
      </c>
      <c r="D562" s="159">
        <v>0.43975381008206332</v>
      </c>
      <c r="E562" s="10">
        <v>170600</v>
      </c>
      <c r="I562" s="161">
        <f t="shared" si="18"/>
        <v>170600</v>
      </c>
      <c r="J562" s="160">
        <f t="shared" si="19"/>
        <v>0.43975381008206332</v>
      </c>
      <c r="AO562" s="75"/>
      <c r="AP562" s="147"/>
      <c r="AR562" s="75">
        <v>5400</v>
      </c>
      <c r="AS562" s="147">
        <v>8366</v>
      </c>
    </row>
    <row r="563" spans="2:45" x14ac:dyDescent="0.25">
      <c r="B563">
        <v>554</v>
      </c>
      <c r="C563" s="75">
        <v>7196.969696969697</v>
      </c>
      <c r="D563" s="159">
        <v>1.5166315789473683</v>
      </c>
      <c r="E563" s="10">
        <v>7196.969696969697</v>
      </c>
      <c r="I563" s="161">
        <f t="shared" si="18"/>
        <v>7196.969696969697</v>
      </c>
      <c r="J563" s="160">
        <f t="shared" si="19"/>
        <v>1.5166315789473683</v>
      </c>
      <c r="AO563" s="75"/>
      <c r="AP563" s="147"/>
      <c r="AR563" s="75">
        <v>4000</v>
      </c>
      <c r="AS563" s="147">
        <v>12886</v>
      </c>
    </row>
    <row r="564" spans="2:45" x14ac:dyDescent="0.25">
      <c r="B564">
        <v>555</v>
      </c>
      <c r="C564" s="75">
        <v>844.50402144772113</v>
      </c>
      <c r="D564" s="159">
        <v>2.2363492063492063</v>
      </c>
      <c r="E564" s="10">
        <v>844.50402144772113</v>
      </c>
      <c r="I564" s="161">
        <f t="shared" si="18"/>
        <v>844.50402144772113</v>
      </c>
      <c r="J564" s="160">
        <f t="shared" si="19"/>
        <v>2.2363492063492063</v>
      </c>
      <c r="AO564" s="75"/>
      <c r="AP564" s="147"/>
      <c r="AR564" s="75">
        <v>1000</v>
      </c>
      <c r="AS564" s="147">
        <v>8641</v>
      </c>
    </row>
    <row r="565" spans="2:45" x14ac:dyDescent="0.25">
      <c r="B565">
        <v>556</v>
      </c>
      <c r="C565" s="75">
        <v>5200</v>
      </c>
      <c r="D565" s="159">
        <v>2.3975</v>
      </c>
      <c r="E565" s="10">
        <v>5200</v>
      </c>
      <c r="I565" s="161">
        <f t="shared" si="18"/>
        <v>5200</v>
      </c>
      <c r="J565" s="160">
        <f t="shared" si="19"/>
        <v>2.3975</v>
      </c>
      <c r="AO565" s="75"/>
      <c r="AP565" s="147"/>
      <c r="AR565" s="75">
        <v>69195.402298850575</v>
      </c>
      <c r="AS565" s="147">
        <v>99131.034482758623</v>
      </c>
    </row>
    <row r="566" spans="2:45" x14ac:dyDescent="0.25">
      <c r="B566">
        <v>557</v>
      </c>
      <c r="C566" s="75">
        <v>6000</v>
      </c>
      <c r="D566" s="159">
        <v>1.9933333333333334</v>
      </c>
      <c r="E566" s="10">
        <v>6000</v>
      </c>
      <c r="I566" s="161">
        <f t="shared" si="18"/>
        <v>6000</v>
      </c>
      <c r="J566" s="160">
        <f t="shared" si="19"/>
        <v>1.9933333333333334</v>
      </c>
      <c r="AO566" s="75"/>
      <c r="AP566" s="147"/>
      <c r="AR566" s="75">
        <v>6700</v>
      </c>
      <c r="AS566" s="147">
        <v>11941</v>
      </c>
    </row>
    <row r="567" spans="2:45" x14ac:dyDescent="0.25">
      <c r="B567">
        <v>558</v>
      </c>
      <c r="C567" s="75">
        <v>5800</v>
      </c>
      <c r="D567" s="159">
        <v>1.373448275862069</v>
      </c>
      <c r="E567" s="10">
        <v>5800</v>
      </c>
      <c r="I567" s="161">
        <f t="shared" si="18"/>
        <v>5800</v>
      </c>
      <c r="J567" s="160">
        <f t="shared" si="19"/>
        <v>1.373448275862069</v>
      </c>
      <c r="AO567" s="75"/>
      <c r="AP567" s="147"/>
      <c r="AR567" s="75">
        <v>129100</v>
      </c>
      <c r="AS567" s="147">
        <v>188404</v>
      </c>
    </row>
    <row r="568" spans="2:45" x14ac:dyDescent="0.25">
      <c r="B568">
        <v>559</v>
      </c>
      <c r="C568" s="75">
        <v>105300</v>
      </c>
      <c r="D568" s="159">
        <v>1.009696106362773</v>
      </c>
      <c r="E568" s="10">
        <v>105300</v>
      </c>
      <c r="I568" s="161">
        <f t="shared" si="18"/>
        <v>105300</v>
      </c>
      <c r="J568" s="160">
        <f t="shared" si="19"/>
        <v>1.009696106362773</v>
      </c>
      <c r="AO568" s="75"/>
      <c r="AP568" s="147"/>
      <c r="AR568" s="75">
        <v>6500</v>
      </c>
      <c r="AS568" s="147">
        <v>9910</v>
      </c>
    </row>
    <row r="569" spans="2:45" x14ac:dyDescent="0.25">
      <c r="B569">
        <v>560</v>
      </c>
      <c r="C569" s="75">
        <v>20000</v>
      </c>
      <c r="D569" s="159">
        <v>7.9416000000000002</v>
      </c>
      <c r="E569" s="10">
        <v>20000</v>
      </c>
      <c r="I569" s="161">
        <f t="shared" si="18"/>
        <v>20000</v>
      </c>
      <c r="J569" s="160">
        <f t="shared" si="19"/>
        <v>7.9416000000000002</v>
      </c>
      <c r="AO569" s="75"/>
      <c r="AP569" s="147"/>
      <c r="AR569" s="75">
        <v>6200</v>
      </c>
      <c r="AS569" s="147">
        <v>13441</v>
      </c>
    </row>
    <row r="570" spans="2:45" x14ac:dyDescent="0.25">
      <c r="B570">
        <v>561</v>
      </c>
      <c r="C570" s="75">
        <v>3125</v>
      </c>
      <c r="D570" s="159">
        <v>3.6970000000000001</v>
      </c>
      <c r="E570" s="10">
        <v>3125</v>
      </c>
      <c r="I570" s="161">
        <f t="shared" si="18"/>
        <v>3125</v>
      </c>
      <c r="J570" s="160">
        <f t="shared" si="19"/>
        <v>3.6970000000000001</v>
      </c>
      <c r="AO570" s="75"/>
      <c r="AP570" s="147"/>
      <c r="AR570" s="75">
        <v>2400</v>
      </c>
      <c r="AS570" s="147">
        <v>11990</v>
      </c>
    </row>
    <row r="571" spans="2:45" x14ac:dyDescent="0.25">
      <c r="B571">
        <v>562</v>
      </c>
      <c r="C571" s="75">
        <v>10312.5</v>
      </c>
      <c r="D571" s="159">
        <v>0.12818181818181817</v>
      </c>
      <c r="E571" s="10">
        <v>10312.5</v>
      </c>
      <c r="I571" s="161">
        <f t="shared" si="18"/>
        <v>10312.5</v>
      </c>
      <c r="J571" s="160">
        <f t="shared" si="19"/>
        <v>0.12818181818181817</v>
      </c>
      <c r="AO571" s="75"/>
      <c r="AP571" s="147"/>
      <c r="AR571" s="75">
        <v>9800</v>
      </c>
      <c r="AS571" s="147">
        <v>11091</v>
      </c>
    </row>
    <row r="572" spans="2:45" x14ac:dyDescent="0.25">
      <c r="B572">
        <v>563</v>
      </c>
      <c r="C572" s="75">
        <v>2483.2214765100671</v>
      </c>
      <c r="D572" s="159">
        <v>1.3802702702702703</v>
      </c>
      <c r="E572" s="10">
        <v>2483.2214765100671</v>
      </c>
      <c r="I572" s="161">
        <f t="shared" si="18"/>
        <v>2483.2214765100671</v>
      </c>
      <c r="J572" s="160">
        <f t="shared" si="19"/>
        <v>1.3802702702702703</v>
      </c>
      <c r="AO572" s="75"/>
      <c r="AP572" s="147"/>
      <c r="AR572" s="75">
        <v>3100</v>
      </c>
      <c r="AS572" s="147">
        <v>13223</v>
      </c>
    </row>
    <row r="573" spans="2:45" x14ac:dyDescent="0.25">
      <c r="B573">
        <v>564</v>
      </c>
      <c r="C573" s="75">
        <v>168700</v>
      </c>
      <c r="D573" s="159">
        <v>0.83813278008298753</v>
      </c>
      <c r="E573" s="10">
        <v>168700</v>
      </c>
      <c r="I573" s="161">
        <f t="shared" si="18"/>
        <v>168700</v>
      </c>
      <c r="J573" s="160">
        <f t="shared" si="19"/>
        <v>0.83813278008298753</v>
      </c>
      <c r="AO573" s="75"/>
      <c r="AP573" s="147"/>
      <c r="AR573" s="75">
        <v>97300</v>
      </c>
      <c r="AS573" s="147">
        <v>153216</v>
      </c>
    </row>
    <row r="574" spans="2:45" x14ac:dyDescent="0.25">
      <c r="B574">
        <v>565</v>
      </c>
      <c r="C574" s="75">
        <v>94900</v>
      </c>
      <c r="D574" s="159">
        <v>2.0460063224446787</v>
      </c>
      <c r="E574" s="10">
        <v>94900</v>
      </c>
      <c r="I574" s="161">
        <f t="shared" ref="I574:I637" si="20">IF(ISBLANK(C574),0,C574)</f>
        <v>94900</v>
      </c>
      <c r="J574" s="160">
        <f t="shared" ref="J574:J637" si="21">IF(ISBLANK(D574),0,D574)</f>
        <v>2.0460063224446787</v>
      </c>
      <c r="AO574" s="75"/>
      <c r="AP574" s="147"/>
    </row>
    <row r="575" spans="2:45" x14ac:dyDescent="0.25">
      <c r="B575">
        <v>566</v>
      </c>
      <c r="C575" s="75">
        <v>9300</v>
      </c>
      <c r="D575" s="159">
        <v>0.44344086021505374</v>
      </c>
      <c r="E575" s="10">
        <v>9300</v>
      </c>
      <c r="I575" s="161">
        <f t="shared" si="20"/>
        <v>9300</v>
      </c>
      <c r="J575" s="160">
        <f t="shared" si="21"/>
        <v>0.44344086021505374</v>
      </c>
      <c r="AO575" s="75"/>
      <c r="AP575" s="147"/>
    </row>
    <row r="576" spans="2:45" x14ac:dyDescent="0.25">
      <c r="B576">
        <v>567</v>
      </c>
      <c r="C576" s="75">
        <v>6800</v>
      </c>
      <c r="D576" s="159">
        <v>2.1860294117647059</v>
      </c>
      <c r="E576" s="10">
        <v>6800</v>
      </c>
      <c r="I576" s="161">
        <f t="shared" si="20"/>
        <v>6800</v>
      </c>
      <c r="J576" s="160">
        <f t="shared" si="21"/>
        <v>2.1860294117647059</v>
      </c>
      <c r="AO576" s="75"/>
      <c r="AP576" s="147"/>
    </row>
    <row r="577" spans="2:42" x14ac:dyDescent="0.25">
      <c r="B577">
        <v>568</v>
      </c>
      <c r="C577" s="75">
        <v>72400</v>
      </c>
      <c r="D577" s="159">
        <v>1.8603314917127072</v>
      </c>
      <c r="E577" s="10">
        <v>72400</v>
      </c>
      <c r="I577" s="161">
        <f t="shared" si="20"/>
        <v>72400</v>
      </c>
      <c r="J577" s="160">
        <f t="shared" si="21"/>
        <v>1.8603314917127072</v>
      </c>
      <c r="AO577" s="75"/>
      <c r="AP577" s="147"/>
    </row>
    <row r="578" spans="2:42" x14ac:dyDescent="0.25">
      <c r="B578">
        <v>569</v>
      </c>
      <c r="C578" s="75">
        <v>20100</v>
      </c>
      <c r="D578" s="159">
        <v>2.3733830845771142</v>
      </c>
      <c r="E578" s="10">
        <v>20100</v>
      </c>
      <c r="I578" s="161">
        <f t="shared" si="20"/>
        <v>20100</v>
      </c>
      <c r="J578" s="160">
        <f t="shared" si="21"/>
        <v>2.3733830845771142</v>
      </c>
      <c r="AO578" s="75"/>
      <c r="AP578" s="147"/>
    </row>
    <row r="579" spans="2:42" x14ac:dyDescent="0.25">
      <c r="B579">
        <v>570</v>
      </c>
      <c r="C579" s="75">
        <v>31200</v>
      </c>
      <c r="D579" s="159">
        <v>3.0565384615384614</v>
      </c>
      <c r="E579" s="10">
        <v>31200</v>
      </c>
      <c r="I579" s="161">
        <f t="shared" si="20"/>
        <v>31200</v>
      </c>
      <c r="J579" s="160">
        <f t="shared" si="21"/>
        <v>3.0565384615384614</v>
      </c>
      <c r="AO579" s="75"/>
      <c r="AP579" s="147"/>
    </row>
    <row r="580" spans="2:42" x14ac:dyDescent="0.25">
      <c r="B580">
        <v>571</v>
      </c>
      <c r="C580" s="75">
        <v>3500</v>
      </c>
      <c r="D580" s="159">
        <v>0.94142857142857139</v>
      </c>
      <c r="E580" s="10">
        <v>3500</v>
      </c>
      <c r="I580" s="161">
        <f t="shared" si="20"/>
        <v>3500</v>
      </c>
      <c r="J580" s="160">
        <f t="shared" si="21"/>
        <v>0.94142857142857139</v>
      </c>
      <c r="AO580" s="75"/>
      <c r="AP580" s="147"/>
    </row>
    <row r="581" spans="2:42" x14ac:dyDescent="0.25">
      <c r="B581">
        <v>572</v>
      </c>
      <c r="C581" s="75">
        <v>9000</v>
      </c>
      <c r="D581" s="159">
        <v>0.54400000000000004</v>
      </c>
      <c r="E581" s="10">
        <v>9000</v>
      </c>
      <c r="I581" s="161">
        <f t="shared" si="20"/>
        <v>9000</v>
      </c>
      <c r="J581" s="160">
        <f t="shared" si="21"/>
        <v>0.54400000000000004</v>
      </c>
      <c r="AO581" s="75"/>
      <c r="AP581" s="147"/>
    </row>
    <row r="582" spans="2:42" x14ac:dyDescent="0.25">
      <c r="B582">
        <v>573</v>
      </c>
      <c r="C582" s="75">
        <v>6700</v>
      </c>
      <c r="D582" s="159">
        <v>1.1188059701492536</v>
      </c>
      <c r="E582" s="10">
        <v>6700</v>
      </c>
      <c r="I582" s="161">
        <f t="shared" si="20"/>
        <v>6700</v>
      </c>
      <c r="J582" s="160">
        <f t="shared" si="21"/>
        <v>1.1188059701492536</v>
      </c>
      <c r="AO582" s="75"/>
      <c r="AP582" s="147"/>
    </row>
    <row r="583" spans="2:42" x14ac:dyDescent="0.25">
      <c r="B583">
        <v>574</v>
      </c>
      <c r="C583" s="75">
        <v>2700</v>
      </c>
      <c r="D583" s="159">
        <v>3.6914814814814814</v>
      </c>
      <c r="E583" s="10">
        <v>2700</v>
      </c>
      <c r="I583" s="161">
        <f t="shared" si="20"/>
        <v>2700</v>
      </c>
      <c r="J583" s="160">
        <f t="shared" si="21"/>
        <v>3.6914814814814814</v>
      </c>
      <c r="AO583" s="75"/>
      <c r="AP583" s="147"/>
    </row>
    <row r="584" spans="2:42" x14ac:dyDescent="0.25">
      <c r="B584">
        <v>575</v>
      </c>
      <c r="C584" s="75">
        <v>83300</v>
      </c>
      <c r="D584" s="159">
        <v>0.62930372148859548</v>
      </c>
      <c r="E584" s="10">
        <v>83300</v>
      </c>
      <c r="I584" s="161">
        <f t="shared" si="20"/>
        <v>83300</v>
      </c>
      <c r="J584" s="160">
        <f t="shared" si="21"/>
        <v>0.62930372148859548</v>
      </c>
      <c r="AO584" s="75"/>
      <c r="AP584" s="147"/>
    </row>
    <row r="585" spans="2:42" x14ac:dyDescent="0.25">
      <c r="B585">
        <v>576</v>
      </c>
      <c r="C585" s="75">
        <v>9700</v>
      </c>
      <c r="D585" s="159">
        <v>0.6492783505154639</v>
      </c>
      <c r="E585" s="10">
        <v>9700</v>
      </c>
      <c r="I585" s="161">
        <f t="shared" si="20"/>
        <v>9700</v>
      </c>
      <c r="J585" s="160">
        <f t="shared" si="21"/>
        <v>0.6492783505154639</v>
      </c>
      <c r="AO585" s="75"/>
      <c r="AP585" s="147"/>
    </row>
    <row r="586" spans="2:42" x14ac:dyDescent="0.25">
      <c r="B586">
        <v>577</v>
      </c>
      <c r="C586" s="75">
        <v>8200</v>
      </c>
      <c r="D586" s="159">
        <v>0.18853658536585366</v>
      </c>
      <c r="E586" s="10">
        <v>8200</v>
      </c>
      <c r="I586" s="161">
        <f t="shared" si="20"/>
        <v>8200</v>
      </c>
      <c r="J586" s="160">
        <f t="shared" si="21"/>
        <v>0.18853658536585366</v>
      </c>
      <c r="AO586" s="75"/>
      <c r="AP586" s="147"/>
    </row>
    <row r="587" spans="2:42" x14ac:dyDescent="0.25">
      <c r="B587">
        <v>578</v>
      </c>
      <c r="C587" s="75">
        <v>96500</v>
      </c>
      <c r="D587" s="159">
        <v>0.1675440414507772</v>
      </c>
      <c r="E587" s="10">
        <v>96500</v>
      </c>
      <c r="I587" s="161">
        <f t="shared" si="20"/>
        <v>96500</v>
      </c>
      <c r="J587" s="160">
        <f t="shared" si="21"/>
        <v>0.1675440414507772</v>
      </c>
      <c r="AO587" s="75"/>
      <c r="AP587" s="147"/>
    </row>
    <row r="588" spans="2:42" x14ac:dyDescent="0.25">
      <c r="B588">
        <v>579</v>
      </c>
      <c r="C588" s="75">
        <v>6200</v>
      </c>
      <c r="D588" s="159">
        <v>1.0111290322580646</v>
      </c>
      <c r="E588" s="10">
        <v>6200</v>
      </c>
      <c r="I588" s="161">
        <f t="shared" si="20"/>
        <v>6200</v>
      </c>
      <c r="J588" s="160">
        <f t="shared" si="21"/>
        <v>1.0111290322580646</v>
      </c>
      <c r="AO588" s="75"/>
      <c r="AP588" s="147"/>
    </row>
    <row r="589" spans="2:42" x14ac:dyDescent="0.25">
      <c r="B589">
        <v>580</v>
      </c>
      <c r="C589" s="75">
        <v>43800</v>
      </c>
      <c r="D589" s="159">
        <v>3.4150228310502282</v>
      </c>
      <c r="E589" s="10">
        <v>43800</v>
      </c>
      <c r="I589" s="161">
        <f t="shared" si="20"/>
        <v>43800</v>
      </c>
      <c r="J589" s="160">
        <f t="shared" si="21"/>
        <v>3.4150228310502282</v>
      </c>
      <c r="AO589" s="75"/>
      <c r="AP589" s="147"/>
    </row>
    <row r="590" spans="2:42" x14ac:dyDescent="0.25">
      <c r="B590">
        <v>581</v>
      </c>
      <c r="C590" s="75">
        <v>6000</v>
      </c>
      <c r="D590" s="159">
        <v>0.64016666666666666</v>
      </c>
      <c r="E590" s="10">
        <v>6000</v>
      </c>
      <c r="I590" s="161">
        <f t="shared" si="20"/>
        <v>6000</v>
      </c>
      <c r="J590" s="160">
        <f t="shared" si="21"/>
        <v>0.64016666666666666</v>
      </c>
      <c r="AO590" s="75"/>
      <c r="AP590" s="147"/>
    </row>
    <row r="591" spans="2:42" x14ac:dyDescent="0.25">
      <c r="B591">
        <v>582</v>
      </c>
      <c r="C591" s="75">
        <v>8700</v>
      </c>
      <c r="D591" s="159">
        <v>0.5208045977011494</v>
      </c>
      <c r="E591" s="10">
        <v>8700</v>
      </c>
      <c r="I591" s="161">
        <f t="shared" si="20"/>
        <v>8700</v>
      </c>
      <c r="J591" s="160">
        <f t="shared" si="21"/>
        <v>0.5208045977011494</v>
      </c>
      <c r="AO591" s="75"/>
      <c r="AP591" s="147"/>
    </row>
    <row r="592" spans="2:42" x14ac:dyDescent="0.25">
      <c r="B592">
        <v>583</v>
      </c>
      <c r="C592" s="75">
        <v>18900</v>
      </c>
      <c r="D592" s="159">
        <v>3.2240211640211642</v>
      </c>
      <c r="E592" s="10">
        <v>18900</v>
      </c>
      <c r="I592" s="161">
        <f t="shared" si="20"/>
        <v>18900</v>
      </c>
      <c r="J592" s="160">
        <f t="shared" si="21"/>
        <v>3.2240211640211642</v>
      </c>
      <c r="AO592" s="75"/>
      <c r="AP592" s="147"/>
    </row>
    <row r="593" spans="2:42" x14ac:dyDescent="0.25">
      <c r="B593">
        <v>584</v>
      </c>
      <c r="C593" s="75">
        <v>86400</v>
      </c>
      <c r="D593" s="159">
        <v>1.1950810185185186</v>
      </c>
      <c r="E593" s="10">
        <v>86400</v>
      </c>
      <c r="I593" s="161">
        <f t="shared" si="20"/>
        <v>86400</v>
      </c>
      <c r="J593" s="160">
        <f t="shared" si="21"/>
        <v>1.1950810185185186</v>
      </c>
      <c r="AO593" s="75"/>
      <c r="AP593" s="147"/>
    </row>
    <row r="594" spans="2:42" x14ac:dyDescent="0.25">
      <c r="B594">
        <v>585</v>
      </c>
      <c r="C594" s="75">
        <v>8900</v>
      </c>
      <c r="D594" s="159">
        <v>1.4679775280898877</v>
      </c>
      <c r="E594" s="10">
        <v>8900</v>
      </c>
      <c r="I594" s="161">
        <f t="shared" si="20"/>
        <v>8900</v>
      </c>
      <c r="J594" s="160">
        <f t="shared" si="21"/>
        <v>1.4679775280898877</v>
      </c>
      <c r="AO594" s="75"/>
      <c r="AP594" s="147"/>
    </row>
    <row r="595" spans="2:42" x14ac:dyDescent="0.25">
      <c r="B595">
        <v>586</v>
      </c>
      <c r="C595" s="75">
        <v>700</v>
      </c>
      <c r="D595" s="159">
        <v>9.5057142857142853</v>
      </c>
      <c r="E595" s="10">
        <v>700</v>
      </c>
      <c r="I595" s="161">
        <f t="shared" si="20"/>
        <v>700</v>
      </c>
      <c r="J595" s="160">
        <f t="shared" si="21"/>
        <v>9.5057142857142853</v>
      </c>
      <c r="AO595" s="75"/>
      <c r="AP595" s="147"/>
    </row>
    <row r="596" spans="2:42" x14ac:dyDescent="0.25">
      <c r="B596">
        <v>587</v>
      </c>
      <c r="C596" s="75">
        <v>7121.212121212121</v>
      </c>
      <c r="D596" s="159">
        <v>0.72893617021276591</v>
      </c>
      <c r="E596" s="10">
        <v>7121.212121212121</v>
      </c>
      <c r="I596" s="161">
        <f t="shared" si="20"/>
        <v>7121.212121212121</v>
      </c>
      <c r="J596" s="160">
        <f t="shared" si="21"/>
        <v>0.72893617021276591</v>
      </c>
      <c r="AO596" s="75"/>
      <c r="AP596" s="147"/>
    </row>
    <row r="597" spans="2:42" x14ac:dyDescent="0.25">
      <c r="B597">
        <v>588</v>
      </c>
      <c r="C597" s="75">
        <v>181149.42528735631</v>
      </c>
      <c r="D597" s="159">
        <v>0.7900824873096447</v>
      </c>
      <c r="E597" s="10">
        <v>181149.42528735631</v>
      </c>
      <c r="I597" s="161">
        <f t="shared" si="20"/>
        <v>181149.42528735631</v>
      </c>
      <c r="J597" s="160">
        <f t="shared" si="21"/>
        <v>0.7900824873096447</v>
      </c>
      <c r="AO597" s="75"/>
      <c r="AP597" s="147"/>
    </row>
    <row r="598" spans="2:42" x14ac:dyDescent="0.25">
      <c r="B598">
        <v>589</v>
      </c>
      <c r="C598" s="75">
        <v>7900</v>
      </c>
      <c r="D598" s="159">
        <v>0.64721518987341775</v>
      </c>
      <c r="E598" s="10">
        <v>7900</v>
      </c>
      <c r="I598" s="161">
        <f t="shared" si="20"/>
        <v>7900</v>
      </c>
      <c r="J598" s="160">
        <f t="shared" si="21"/>
        <v>0.64721518987341775</v>
      </c>
      <c r="AO598" s="75"/>
      <c r="AP598" s="147"/>
    </row>
    <row r="599" spans="2:42" x14ac:dyDescent="0.25">
      <c r="B599">
        <v>590</v>
      </c>
      <c r="C599" s="75">
        <v>4765.10067114094</v>
      </c>
      <c r="D599" s="159">
        <v>0.82028169014084507</v>
      </c>
      <c r="E599" s="10">
        <v>4765.10067114094</v>
      </c>
      <c r="I599" s="161">
        <f t="shared" si="20"/>
        <v>4765.10067114094</v>
      </c>
      <c r="J599" s="160">
        <f t="shared" si="21"/>
        <v>0.82028169014084507</v>
      </c>
      <c r="AO599" s="75"/>
      <c r="AP599" s="147"/>
    </row>
    <row r="600" spans="2:42" x14ac:dyDescent="0.25">
      <c r="B600">
        <v>591</v>
      </c>
      <c r="C600" s="75">
        <v>600</v>
      </c>
      <c r="D600" s="159">
        <v>10.376666666666667</v>
      </c>
      <c r="E600" s="10">
        <v>600</v>
      </c>
      <c r="I600" s="161">
        <f t="shared" si="20"/>
        <v>600</v>
      </c>
      <c r="J600" s="160">
        <f t="shared" si="21"/>
        <v>10.376666666666667</v>
      </c>
      <c r="AO600" s="75"/>
      <c r="AP600" s="147"/>
    </row>
    <row r="601" spans="2:42" x14ac:dyDescent="0.25">
      <c r="B601">
        <v>592</v>
      </c>
      <c r="C601" s="75">
        <v>156800</v>
      </c>
      <c r="D601" s="159">
        <v>0.12910076530612244</v>
      </c>
      <c r="E601" s="10">
        <v>156800</v>
      </c>
      <c r="I601" s="161">
        <f t="shared" si="20"/>
        <v>156800</v>
      </c>
      <c r="J601" s="160">
        <f t="shared" si="21"/>
        <v>0.12910076530612244</v>
      </c>
      <c r="AO601" s="75"/>
      <c r="AP601" s="147"/>
    </row>
    <row r="602" spans="2:42" x14ac:dyDescent="0.25">
      <c r="B602">
        <v>593</v>
      </c>
      <c r="C602" s="75">
        <v>121600</v>
      </c>
      <c r="D602" s="159">
        <v>1.5484210526315789</v>
      </c>
      <c r="E602" s="10">
        <v>121600</v>
      </c>
      <c r="I602" s="161">
        <f t="shared" si="20"/>
        <v>121600</v>
      </c>
      <c r="J602" s="160">
        <f t="shared" si="21"/>
        <v>1.5484210526315789</v>
      </c>
      <c r="AO602" s="75"/>
      <c r="AP602" s="147"/>
    </row>
    <row r="603" spans="2:42" x14ac:dyDescent="0.25">
      <c r="B603">
        <v>594</v>
      </c>
      <c r="C603" s="75">
        <v>157300</v>
      </c>
      <c r="D603" s="159">
        <v>7.0991735537190084E-2</v>
      </c>
      <c r="E603" s="10">
        <v>157300</v>
      </c>
      <c r="I603" s="161">
        <f t="shared" si="20"/>
        <v>157300</v>
      </c>
      <c r="J603" s="160">
        <f t="shared" si="21"/>
        <v>7.0991735537190084E-2</v>
      </c>
      <c r="AO603" s="75"/>
      <c r="AP603" s="147"/>
    </row>
    <row r="604" spans="2:42" x14ac:dyDescent="0.25">
      <c r="B604">
        <v>595</v>
      </c>
      <c r="C604" s="75">
        <v>70300</v>
      </c>
      <c r="D604" s="159">
        <v>2.0852773826458035</v>
      </c>
      <c r="E604" s="10">
        <v>70300</v>
      </c>
      <c r="I604" s="161">
        <f t="shared" si="20"/>
        <v>70300</v>
      </c>
      <c r="J604" s="160">
        <f t="shared" si="21"/>
        <v>2.0852773826458035</v>
      </c>
      <c r="AO604" s="75"/>
      <c r="AP604" s="147"/>
    </row>
    <row r="605" spans="2:42" x14ac:dyDescent="0.25">
      <c r="B605">
        <v>596</v>
      </c>
      <c r="C605" s="75">
        <v>7900</v>
      </c>
      <c r="D605" s="159">
        <v>0.99683544303797467</v>
      </c>
      <c r="E605" s="10">
        <v>7900</v>
      </c>
      <c r="I605" s="161">
        <f t="shared" si="20"/>
        <v>7900</v>
      </c>
      <c r="J605" s="160">
        <f t="shared" si="21"/>
        <v>0.99683544303797467</v>
      </c>
      <c r="AO605" s="75"/>
      <c r="AP605" s="147"/>
    </row>
    <row r="606" spans="2:42" x14ac:dyDescent="0.25">
      <c r="B606">
        <v>597</v>
      </c>
      <c r="C606" s="75">
        <v>73800</v>
      </c>
      <c r="D606" s="159">
        <v>2.0159756097560977</v>
      </c>
      <c r="E606" s="10">
        <v>73800</v>
      </c>
      <c r="I606" s="161">
        <f t="shared" si="20"/>
        <v>73800</v>
      </c>
      <c r="J606" s="160">
        <f t="shared" si="21"/>
        <v>2.0159756097560977</v>
      </c>
      <c r="AO606" s="75"/>
      <c r="AP606" s="147"/>
    </row>
    <row r="607" spans="2:42" x14ac:dyDescent="0.25">
      <c r="B607">
        <v>598</v>
      </c>
      <c r="C607" s="75">
        <v>108500</v>
      </c>
      <c r="D607" s="159">
        <v>1.6209032258064515</v>
      </c>
      <c r="E607" s="10">
        <v>108500</v>
      </c>
      <c r="I607" s="161">
        <f t="shared" si="20"/>
        <v>108500</v>
      </c>
      <c r="J607" s="160">
        <f t="shared" si="21"/>
        <v>1.6209032258064515</v>
      </c>
      <c r="AO607" s="75"/>
      <c r="AP607" s="147"/>
    </row>
    <row r="608" spans="2:42" x14ac:dyDescent="0.25">
      <c r="B608">
        <v>599</v>
      </c>
      <c r="C608" s="75">
        <v>18806.970509383376</v>
      </c>
      <c r="D608" s="159">
        <v>3.6436208125445471E-2</v>
      </c>
      <c r="E608" s="10">
        <v>18806.970509383376</v>
      </c>
      <c r="I608" s="161">
        <f t="shared" si="20"/>
        <v>18806.970509383376</v>
      </c>
      <c r="J608" s="160">
        <f t="shared" si="21"/>
        <v>3.6436208125445471E-2</v>
      </c>
      <c r="AO608" s="75"/>
      <c r="AP608" s="147"/>
    </row>
    <row r="609" spans="2:42" x14ac:dyDescent="0.25">
      <c r="B609">
        <v>600</v>
      </c>
      <c r="C609" s="75">
        <v>114.94252873563218</v>
      </c>
      <c r="D609" s="159">
        <v>0.05</v>
      </c>
      <c r="E609" s="10">
        <v>114.94252873563218</v>
      </c>
      <c r="I609" s="161">
        <f t="shared" si="20"/>
        <v>114.94252873563218</v>
      </c>
      <c r="J609" s="160">
        <f t="shared" si="21"/>
        <v>0.05</v>
      </c>
      <c r="AO609" s="75"/>
      <c r="AP609" s="147"/>
    </row>
    <row r="610" spans="2:42" x14ac:dyDescent="0.25">
      <c r="B610">
        <v>601</v>
      </c>
      <c r="C610" s="75">
        <v>6300</v>
      </c>
      <c r="D610" s="159">
        <v>2.0663492063492064</v>
      </c>
      <c r="E610" s="10">
        <v>6300</v>
      </c>
      <c r="I610" s="161">
        <f t="shared" si="20"/>
        <v>6300</v>
      </c>
      <c r="J610" s="160">
        <f t="shared" si="21"/>
        <v>2.0663492063492064</v>
      </c>
      <c r="AO610" s="75"/>
      <c r="AP610" s="147"/>
    </row>
    <row r="611" spans="2:42" x14ac:dyDescent="0.25">
      <c r="B611">
        <v>602</v>
      </c>
      <c r="C611" s="75">
        <v>71100</v>
      </c>
      <c r="D611" s="159">
        <v>1.2823628691983122</v>
      </c>
      <c r="E611" s="10">
        <v>71100</v>
      </c>
      <c r="I611" s="161">
        <f t="shared" si="20"/>
        <v>71100</v>
      </c>
      <c r="J611" s="160">
        <f t="shared" si="21"/>
        <v>1.2823628691983122</v>
      </c>
      <c r="AO611" s="75"/>
      <c r="AP611" s="147"/>
    </row>
    <row r="612" spans="2:42" x14ac:dyDescent="0.25">
      <c r="B612">
        <v>603</v>
      </c>
      <c r="C612" s="75">
        <v>5300</v>
      </c>
      <c r="D612" s="159">
        <v>1.1966037735849056</v>
      </c>
      <c r="E612" s="10">
        <v>5300</v>
      </c>
      <c r="I612" s="161">
        <f t="shared" si="20"/>
        <v>5300</v>
      </c>
      <c r="J612" s="160">
        <f t="shared" si="21"/>
        <v>1.1966037735849056</v>
      </c>
      <c r="AO612" s="75"/>
      <c r="AP612" s="147"/>
    </row>
    <row r="613" spans="2:42" x14ac:dyDescent="0.25">
      <c r="B613">
        <v>604</v>
      </c>
      <c r="C613" s="75">
        <v>88700</v>
      </c>
      <c r="D613" s="159">
        <v>1.7073055242390078</v>
      </c>
      <c r="E613" s="10">
        <v>88700</v>
      </c>
      <c r="I613" s="161">
        <f t="shared" si="20"/>
        <v>88700</v>
      </c>
      <c r="J613" s="160">
        <f t="shared" si="21"/>
        <v>1.7073055242390078</v>
      </c>
      <c r="AO613" s="75"/>
      <c r="AP613" s="147"/>
    </row>
    <row r="614" spans="2:42" x14ac:dyDescent="0.25">
      <c r="B614">
        <v>605</v>
      </c>
      <c r="C614" s="75">
        <v>3300</v>
      </c>
      <c r="D614" s="159">
        <v>1.8721212121212121</v>
      </c>
      <c r="E614" s="10">
        <v>3300</v>
      </c>
      <c r="I614" s="161">
        <f t="shared" si="20"/>
        <v>3300</v>
      </c>
      <c r="J614" s="160">
        <f t="shared" si="21"/>
        <v>1.8721212121212121</v>
      </c>
      <c r="AO614" s="75"/>
      <c r="AP614" s="147"/>
    </row>
    <row r="615" spans="2:42" x14ac:dyDescent="0.25">
      <c r="B615">
        <v>606</v>
      </c>
      <c r="C615" s="75">
        <v>3908.0459770114944</v>
      </c>
      <c r="D615" s="159">
        <v>1.8838235294117647</v>
      </c>
      <c r="E615" s="10">
        <v>3908.0459770114944</v>
      </c>
      <c r="I615" s="161">
        <f t="shared" si="20"/>
        <v>3908.0459770114944</v>
      </c>
      <c r="J615" s="160">
        <f t="shared" si="21"/>
        <v>1.8838235294117647</v>
      </c>
      <c r="AO615" s="75"/>
      <c r="AP615" s="147"/>
    </row>
    <row r="616" spans="2:42" x14ac:dyDescent="0.25">
      <c r="B616">
        <v>607</v>
      </c>
      <c r="C616" s="75">
        <v>137600</v>
      </c>
      <c r="D616" s="159">
        <v>1.3129869186046512</v>
      </c>
      <c r="E616" s="10">
        <v>137600</v>
      </c>
      <c r="I616" s="161">
        <f t="shared" si="20"/>
        <v>137600</v>
      </c>
      <c r="J616" s="160">
        <f t="shared" si="21"/>
        <v>1.3129869186046512</v>
      </c>
      <c r="AO616" s="75"/>
      <c r="AP616" s="147"/>
    </row>
    <row r="617" spans="2:42" x14ac:dyDescent="0.25">
      <c r="B617">
        <v>608</v>
      </c>
      <c r="C617" s="75">
        <v>3900</v>
      </c>
      <c r="D617" s="159">
        <v>2.8397435897435899</v>
      </c>
      <c r="E617" s="10">
        <v>3900</v>
      </c>
      <c r="I617" s="161">
        <f t="shared" si="20"/>
        <v>3900</v>
      </c>
      <c r="J617" s="160">
        <f t="shared" si="21"/>
        <v>2.8397435897435899</v>
      </c>
      <c r="AO617" s="75"/>
      <c r="AP617" s="147"/>
    </row>
    <row r="618" spans="2:42" x14ac:dyDescent="0.25">
      <c r="B618">
        <v>609</v>
      </c>
      <c r="C618" s="75">
        <v>10000</v>
      </c>
      <c r="D618" s="159">
        <v>1.2041999999999999</v>
      </c>
      <c r="E618" s="10">
        <v>10000</v>
      </c>
      <c r="I618" s="161">
        <f t="shared" si="20"/>
        <v>10000</v>
      </c>
      <c r="J618" s="160">
        <f t="shared" si="21"/>
        <v>1.2041999999999999</v>
      </c>
      <c r="AO618" s="75"/>
      <c r="AP618" s="147"/>
    </row>
    <row r="619" spans="2:42" x14ac:dyDescent="0.25">
      <c r="B619">
        <v>610</v>
      </c>
      <c r="C619" s="75">
        <v>42800</v>
      </c>
      <c r="D619" s="159">
        <v>4.1905607476635511</v>
      </c>
      <c r="E619" s="10">
        <v>42800</v>
      </c>
      <c r="I619" s="161">
        <f t="shared" si="20"/>
        <v>42800</v>
      </c>
      <c r="J619" s="160">
        <f t="shared" si="21"/>
        <v>4.1905607476635511</v>
      </c>
      <c r="AO619" s="75"/>
      <c r="AP619" s="147"/>
    </row>
    <row r="620" spans="2:42" x14ac:dyDescent="0.25">
      <c r="B620">
        <v>611</v>
      </c>
      <c r="C620" s="75">
        <v>8200</v>
      </c>
      <c r="D620" s="159">
        <v>0.13853658536585367</v>
      </c>
      <c r="E620" s="10">
        <v>8200</v>
      </c>
      <c r="I620" s="161">
        <f t="shared" si="20"/>
        <v>8200</v>
      </c>
      <c r="J620" s="160">
        <f t="shared" si="21"/>
        <v>0.13853658536585367</v>
      </c>
      <c r="AO620" s="75"/>
      <c r="AP620" s="147"/>
    </row>
    <row r="621" spans="2:42" x14ac:dyDescent="0.25">
      <c r="B621">
        <v>612</v>
      </c>
      <c r="C621" s="75">
        <v>6200</v>
      </c>
      <c r="D621" s="159">
        <v>1.3943548387096774</v>
      </c>
      <c r="E621" s="10">
        <v>6200</v>
      </c>
      <c r="I621" s="161">
        <f t="shared" si="20"/>
        <v>6200</v>
      </c>
      <c r="J621" s="160">
        <f t="shared" si="21"/>
        <v>1.3943548387096774</v>
      </c>
      <c r="AO621" s="75"/>
      <c r="AP621" s="147"/>
    </row>
    <row r="622" spans="2:42" x14ac:dyDescent="0.25">
      <c r="B622">
        <v>613</v>
      </c>
      <c r="C622" s="75">
        <v>833.33333333333326</v>
      </c>
      <c r="D622" s="159">
        <v>1.74</v>
      </c>
      <c r="E622" s="10">
        <v>833.33333333333326</v>
      </c>
      <c r="I622" s="161">
        <f t="shared" si="20"/>
        <v>833.33333333333326</v>
      </c>
      <c r="J622" s="160">
        <f t="shared" si="21"/>
        <v>1.74</v>
      </c>
      <c r="AO622" s="75"/>
      <c r="AP622" s="147"/>
    </row>
    <row r="623" spans="2:42" x14ac:dyDescent="0.25">
      <c r="B623">
        <v>614</v>
      </c>
      <c r="C623" s="75">
        <v>26500</v>
      </c>
      <c r="D623" s="159">
        <v>1.5549056603773586</v>
      </c>
      <c r="E623" s="10">
        <v>26500</v>
      </c>
      <c r="I623" s="161">
        <f t="shared" si="20"/>
        <v>26500</v>
      </c>
      <c r="J623" s="160">
        <f t="shared" si="21"/>
        <v>1.5549056603773586</v>
      </c>
      <c r="AO623" s="75"/>
      <c r="AP623" s="147"/>
    </row>
    <row r="624" spans="2:42" x14ac:dyDescent="0.25">
      <c r="B624">
        <v>615</v>
      </c>
      <c r="C624" s="75">
        <v>8500</v>
      </c>
      <c r="D624" s="159">
        <v>1.7044705882352942</v>
      </c>
      <c r="E624" s="10">
        <v>8500</v>
      </c>
      <c r="I624" s="161">
        <f t="shared" si="20"/>
        <v>8500</v>
      </c>
      <c r="J624" s="160">
        <f t="shared" si="21"/>
        <v>1.7044705882352942</v>
      </c>
      <c r="AO624" s="75"/>
      <c r="AP624" s="147"/>
    </row>
    <row r="625" spans="2:42" x14ac:dyDescent="0.25">
      <c r="B625">
        <v>616</v>
      </c>
      <c r="C625" s="75">
        <v>7356.3218390804595</v>
      </c>
      <c r="D625" s="159">
        <v>1.8951562500000001</v>
      </c>
      <c r="E625" s="10">
        <v>7356.3218390804595</v>
      </c>
      <c r="I625" s="161">
        <f t="shared" si="20"/>
        <v>7356.3218390804595</v>
      </c>
      <c r="J625" s="160">
        <f t="shared" si="21"/>
        <v>1.8951562500000001</v>
      </c>
      <c r="AO625" s="75"/>
      <c r="AP625" s="147"/>
    </row>
    <row r="626" spans="2:42" x14ac:dyDescent="0.25">
      <c r="B626">
        <v>617</v>
      </c>
      <c r="C626" s="75">
        <v>1400</v>
      </c>
      <c r="D626" s="159">
        <v>2.4971428571428573</v>
      </c>
      <c r="E626" s="10">
        <v>1400</v>
      </c>
      <c r="I626" s="161">
        <f t="shared" si="20"/>
        <v>1400</v>
      </c>
      <c r="J626" s="160">
        <f t="shared" si="21"/>
        <v>2.4971428571428573</v>
      </c>
      <c r="AO626" s="75"/>
      <c r="AP626" s="147"/>
    </row>
    <row r="627" spans="2:42" x14ac:dyDescent="0.25">
      <c r="B627">
        <v>618</v>
      </c>
      <c r="C627" s="75">
        <v>198600</v>
      </c>
      <c r="D627" s="159">
        <v>0.48860523665659616</v>
      </c>
      <c r="E627" s="10">
        <v>198600</v>
      </c>
      <c r="I627" s="161">
        <f t="shared" si="20"/>
        <v>198600</v>
      </c>
      <c r="J627" s="160">
        <f t="shared" si="21"/>
        <v>0.48860523665659616</v>
      </c>
      <c r="AO627" s="75"/>
      <c r="AP627" s="147"/>
    </row>
    <row r="628" spans="2:42" x14ac:dyDescent="0.25">
      <c r="B628">
        <v>619</v>
      </c>
      <c r="C628" s="75">
        <v>195900</v>
      </c>
      <c r="D628" s="159">
        <v>0.28461970393057684</v>
      </c>
      <c r="E628" s="10">
        <v>195900</v>
      </c>
      <c r="I628" s="161">
        <f t="shared" si="20"/>
        <v>195900</v>
      </c>
      <c r="J628" s="160">
        <f t="shared" si="21"/>
        <v>0.28461970393057684</v>
      </c>
      <c r="AO628" s="75"/>
      <c r="AP628" s="147"/>
    </row>
    <row r="629" spans="2:42" x14ac:dyDescent="0.25">
      <c r="B629">
        <v>620</v>
      </c>
      <c r="C629" s="75">
        <v>2885.9060402684563</v>
      </c>
      <c r="D629" s="159">
        <v>2.6802325581395348</v>
      </c>
      <c r="E629" s="10">
        <v>2885.9060402684563</v>
      </c>
      <c r="I629" s="161">
        <f t="shared" si="20"/>
        <v>2885.9060402684563</v>
      </c>
      <c r="J629" s="160">
        <f t="shared" si="21"/>
        <v>2.6802325581395348</v>
      </c>
      <c r="AO629" s="75"/>
      <c r="AP629" s="147"/>
    </row>
    <row r="630" spans="2:42" x14ac:dyDescent="0.25">
      <c r="B630">
        <v>621</v>
      </c>
      <c r="C630" s="75">
        <v>25600</v>
      </c>
      <c r="D630" s="159">
        <v>6.1980078125000002</v>
      </c>
      <c r="E630" s="10">
        <v>25600</v>
      </c>
      <c r="I630" s="161">
        <f t="shared" si="20"/>
        <v>25600</v>
      </c>
      <c r="J630" s="160">
        <f t="shared" si="21"/>
        <v>6.1980078125000002</v>
      </c>
      <c r="AO630" s="75"/>
      <c r="AP630" s="147"/>
    </row>
    <row r="631" spans="2:42" x14ac:dyDescent="0.25">
      <c r="B631">
        <v>622</v>
      </c>
      <c r="C631" s="75">
        <v>189000</v>
      </c>
      <c r="D631" s="159">
        <v>3.1301587301587303E-2</v>
      </c>
      <c r="E631" s="10">
        <v>189000</v>
      </c>
      <c r="I631" s="161">
        <f t="shared" si="20"/>
        <v>189000</v>
      </c>
      <c r="J631" s="160">
        <f t="shared" si="21"/>
        <v>3.1301587301587303E-2</v>
      </c>
      <c r="AO631" s="75"/>
      <c r="AP631" s="147"/>
    </row>
    <row r="632" spans="2:42" x14ac:dyDescent="0.25">
      <c r="B632">
        <v>623</v>
      </c>
      <c r="C632" s="75">
        <v>108390.80459770115</v>
      </c>
      <c r="D632" s="159">
        <v>1.5992152704135738</v>
      </c>
      <c r="E632" s="10">
        <v>108390.80459770115</v>
      </c>
      <c r="I632" s="161">
        <f t="shared" si="20"/>
        <v>108390.80459770115</v>
      </c>
      <c r="J632" s="160">
        <f t="shared" si="21"/>
        <v>1.5992152704135738</v>
      </c>
      <c r="AO632" s="75"/>
      <c r="AP632" s="147"/>
    </row>
    <row r="633" spans="2:42" x14ac:dyDescent="0.25">
      <c r="B633">
        <v>624</v>
      </c>
      <c r="C633" s="75">
        <v>5100</v>
      </c>
      <c r="D633" s="159">
        <v>2.793921568627451</v>
      </c>
      <c r="E633" s="10">
        <v>5100</v>
      </c>
      <c r="I633" s="161">
        <f t="shared" si="20"/>
        <v>5100</v>
      </c>
      <c r="J633" s="160">
        <f t="shared" si="21"/>
        <v>2.793921568627451</v>
      </c>
      <c r="AO633" s="75"/>
      <c r="AP633" s="147"/>
    </row>
    <row r="634" spans="2:42" x14ac:dyDescent="0.25">
      <c r="B634">
        <v>625</v>
      </c>
      <c r="C634" s="75">
        <v>7500</v>
      </c>
      <c r="D634" s="159">
        <v>0.77373333333333338</v>
      </c>
      <c r="E634" s="10">
        <v>7500</v>
      </c>
      <c r="I634" s="161">
        <f t="shared" si="20"/>
        <v>7500</v>
      </c>
      <c r="J634" s="160">
        <f t="shared" si="21"/>
        <v>0.77373333333333338</v>
      </c>
      <c r="AO634" s="75"/>
      <c r="AP634" s="147"/>
    </row>
    <row r="635" spans="2:42" x14ac:dyDescent="0.25">
      <c r="B635">
        <v>626</v>
      </c>
      <c r="C635" s="75">
        <v>6400</v>
      </c>
      <c r="D635" s="159">
        <v>2.0632812500000002</v>
      </c>
      <c r="E635" s="10">
        <v>6400</v>
      </c>
      <c r="I635" s="161">
        <f t="shared" si="20"/>
        <v>6400</v>
      </c>
      <c r="J635" s="160">
        <f t="shared" si="21"/>
        <v>2.0632812500000002</v>
      </c>
      <c r="AO635" s="75"/>
      <c r="AP635" s="147"/>
    </row>
    <row r="636" spans="2:42" x14ac:dyDescent="0.25">
      <c r="B636">
        <v>627</v>
      </c>
      <c r="C636" s="75">
        <v>1839.0804597701149</v>
      </c>
      <c r="D636" s="159">
        <v>6.9424999999999999</v>
      </c>
      <c r="E636" s="10">
        <v>1839.0804597701149</v>
      </c>
      <c r="I636" s="161">
        <f t="shared" si="20"/>
        <v>1839.0804597701149</v>
      </c>
      <c r="J636" s="160">
        <f t="shared" si="21"/>
        <v>6.9424999999999999</v>
      </c>
      <c r="AO636" s="75"/>
      <c r="AP636" s="147"/>
    </row>
    <row r="637" spans="2:42" x14ac:dyDescent="0.25">
      <c r="B637">
        <v>628</v>
      </c>
      <c r="C637" s="75">
        <v>1900</v>
      </c>
      <c r="D637" s="159">
        <v>1.5178947368421052</v>
      </c>
      <c r="E637" s="10">
        <v>1900</v>
      </c>
      <c r="I637" s="161">
        <f t="shared" si="20"/>
        <v>1900</v>
      </c>
      <c r="J637" s="160">
        <f t="shared" si="21"/>
        <v>1.5178947368421052</v>
      </c>
      <c r="AO637" s="75"/>
      <c r="AP637" s="147"/>
    </row>
    <row r="638" spans="2:42" x14ac:dyDescent="0.25">
      <c r="B638">
        <v>629</v>
      </c>
      <c r="C638" s="75">
        <v>85900</v>
      </c>
      <c r="D638" s="159">
        <v>0.64582072176949945</v>
      </c>
      <c r="E638" s="10">
        <v>85900</v>
      </c>
      <c r="I638" s="161">
        <f t="shared" ref="I638:I701" si="22">IF(ISBLANK(C638),0,C638)</f>
        <v>85900</v>
      </c>
      <c r="J638" s="160">
        <f t="shared" ref="J638:J701" si="23">IF(ISBLANK(D638),0,D638)</f>
        <v>0.64582072176949945</v>
      </c>
      <c r="AO638" s="75"/>
      <c r="AP638" s="147"/>
    </row>
    <row r="639" spans="2:42" x14ac:dyDescent="0.25">
      <c r="B639">
        <v>630</v>
      </c>
      <c r="C639" s="75">
        <v>9500</v>
      </c>
      <c r="D639" s="159">
        <v>0.62873684210526315</v>
      </c>
      <c r="E639" s="10">
        <v>9500</v>
      </c>
      <c r="I639" s="161">
        <f t="shared" si="22"/>
        <v>9500</v>
      </c>
      <c r="J639" s="160">
        <f t="shared" si="23"/>
        <v>0.62873684210526315</v>
      </c>
      <c r="AO639" s="75"/>
      <c r="AP639" s="147"/>
    </row>
    <row r="640" spans="2:42" x14ac:dyDescent="0.25">
      <c r="B640">
        <v>631</v>
      </c>
      <c r="C640" s="75">
        <v>59200</v>
      </c>
      <c r="D640" s="159">
        <v>3.1039864864864866</v>
      </c>
      <c r="E640" s="10">
        <v>59200</v>
      </c>
      <c r="I640" s="161">
        <f t="shared" si="22"/>
        <v>59200</v>
      </c>
      <c r="J640" s="160">
        <f t="shared" si="23"/>
        <v>3.1039864864864866</v>
      </c>
      <c r="AO640" s="75"/>
      <c r="AP640" s="147"/>
    </row>
    <row r="641" spans="2:42" x14ac:dyDescent="0.25">
      <c r="B641">
        <v>633</v>
      </c>
      <c r="C641" s="75">
        <v>6700</v>
      </c>
      <c r="D641" s="159">
        <v>0.83119402985074631</v>
      </c>
      <c r="E641" s="10">
        <v>6700</v>
      </c>
      <c r="I641" s="161">
        <f t="shared" si="22"/>
        <v>6700</v>
      </c>
      <c r="J641" s="160">
        <f t="shared" si="23"/>
        <v>0.83119402985074631</v>
      </c>
      <c r="AO641" s="75"/>
      <c r="AP641" s="147"/>
    </row>
    <row r="642" spans="2:42" x14ac:dyDescent="0.25">
      <c r="B642">
        <v>634</v>
      </c>
      <c r="C642" s="75">
        <v>118200</v>
      </c>
      <c r="D642" s="159">
        <v>0.78531302876480547</v>
      </c>
      <c r="E642" s="10">
        <v>118200</v>
      </c>
      <c r="I642" s="161">
        <f t="shared" si="22"/>
        <v>118200</v>
      </c>
      <c r="J642" s="160">
        <f t="shared" si="23"/>
        <v>0.78531302876480547</v>
      </c>
      <c r="AO642" s="75"/>
      <c r="AP642" s="147"/>
    </row>
    <row r="643" spans="2:42" x14ac:dyDescent="0.25">
      <c r="B643">
        <v>635</v>
      </c>
      <c r="C643" s="75">
        <v>139000</v>
      </c>
      <c r="D643" s="159">
        <v>1.1409352517985611</v>
      </c>
      <c r="E643" s="10">
        <v>139000</v>
      </c>
      <c r="I643" s="161">
        <f t="shared" si="22"/>
        <v>139000</v>
      </c>
      <c r="J643" s="160">
        <f t="shared" si="23"/>
        <v>1.1409352517985611</v>
      </c>
      <c r="AO643" s="75"/>
      <c r="AP643" s="147"/>
    </row>
    <row r="644" spans="2:42" x14ac:dyDescent="0.25">
      <c r="B644">
        <v>636</v>
      </c>
      <c r="C644" s="75">
        <v>26501.340482573727</v>
      </c>
      <c r="D644" s="159">
        <v>0.64537683358624176</v>
      </c>
      <c r="E644" s="10">
        <v>26501.340482573727</v>
      </c>
      <c r="I644" s="161">
        <f t="shared" si="22"/>
        <v>26501.340482573727</v>
      </c>
      <c r="J644" s="160">
        <f t="shared" si="23"/>
        <v>0.64537683358624176</v>
      </c>
      <c r="AO644" s="75"/>
      <c r="AP644" s="147"/>
    </row>
    <row r="645" spans="2:42" x14ac:dyDescent="0.25">
      <c r="B645">
        <v>637</v>
      </c>
      <c r="C645" s="75">
        <v>8500</v>
      </c>
      <c r="D645" s="159">
        <v>0.79411764705882348</v>
      </c>
      <c r="E645" s="10">
        <v>8500</v>
      </c>
      <c r="I645" s="161">
        <f t="shared" si="22"/>
        <v>8500</v>
      </c>
      <c r="J645" s="160">
        <f t="shared" si="23"/>
        <v>0.79411764705882348</v>
      </c>
      <c r="AO645" s="75"/>
      <c r="AP645" s="147"/>
    </row>
    <row r="646" spans="2:42" x14ac:dyDescent="0.25">
      <c r="B646">
        <v>638</v>
      </c>
      <c r="C646" s="75">
        <v>81600</v>
      </c>
      <c r="D646" s="159">
        <v>0.11419117647058824</v>
      </c>
      <c r="E646" s="10">
        <v>81600</v>
      </c>
      <c r="I646" s="161">
        <f t="shared" si="22"/>
        <v>81600</v>
      </c>
      <c r="J646" s="160">
        <f t="shared" si="23"/>
        <v>0.11419117647058824</v>
      </c>
      <c r="AO646" s="75"/>
      <c r="AP646" s="147"/>
    </row>
    <row r="647" spans="2:42" x14ac:dyDescent="0.25">
      <c r="B647">
        <v>640</v>
      </c>
      <c r="C647" s="75">
        <v>119800</v>
      </c>
      <c r="D647" s="159">
        <v>0.16501669449081802</v>
      </c>
      <c r="E647" s="10">
        <v>119800</v>
      </c>
      <c r="I647" s="161">
        <f t="shared" si="22"/>
        <v>119800</v>
      </c>
      <c r="J647" s="160">
        <f t="shared" si="23"/>
        <v>0.16501669449081802</v>
      </c>
      <c r="AO647" s="75"/>
      <c r="AP647" s="147"/>
    </row>
    <row r="648" spans="2:42" x14ac:dyDescent="0.25">
      <c r="B648">
        <v>641</v>
      </c>
      <c r="C648" s="75">
        <v>9791.6666666666679</v>
      </c>
      <c r="D648" s="159">
        <v>1.1996808510638297</v>
      </c>
      <c r="E648" s="10">
        <v>9791.6666666666679</v>
      </c>
      <c r="I648" s="161">
        <f t="shared" si="22"/>
        <v>9791.6666666666679</v>
      </c>
      <c r="J648" s="160">
        <f t="shared" si="23"/>
        <v>1.1996808510638297</v>
      </c>
      <c r="AO648" s="75"/>
      <c r="AP648" s="147"/>
    </row>
    <row r="649" spans="2:42" x14ac:dyDescent="0.25">
      <c r="B649">
        <v>642</v>
      </c>
      <c r="C649" s="75">
        <v>6969.6969696969691</v>
      </c>
      <c r="D649" s="159">
        <v>1.4545652173913044</v>
      </c>
      <c r="E649" s="10">
        <v>6969.6969696969691</v>
      </c>
      <c r="I649" s="161">
        <f t="shared" si="22"/>
        <v>6969.6969696969691</v>
      </c>
      <c r="J649" s="160">
        <f t="shared" si="23"/>
        <v>1.4545652173913044</v>
      </c>
      <c r="AO649" s="75"/>
      <c r="AP649" s="147"/>
    </row>
    <row r="650" spans="2:42" x14ac:dyDescent="0.25">
      <c r="B650">
        <v>643</v>
      </c>
      <c r="C650" s="75">
        <v>14900</v>
      </c>
      <c r="D650" s="159">
        <v>2.2138255033557046</v>
      </c>
      <c r="E650" s="10">
        <v>14900</v>
      </c>
      <c r="I650" s="161">
        <f t="shared" si="22"/>
        <v>14900</v>
      </c>
      <c r="J650" s="160">
        <f t="shared" si="23"/>
        <v>2.2138255033557046</v>
      </c>
      <c r="AO650" s="75"/>
      <c r="AP650" s="147"/>
    </row>
    <row r="651" spans="2:42" x14ac:dyDescent="0.25">
      <c r="B651">
        <v>644</v>
      </c>
      <c r="C651" s="75">
        <v>128333.33333333333</v>
      </c>
      <c r="D651" s="159">
        <v>0.48396694214876035</v>
      </c>
      <c r="E651" s="10">
        <v>128333.33333333333</v>
      </c>
      <c r="I651" s="161">
        <f t="shared" si="22"/>
        <v>128333.33333333333</v>
      </c>
      <c r="J651" s="160">
        <f t="shared" si="23"/>
        <v>0.48396694214876035</v>
      </c>
      <c r="AO651" s="75"/>
      <c r="AP651" s="147"/>
    </row>
    <row r="652" spans="2:42" x14ac:dyDescent="0.25">
      <c r="B652">
        <v>645</v>
      </c>
      <c r="C652" s="75">
        <v>192100</v>
      </c>
      <c r="D652" s="159">
        <v>0.92911504424778757</v>
      </c>
      <c r="E652" s="10">
        <v>192100</v>
      </c>
      <c r="I652" s="161">
        <f t="shared" si="22"/>
        <v>192100</v>
      </c>
      <c r="J652" s="160">
        <f t="shared" si="23"/>
        <v>0.92911504424778757</v>
      </c>
      <c r="AO652" s="75"/>
      <c r="AP652" s="147"/>
    </row>
    <row r="653" spans="2:42" x14ac:dyDescent="0.25">
      <c r="B653">
        <v>646</v>
      </c>
      <c r="C653" s="75">
        <v>98700</v>
      </c>
      <c r="D653" s="159">
        <v>0.88599797365754818</v>
      </c>
      <c r="E653" s="10">
        <v>98700</v>
      </c>
      <c r="I653" s="161">
        <f t="shared" si="22"/>
        <v>98700</v>
      </c>
      <c r="J653" s="160">
        <f t="shared" si="23"/>
        <v>0.88599797365754818</v>
      </c>
      <c r="AO653" s="75"/>
      <c r="AP653" s="147"/>
    </row>
    <row r="654" spans="2:42" x14ac:dyDescent="0.25">
      <c r="B654">
        <v>647</v>
      </c>
      <c r="C654" s="75">
        <v>4500</v>
      </c>
      <c r="D654" s="159">
        <v>0.41399999999999998</v>
      </c>
      <c r="E654" s="10">
        <v>4500</v>
      </c>
      <c r="I654" s="161">
        <f t="shared" si="22"/>
        <v>4500</v>
      </c>
      <c r="J654" s="160">
        <f t="shared" si="23"/>
        <v>0.41399999999999998</v>
      </c>
      <c r="AO654" s="75"/>
      <c r="AP654" s="147"/>
    </row>
    <row r="655" spans="2:42" x14ac:dyDescent="0.25">
      <c r="B655">
        <v>648</v>
      </c>
      <c r="C655" s="75">
        <v>98600</v>
      </c>
      <c r="D655" s="159">
        <v>0.63056795131845844</v>
      </c>
      <c r="E655" s="10">
        <v>98600</v>
      </c>
      <c r="I655" s="161">
        <f t="shared" si="22"/>
        <v>98600</v>
      </c>
      <c r="J655" s="160">
        <f t="shared" si="23"/>
        <v>0.63056795131845844</v>
      </c>
      <c r="AO655" s="75"/>
      <c r="AP655" s="147"/>
    </row>
    <row r="656" spans="2:42" x14ac:dyDescent="0.25">
      <c r="B656">
        <v>649</v>
      </c>
      <c r="C656" s="75">
        <v>126770.83333333334</v>
      </c>
      <c r="D656" s="159">
        <v>0.48482333607230893</v>
      </c>
      <c r="E656" s="10">
        <v>126770.83333333334</v>
      </c>
      <c r="I656" s="161">
        <f t="shared" si="22"/>
        <v>126770.83333333334</v>
      </c>
      <c r="J656" s="160">
        <f t="shared" si="23"/>
        <v>0.48482333607230893</v>
      </c>
      <c r="AO656" s="75"/>
      <c r="AP656" s="147"/>
    </row>
    <row r="657" spans="2:42" x14ac:dyDescent="0.25">
      <c r="B657">
        <v>650</v>
      </c>
      <c r="C657" s="75">
        <v>100</v>
      </c>
      <c r="D657" s="159">
        <v>0.02</v>
      </c>
      <c r="E657" s="10">
        <v>100</v>
      </c>
      <c r="I657" s="161">
        <f t="shared" si="22"/>
        <v>100</v>
      </c>
      <c r="J657" s="160">
        <f t="shared" si="23"/>
        <v>0.02</v>
      </c>
      <c r="AO657" s="75"/>
      <c r="AP657" s="147"/>
    </row>
    <row r="658" spans="2:42" x14ac:dyDescent="0.25">
      <c r="B658">
        <v>651</v>
      </c>
      <c r="C658" s="75">
        <v>196700</v>
      </c>
      <c r="D658" s="159">
        <v>0.88479410269445857</v>
      </c>
      <c r="E658" s="10">
        <v>196700</v>
      </c>
      <c r="I658" s="161">
        <f t="shared" si="22"/>
        <v>196700</v>
      </c>
      <c r="J658" s="160">
        <f t="shared" si="23"/>
        <v>0.88479410269445857</v>
      </c>
      <c r="AO658" s="75"/>
      <c r="AP658" s="147"/>
    </row>
    <row r="659" spans="2:42" x14ac:dyDescent="0.25">
      <c r="B659">
        <v>652</v>
      </c>
      <c r="C659" s="75">
        <v>10000</v>
      </c>
      <c r="D659" s="159">
        <v>1.2684</v>
      </c>
      <c r="E659" s="10">
        <v>10000</v>
      </c>
      <c r="I659" s="161">
        <f t="shared" si="22"/>
        <v>10000</v>
      </c>
      <c r="J659" s="160">
        <f t="shared" si="23"/>
        <v>1.2684</v>
      </c>
      <c r="AO659" s="75"/>
      <c r="AP659" s="147"/>
    </row>
    <row r="660" spans="2:42" x14ac:dyDescent="0.25">
      <c r="B660">
        <v>653</v>
      </c>
      <c r="C660" s="75">
        <v>600</v>
      </c>
      <c r="D660" s="159">
        <v>23.388333333333332</v>
      </c>
      <c r="E660" s="10">
        <v>600</v>
      </c>
      <c r="I660" s="161">
        <f t="shared" si="22"/>
        <v>600</v>
      </c>
      <c r="J660" s="160">
        <f t="shared" si="23"/>
        <v>23.388333333333332</v>
      </c>
      <c r="AO660" s="75"/>
      <c r="AP660" s="147"/>
    </row>
    <row r="661" spans="2:42" x14ac:dyDescent="0.25">
      <c r="B661">
        <v>654</v>
      </c>
      <c r="C661" s="75">
        <v>35000</v>
      </c>
      <c r="D661" s="159">
        <v>5.0838857142857146</v>
      </c>
      <c r="E661" s="10">
        <v>35000</v>
      </c>
      <c r="I661" s="161">
        <f t="shared" si="22"/>
        <v>35000</v>
      </c>
      <c r="J661" s="160">
        <f t="shared" si="23"/>
        <v>5.0838857142857146</v>
      </c>
      <c r="AO661" s="75"/>
      <c r="AP661" s="147"/>
    </row>
    <row r="662" spans="2:42" x14ac:dyDescent="0.25">
      <c r="B662">
        <v>655</v>
      </c>
      <c r="C662" s="75">
        <v>6900</v>
      </c>
      <c r="D662" s="159">
        <v>1.9147826086956521</v>
      </c>
      <c r="E662" s="10">
        <v>6900</v>
      </c>
      <c r="I662" s="161">
        <f t="shared" si="22"/>
        <v>6900</v>
      </c>
      <c r="J662" s="160">
        <f t="shared" si="23"/>
        <v>1.9147826086956521</v>
      </c>
      <c r="AO662" s="75"/>
      <c r="AP662" s="147"/>
    </row>
    <row r="663" spans="2:42" x14ac:dyDescent="0.25">
      <c r="B663">
        <v>656</v>
      </c>
      <c r="C663" s="75">
        <v>79463.087248322146</v>
      </c>
      <c r="D663" s="159">
        <v>0.42127533783783783</v>
      </c>
      <c r="E663" s="10">
        <v>79463.087248322146</v>
      </c>
      <c r="I663" s="161">
        <f t="shared" si="22"/>
        <v>79463.087248322146</v>
      </c>
      <c r="J663" s="160">
        <f t="shared" si="23"/>
        <v>0.42127533783783783</v>
      </c>
      <c r="AO663" s="75"/>
      <c r="AP663" s="147"/>
    </row>
    <row r="664" spans="2:42" x14ac:dyDescent="0.25">
      <c r="B664">
        <v>657</v>
      </c>
      <c r="C664" s="75">
        <v>10000</v>
      </c>
      <c r="D664" s="159">
        <v>8.2400000000000001E-2</v>
      </c>
      <c r="E664" s="10">
        <v>10000</v>
      </c>
      <c r="I664" s="161">
        <f t="shared" si="22"/>
        <v>10000</v>
      </c>
      <c r="J664" s="160">
        <f t="shared" si="23"/>
        <v>8.2400000000000001E-2</v>
      </c>
      <c r="AO664" s="75"/>
      <c r="AP664" s="147"/>
    </row>
    <row r="665" spans="2:42" x14ac:dyDescent="0.25">
      <c r="B665">
        <v>658</v>
      </c>
      <c r="C665" s="75">
        <v>52600</v>
      </c>
      <c r="D665" s="159">
        <v>0.60064638783269964</v>
      </c>
      <c r="E665" s="10">
        <v>52600</v>
      </c>
      <c r="I665" s="161">
        <f t="shared" si="22"/>
        <v>52600</v>
      </c>
      <c r="J665" s="160">
        <f t="shared" si="23"/>
        <v>0.60064638783269964</v>
      </c>
      <c r="AO665" s="75"/>
      <c r="AP665" s="147"/>
    </row>
    <row r="666" spans="2:42" x14ac:dyDescent="0.25">
      <c r="B666">
        <v>659</v>
      </c>
      <c r="C666" s="75">
        <v>138735.63218390805</v>
      </c>
      <c r="D666" s="159">
        <v>0.47232808616404309</v>
      </c>
      <c r="E666" s="10">
        <v>138735.63218390805</v>
      </c>
      <c r="I666" s="161">
        <f t="shared" si="22"/>
        <v>138735.63218390805</v>
      </c>
      <c r="J666" s="160">
        <f t="shared" si="23"/>
        <v>0.47232808616404309</v>
      </c>
      <c r="AO666" s="75"/>
      <c r="AP666" s="147"/>
    </row>
    <row r="667" spans="2:42" x14ac:dyDescent="0.25">
      <c r="B667">
        <v>660</v>
      </c>
      <c r="C667" s="75">
        <v>9100</v>
      </c>
      <c r="D667" s="159">
        <v>0.81736263736263737</v>
      </c>
      <c r="E667" s="10">
        <v>9100</v>
      </c>
      <c r="I667" s="161">
        <f t="shared" si="22"/>
        <v>9100</v>
      </c>
      <c r="J667" s="160">
        <f t="shared" si="23"/>
        <v>0.81736263736263737</v>
      </c>
      <c r="AO667" s="75"/>
      <c r="AP667" s="147"/>
    </row>
    <row r="668" spans="2:42" x14ac:dyDescent="0.25">
      <c r="B668">
        <v>661</v>
      </c>
      <c r="C668" s="75">
        <v>14316.353887399464</v>
      </c>
      <c r="D668" s="159">
        <v>0.54187265917603</v>
      </c>
      <c r="E668" s="10">
        <v>14316.353887399464</v>
      </c>
      <c r="I668" s="161">
        <f t="shared" si="22"/>
        <v>14316.353887399464</v>
      </c>
      <c r="J668" s="160">
        <f t="shared" si="23"/>
        <v>0.54187265917603</v>
      </c>
      <c r="AO668" s="75"/>
      <c r="AP668" s="147"/>
    </row>
    <row r="669" spans="2:42" x14ac:dyDescent="0.25">
      <c r="B669">
        <v>662</v>
      </c>
      <c r="C669" s="75">
        <v>9100</v>
      </c>
      <c r="D669" s="159">
        <v>0.97868131868131869</v>
      </c>
      <c r="E669" s="10">
        <v>9100</v>
      </c>
      <c r="I669" s="161">
        <f t="shared" si="22"/>
        <v>9100</v>
      </c>
      <c r="J669" s="160">
        <f t="shared" si="23"/>
        <v>0.97868131868131869</v>
      </c>
      <c r="AO669" s="75"/>
      <c r="AP669" s="147"/>
    </row>
    <row r="670" spans="2:42" x14ac:dyDescent="0.25">
      <c r="B670">
        <v>663</v>
      </c>
      <c r="C670" s="75">
        <v>10000</v>
      </c>
      <c r="D670" s="159">
        <v>0.77239999999999998</v>
      </c>
      <c r="E670" s="10">
        <v>10000</v>
      </c>
      <c r="I670" s="161">
        <f t="shared" si="22"/>
        <v>10000</v>
      </c>
      <c r="J670" s="160">
        <f t="shared" si="23"/>
        <v>0.77239999999999998</v>
      </c>
      <c r="AO670" s="75"/>
      <c r="AP670" s="147"/>
    </row>
    <row r="671" spans="2:42" x14ac:dyDescent="0.25">
      <c r="B671">
        <v>664</v>
      </c>
      <c r="C671" s="75">
        <v>79400</v>
      </c>
      <c r="D671" s="159">
        <v>0.33464735516372796</v>
      </c>
      <c r="E671" s="10">
        <v>79400</v>
      </c>
      <c r="I671" s="161">
        <f t="shared" si="22"/>
        <v>79400</v>
      </c>
      <c r="J671" s="160">
        <f t="shared" si="23"/>
        <v>0.33464735516372796</v>
      </c>
      <c r="AO671" s="75"/>
      <c r="AP671" s="147"/>
    </row>
    <row r="672" spans="2:42" x14ac:dyDescent="0.25">
      <c r="B672">
        <v>665</v>
      </c>
      <c r="C672" s="75">
        <v>5100</v>
      </c>
      <c r="D672" s="159">
        <v>2.3958823529411766</v>
      </c>
      <c r="E672" s="10">
        <v>5100</v>
      </c>
      <c r="I672" s="161">
        <f t="shared" si="22"/>
        <v>5100</v>
      </c>
      <c r="J672" s="160">
        <f t="shared" si="23"/>
        <v>2.3958823529411766</v>
      </c>
      <c r="AO672" s="75"/>
      <c r="AP672" s="147"/>
    </row>
    <row r="673" spans="2:42" x14ac:dyDescent="0.25">
      <c r="B673">
        <v>666</v>
      </c>
      <c r="C673" s="75">
        <v>3100</v>
      </c>
      <c r="D673" s="159">
        <v>0.64032258064516134</v>
      </c>
      <c r="E673" s="10">
        <v>3100</v>
      </c>
      <c r="I673" s="161">
        <f t="shared" si="22"/>
        <v>3100</v>
      </c>
      <c r="J673" s="160">
        <f t="shared" si="23"/>
        <v>0.64032258064516134</v>
      </c>
      <c r="AO673" s="75"/>
      <c r="AP673" s="147"/>
    </row>
    <row r="674" spans="2:42" x14ac:dyDescent="0.25">
      <c r="B674">
        <v>667</v>
      </c>
      <c r="C674" s="75">
        <v>6900</v>
      </c>
      <c r="D674" s="159">
        <v>1.7615942028985507</v>
      </c>
      <c r="E674" s="10">
        <v>6900</v>
      </c>
      <c r="I674" s="161">
        <f t="shared" si="22"/>
        <v>6900</v>
      </c>
      <c r="J674" s="160">
        <f t="shared" si="23"/>
        <v>1.7615942028985507</v>
      </c>
      <c r="AO674" s="75"/>
      <c r="AP674" s="147"/>
    </row>
    <row r="675" spans="2:42" x14ac:dyDescent="0.25">
      <c r="B675">
        <v>668</v>
      </c>
      <c r="C675" s="75">
        <v>27500</v>
      </c>
      <c r="D675" s="159">
        <v>0.20338181818181819</v>
      </c>
      <c r="E675" s="10">
        <v>27500</v>
      </c>
      <c r="I675" s="161">
        <f t="shared" si="22"/>
        <v>27500</v>
      </c>
      <c r="J675" s="160">
        <f t="shared" si="23"/>
        <v>0.20338181818181819</v>
      </c>
      <c r="AO675" s="75"/>
      <c r="AP675" s="147"/>
    </row>
    <row r="676" spans="2:42" x14ac:dyDescent="0.25">
      <c r="B676">
        <v>669</v>
      </c>
      <c r="C676" s="75">
        <v>48800</v>
      </c>
      <c r="D676" s="159">
        <v>3.5864754098360656</v>
      </c>
      <c r="E676" s="10">
        <v>48800</v>
      </c>
      <c r="I676" s="161">
        <f t="shared" si="22"/>
        <v>48800</v>
      </c>
      <c r="J676" s="160">
        <f t="shared" si="23"/>
        <v>3.5864754098360656</v>
      </c>
      <c r="AO676" s="75"/>
      <c r="AP676" s="147"/>
    </row>
    <row r="677" spans="2:42" x14ac:dyDescent="0.25">
      <c r="B677">
        <v>670</v>
      </c>
      <c r="C677" s="75">
        <v>16200</v>
      </c>
      <c r="D677" s="159">
        <v>4.6885802469135802</v>
      </c>
      <c r="E677" s="10">
        <v>16200</v>
      </c>
      <c r="I677" s="161">
        <f t="shared" si="22"/>
        <v>16200</v>
      </c>
      <c r="J677" s="160">
        <f t="shared" si="23"/>
        <v>4.6885802469135802</v>
      </c>
      <c r="AO677" s="75"/>
      <c r="AP677" s="147"/>
    </row>
    <row r="678" spans="2:42" x14ac:dyDescent="0.25">
      <c r="B678">
        <v>671</v>
      </c>
      <c r="C678" s="75">
        <v>97600</v>
      </c>
      <c r="D678" s="159">
        <v>1.220563524590164</v>
      </c>
      <c r="E678" s="10">
        <v>97600</v>
      </c>
      <c r="I678" s="161">
        <f t="shared" si="22"/>
        <v>97600</v>
      </c>
      <c r="J678" s="160">
        <f t="shared" si="23"/>
        <v>1.220563524590164</v>
      </c>
      <c r="AO678" s="75"/>
      <c r="AP678" s="147"/>
    </row>
    <row r="679" spans="2:42" x14ac:dyDescent="0.25">
      <c r="B679">
        <v>672</v>
      </c>
      <c r="C679" s="75">
        <v>132818.79194630872</v>
      </c>
      <c r="D679" s="159">
        <v>0.55931783729156137</v>
      </c>
      <c r="E679" s="10">
        <v>132818.79194630872</v>
      </c>
      <c r="I679" s="161">
        <f t="shared" si="22"/>
        <v>132818.79194630872</v>
      </c>
      <c r="J679" s="160">
        <f t="shared" si="23"/>
        <v>0.55931783729156137</v>
      </c>
      <c r="AO679" s="75"/>
      <c r="AP679" s="147"/>
    </row>
    <row r="680" spans="2:42" x14ac:dyDescent="0.25">
      <c r="B680">
        <v>673</v>
      </c>
      <c r="C680" s="75">
        <v>5600</v>
      </c>
      <c r="D680" s="159">
        <v>0.43660714285714286</v>
      </c>
      <c r="E680" s="10">
        <v>5600</v>
      </c>
      <c r="I680" s="161">
        <f t="shared" si="22"/>
        <v>5600</v>
      </c>
      <c r="J680" s="160">
        <f t="shared" si="23"/>
        <v>0.43660714285714286</v>
      </c>
      <c r="AO680" s="75"/>
      <c r="AP680" s="147"/>
    </row>
    <row r="681" spans="2:42" x14ac:dyDescent="0.25">
      <c r="B681">
        <v>674</v>
      </c>
      <c r="C681" s="75">
        <v>170700</v>
      </c>
      <c r="D681" s="159">
        <v>0.33538371411833628</v>
      </c>
      <c r="E681" s="10">
        <v>170700</v>
      </c>
      <c r="I681" s="161">
        <f t="shared" si="22"/>
        <v>170700</v>
      </c>
      <c r="J681" s="160">
        <f t="shared" si="23"/>
        <v>0.33538371411833628</v>
      </c>
      <c r="AO681" s="75"/>
      <c r="AP681" s="147"/>
    </row>
    <row r="682" spans="2:42" x14ac:dyDescent="0.25">
      <c r="B682">
        <v>675</v>
      </c>
      <c r="C682" s="75">
        <v>9700</v>
      </c>
      <c r="D682" s="159">
        <v>1.2297938144329896</v>
      </c>
      <c r="E682" s="10">
        <v>9700</v>
      </c>
      <c r="I682" s="161">
        <f t="shared" si="22"/>
        <v>9700</v>
      </c>
      <c r="J682" s="160">
        <f t="shared" si="23"/>
        <v>1.2297938144329896</v>
      </c>
      <c r="AO682" s="75"/>
      <c r="AP682" s="147"/>
    </row>
    <row r="683" spans="2:42" x14ac:dyDescent="0.25">
      <c r="B683">
        <v>676</v>
      </c>
      <c r="C683" s="75">
        <v>62300</v>
      </c>
      <c r="D683" s="159">
        <v>1.8974959871589085</v>
      </c>
      <c r="E683" s="10">
        <v>62300</v>
      </c>
      <c r="I683" s="161">
        <f t="shared" si="22"/>
        <v>62300</v>
      </c>
      <c r="J683" s="160">
        <f t="shared" si="23"/>
        <v>1.8974959871589085</v>
      </c>
      <c r="AO683" s="75"/>
      <c r="AP683" s="147"/>
    </row>
    <row r="684" spans="2:42" x14ac:dyDescent="0.25">
      <c r="B684">
        <v>677</v>
      </c>
      <c r="C684" s="75">
        <v>5300</v>
      </c>
      <c r="D684" s="159">
        <v>0.83622641509433959</v>
      </c>
      <c r="E684" s="10">
        <v>5300</v>
      </c>
      <c r="I684" s="161">
        <f t="shared" si="22"/>
        <v>5300</v>
      </c>
      <c r="J684" s="160">
        <f t="shared" si="23"/>
        <v>0.83622641509433959</v>
      </c>
      <c r="AO684" s="75"/>
      <c r="AP684" s="147"/>
    </row>
    <row r="685" spans="2:42" x14ac:dyDescent="0.25">
      <c r="B685">
        <v>678</v>
      </c>
      <c r="C685" s="75">
        <v>99500</v>
      </c>
      <c r="D685" s="159">
        <v>0.17968844221105529</v>
      </c>
      <c r="E685" s="10">
        <v>99500</v>
      </c>
      <c r="I685" s="161">
        <f t="shared" si="22"/>
        <v>99500</v>
      </c>
      <c r="J685" s="160">
        <f t="shared" si="23"/>
        <v>0.17968844221105529</v>
      </c>
      <c r="AO685" s="75"/>
      <c r="AP685" s="147"/>
    </row>
    <row r="686" spans="2:42" x14ac:dyDescent="0.25">
      <c r="B686">
        <v>679</v>
      </c>
      <c r="C686" s="75">
        <v>1400</v>
      </c>
      <c r="D686" s="159">
        <v>10.365</v>
      </c>
      <c r="E686" s="10">
        <v>1400</v>
      </c>
      <c r="I686" s="161">
        <f t="shared" si="22"/>
        <v>1400</v>
      </c>
      <c r="J686" s="160">
        <f t="shared" si="23"/>
        <v>10.365</v>
      </c>
      <c r="AO686" s="75"/>
      <c r="AP686" s="147"/>
    </row>
    <row r="687" spans="2:42" x14ac:dyDescent="0.25">
      <c r="B687">
        <v>680</v>
      </c>
      <c r="C687" s="75">
        <v>145600</v>
      </c>
      <c r="D687" s="159">
        <v>0.97405219780219776</v>
      </c>
      <c r="E687" s="10">
        <v>145600</v>
      </c>
      <c r="I687" s="161">
        <f t="shared" si="22"/>
        <v>145600</v>
      </c>
      <c r="J687" s="160">
        <f t="shared" si="23"/>
        <v>0.97405219780219776</v>
      </c>
      <c r="AO687" s="75"/>
      <c r="AP687" s="147"/>
    </row>
    <row r="688" spans="2:42" x14ac:dyDescent="0.25">
      <c r="B688">
        <v>681</v>
      </c>
      <c r="C688" s="75">
        <v>184100</v>
      </c>
      <c r="D688" s="159">
        <v>0.86386203150461705</v>
      </c>
      <c r="E688" s="10">
        <v>184100</v>
      </c>
      <c r="I688" s="161">
        <f t="shared" si="22"/>
        <v>184100</v>
      </c>
      <c r="J688" s="160">
        <f t="shared" si="23"/>
        <v>0.86386203150461705</v>
      </c>
      <c r="AO688" s="75"/>
      <c r="AP688" s="147"/>
    </row>
    <row r="689" spans="2:42" x14ac:dyDescent="0.25">
      <c r="B689">
        <v>682</v>
      </c>
      <c r="C689" s="75">
        <v>5400</v>
      </c>
      <c r="D689" s="159">
        <v>1.5016666666666667</v>
      </c>
      <c r="E689" s="10">
        <v>5400</v>
      </c>
      <c r="I689" s="161">
        <f t="shared" si="22"/>
        <v>5400</v>
      </c>
      <c r="J689" s="160">
        <f t="shared" si="23"/>
        <v>1.5016666666666667</v>
      </c>
      <c r="AO689" s="75"/>
      <c r="AP689" s="147"/>
    </row>
    <row r="690" spans="2:42" x14ac:dyDescent="0.25">
      <c r="B690">
        <v>683</v>
      </c>
      <c r="C690" s="75">
        <v>2300</v>
      </c>
      <c r="D690" s="159">
        <v>3.5843478260869563</v>
      </c>
      <c r="E690" s="10">
        <v>2300</v>
      </c>
      <c r="I690" s="161">
        <f t="shared" si="22"/>
        <v>2300</v>
      </c>
      <c r="J690" s="160">
        <f t="shared" si="23"/>
        <v>3.5843478260869563</v>
      </c>
      <c r="AO690" s="75"/>
      <c r="AP690" s="147"/>
    </row>
    <row r="691" spans="2:42" x14ac:dyDescent="0.25">
      <c r="B691">
        <v>684</v>
      </c>
      <c r="C691" s="75">
        <v>1060.6060606060605</v>
      </c>
      <c r="D691" s="159">
        <v>5.4285714285714288</v>
      </c>
      <c r="E691" s="10">
        <v>1060.6060606060605</v>
      </c>
      <c r="I691" s="161">
        <f t="shared" si="22"/>
        <v>1060.6060606060605</v>
      </c>
      <c r="J691" s="160">
        <f t="shared" si="23"/>
        <v>5.4285714285714288</v>
      </c>
      <c r="AO691" s="75"/>
      <c r="AP691" s="147"/>
    </row>
    <row r="692" spans="2:42" x14ac:dyDescent="0.25">
      <c r="B692">
        <v>685</v>
      </c>
      <c r="C692" s="75">
        <v>106060.60606060605</v>
      </c>
      <c r="D692" s="159">
        <v>0.67500714285714281</v>
      </c>
      <c r="E692" s="10">
        <v>106060.60606060605</v>
      </c>
      <c r="I692" s="161">
        <f t="shared" si="22"/>
        <v>106060.60606060605</v>
      </c>
      <c r="J692" s="160">
        <f t="shared" si="23"/>
        <v>0.67500714285714281</v>
      </c>
      <c r="AO692" s="75"/>
      <c r="AP692" s="147"/>
    </row>
    <row r="693" spans="2:42" x14ac:dyDescent="0.25">
      <c r="B693">
        <v>686</v>
      </c>
      <c r="C693" s="75">
        <v>7500</v>
      </c>
      <c r="D693" s="159">
        <v>1.9174666666666667</v>
      </c>
      <c r="E693" s="10">
        <v>7500</v>
      </c>
      <c r="I693" s="161">
        <f t="shared" si="22"/>
        <v>7500</v>
      </c>
      <c r="J693" s="160">
        <f t="shared" si="23"/>
        <v>1.9174666666666667</v>
      </c>
      <c r="AO693" s="75"/>
      <c r="AP693" s="147"/>
    </row>
    <row r="694" spans="2:42" x14ac:dyDescent="0.25">
      <c r="B694">
        <v>687</v>
      </c>
      <c r="C694" s="75">
        <v>1500</v>
      </c>
      <c r="D694" s="159">
        <v>9.32</v>
      </c>
      <c r="E694" s="10">
        <v>1500</v>
      </c>
      <c r="I694" s="161">
        <f t="shared" si="22"/>
        <v>1500</v>
      </c>
      <c r="J694" s="160">
        <f t="shared" si="23"/>
        <v>9.32</v>
      </c>
      <c r="AO694" s="75"/>
      <c r="AP694" s="147"/>
    </row>
    <row r="695" spans="2:42" x14ac:dyDescent="0.25">
      <c r="B695">
        <v>688</v>
      </c>
      <c r="C695" s="75">
        <v>2900</v>
      </c>
      <c r="D695" s="159">
        <v>4.2927586206896553</v>
      </c>
      <c r="E695" s="10">
        <v>2900</v>
      </c>
      <c r="I695" s="161">
        <f t="shared" si="22"/>
        <v>2900</v>
      </c>
      <c r="J695" s="160">
        <f t="shared" si="23"/>
        <v>4.2927586206896553</v>
      </c>
      <c r="AO695" s="75"/>
      <c r="AP695" s="147"/>
    </row>
    <row r="696" spans="2:42" x14ac:dyDescent="0.25">
      <c r="B696">
        <v>689</v>
      </c>
      <c r="C696" s="75">
        <v>7300</v>
      </c>
      <c r="D696" s="159">
        <v>1.0065753424657535</v>
      </c>
      <c r="E696" s="10">
        <v>7300</v>
      </c>
      <c r="I696" s="161">
        <f t="shared" si="22"/>
        <v>7300</v>
      </c>
      <c r="J696" s="160">
        <f t="shared" si="23"/>
        <v>1.0065753424657535</v>
      </c>
      <c r="AO696" s="75"/>
      <c r="AP696" s="147"/>
    </row>
    <row r="697" spans="2:42" x14ac:dyDescent="0.25">
      <c r="B697">
        <v>690</v>
      </c>
      <c r="C697" s="75">
        <v>3600</v>
      </c>
      <c r="D697" s="159">
        <v>2.266111111111111</v>
      </c>
      <c r="E697" s="10">
        <v>3600</v>
      </c>
      <c r="I697" s="161">
        <f t="shared" si="22"/>
        <v>3600</v>
      </c>
      <c r="J697" s="160">
        <f t="shared" si="23"/>
        <v>2.266111111111111</v>
      </c>
      <c r="AO697" s="75"/>
      <c r="AP697" s="147"/>
    </row>
    <row r="698" spans="2:42" x14ac:dyDescent="0.25">
      <c r="B698">
        <v>691</v>
      </c>
      <c r="C698" s="75">
        <v>5000</v>
      </c>
      <c r="D698" s="159">
        <v>1.4238</v>
      </c>
      <c r="E698" s="10">
        <v>5000</v>
      </c>
      <c r="I698" s="161">
        <f t="shared" si="22"/>
        <v>5000</v>
      </c>
      <c r="J698" s="160">
        <f t="shared" si="23"/>
        <v>1.4238</v>
      </c>
      <c r="AO698" s="75"/>
      <c r="AP698" s="147"/>
    </row>
    <row r="699" spans="2:42" x14ac:dyDescent="0.25">
      <c r="B699">
        <v>692</v>
      </c>
      <c r="C699" s="75">
        <v>6896.5517241379312</v>
      </c>
      <c r="D699" s="159">
        <v>0.90633333333333332</v>
      </c>
      <c r="E699" s="10">
        <v>6896.5517241379312</v>
      </c>
      <c r="I699" s="161">
        <f t="shared" si="22"/>
        <v>6896.5517241379312</v>
      </c>
      <c r="J699" s="160">
        <f t="shared" si="23"/>
        <v>0.90633333333333332</v>
      </c>
      <c r="AO699" s="75"/>
      <c r="AP699" s="147"/>
    </row>
    <row r="700" spans="2:42" x14ac:dyDescent="0.25">
      <c r="B700">
        <v>693</v>
      </c>
      <c r="C700" s="75">
        <v>180400</v>
      </c>
      <c r="D700" s="159">
        <v>0.63966740576496672</v>
      </c>
      <c r="E700" s="10">
        <v>180400</v>
      </c>
      <c r="I700" s="161">
        <f t="shared" si="22"/>
        <v>180400</v>
      </c>
      <c r="J700" s="160">
        <f t="shared" si="23"/>
        <v>0.63966740576496672</v>
      </c>
      <c r="AO700" s="75"/>
      <c r="AP700" s="147"/>
    </row>
    <row r="701" spans="2:42" x14ac:dyDescent="0.25">
      <c r="B701">
        <v>694</v>
      </c>
      <c r="C701" s="75">
        <v>9100</v>
      </c>
      <c r="D701" s="159">
        <v>0.84131868131868137</v>
      </c>
      <c r="E701" s="10">
        <v>9100</v>
      </c>
      <c r="I701" s="161">
        <f t="shared" si="22"/>
        <v>9100</v>
      </c>
      <c r="J701" s="160">
        <f t="shared" si="23"/>
        <v>0.84131868131868137</v>
      </c>
      <c r="AO701" s="75"/>
      <c r="AP701" s="147"/>
    </row>
    <row r="702" spans="2:42" x14ac:dyDescent="0.25">
      <c r="B702">
        <v>695</v>
      </c>
      <c r="C702" s="75">
        <v>9200</v>
      </c>
      <c r="D702" s="159">
        <v>1.3393478260869565</v>
      </c>
      <c r="E702" s="10">
        <v>9200</v>
      </c>
      <c r="I702" s="161">
        <f t="shared" ref="I702:I765" si="24">IF(ISBLANK(C702),0,C702)</f>
        <v>9200</v>
      </c>
      <c r="J702" s="160">
        <f t="shared" ref="J702:J765" si="25">IF(ISBLANK(D702),0,D702)</f>
        <v>1.3393478260869565</v>
      </c>
      <c r="AO702" s="75"/>
      <c r="AP702" s="147"/>
    </row>
    <row r="703" spans="2:42" x14ac:dyDescent="0.25">
      <c r="B703">
        <v>696</v>
      </c>
      <c r="C703" s="75">
        <v>164100</v>
      </c>
      <c r="D703" s="159">
        <v>0.59042047531992692</v>
      </c>
      <c r="E703" s="10">
        <v>164100</v>
      </c>
      <c r="I703" s="161">
        <f t="shared" si="24"/>
        <v>164100</v>
      </c>
      <c r="J703" s="160">
        <f t="shared" si="25"/>
        <v>0.59042047531992692</v>
      </c>
      <c r="AO703" s="75"/>
      <c r="AP703" s="147"/>
    </row>
    <row r="704" spans="2:42" x14ac:dyDescent="0.25">
      <c r="B704">
        <v>697</v>
      </c>
      <c r="C704" s="75">
        <v>128900</v>
      </c>
      <c r="D704" s="159">
        <v>1.5280062063615205</v>
      </c>
      <c r="E704" s="10">
        <v>128900</v>
      </c>
      <c r="I704" s="161">
        <f t="shared" si="24"/>
        <v>128900</v>
      </c>
      <c r="J704" s="160">
        <f t="shared" si="25"/>
        <v>1.5280062063615205</v>
      </c>
      <c r="AO704" s="75"/>
      <c r="AP704" s="147"/>
    </row>
    <row r="705" spans="2:42" x14ac:dyDescent="0.25">
      <c r="B705">
        <v>698</v>
      </c>
      <c r="C705" s="75">
        <v>31893.939393939392</v>
      </c>
      <c r="D705" s="159">
        <v>4.466912114014252</v>
      </c>
      <c r="E705" s="10">
        <v>31893.939393939392</v>
      </c>
      <c r="I705" s="161">
        <f t="shared" si="24"/>
        <v>31893.939393939392</v>
      </c>
      <c r="J705" s="160">
        <f t="shared" si="25"/>
        <v>4.466912114014252</v>
      </c>
      <c r="AO705" s="75"/>
      <c r="AP705" s="147"/>
    </row>
    <row r="706" spans="2:42" x14ac:dyDescent="0.25">
      <c r="B706">
        <v>699</v>
      </c>
      <c r="C706" s="75">
        <v>7400</v>
      </c>
      <c r="D706" s="159">
        <v>0.8439189189189189</v>
      </c>
      <c r="E706" s="10">
        <v>7400</v>
      </c>
      <c r="I706" s="161">
        <f t="shared" si="24"/>
        <v>7400</v>
      </c>
      <c r="J706" s="160">
        <f t="shared" si="25"/>
        <v>0.8439189189189189</v>
      </c>
      <c r="AO706" s="75"/>
      <c r="AP706" s="147"/>
    </row>
    <row r="707" spans="2:42" x14ac:dyDescent="0.25">
      <c r="B707">
        <v>700</v>
      </c>
      <c r="C707" s="75">
        <v>100</v>
      </c>
      <c r="D707" s="159">
        <v>0.03</v>
      </c>
      <c r="E707" s="10">
        <v>100</v>
      </c>
      <c r="I707" s="161">
        <f t="shared" si="24"/>
        <v>100</v>
      </c>
      <c r="J707" s="160">
        <f t="shared" si="25"/>
        <v>0.03</v>
      </c>
      <c r="AO707" s="75"/>
      <c r="AP707" s="147"/>
    </row>
    <row r="708" spans="2:42" x14ac:dyDescent="0.25">
      <c r="B708">
        <v>701</v>
      </c>
      <c r="C708" s="75">
        <v>52000</v>
      </c>
      <c r="D708" s="159">
        <v>1.7502692307692307</v>
      </c>
      <c r="E708" s="10">
        <v>52000</v>
      </c>
      <c r="I708" s="161">
        <f t="shared" si="24"/>
        <v>52000</v>
      </c>
      <c r="J708" s="160">
        <f t="shared" si="25"/>
        <v>1.7502692307692307</v>
      </c>
      <c r="AO708" s="75"/>
      <c r="AP708" s="147"/>
    </row>
    <row r="709" spans="2:42" x14ac:dyDescent="0.25">
      <c r="B709">
        <v>702</v>
      </c>
      <c r="C709" s="75">
        <v>8700</v>
      </c>
      <c r="D709" s="159">
        <v>0.54137931034482756</v>
      </c>
      <c r="E709" s="10">
        <v>8700</v>
      </c>
      <c r="I709" s="161">
        <f t="shared" si="24"/>
        <v>8700</v>
      </c>
      <c r="J709" s="160">
        <f t="shared" si="25"/>
        <v>0.54137931034482756</v>
      </c>
      <c r="AO709" s="75"/>
      <c r="AP709" s="147"/>
    </row>
    <row r="710" spans="2:42" x14ac:dyDescent="0.25">
      <c r="B710">
        <v>703</v>
      </c>
      <c r="C710" s="75">
        <v>63400</v>
      </c>
      <c r="D710" s="159">
        <v>3.1187381703470032</v>
      </c>
      <c r="E710" s="10">
        <v>63400</v>
      </c>
      <c r="I710" s="161">
        <f t="shared" si="24"/>
        <v>63400</v>
      </c>
      <c r="J710" s="160">
        <f t="shared" si="25"/>
        <v>3.1187381703470032</v>
      </c>
      <c r="AO710" s="75"/>
      <c r="AP710" s="147"/>
    </row>
    <row r="711" spans="2:42" x14ac:dyDescent="0.25">
      <c r="B711">
        <v>704</v>
      </c>
      <c r="C711" s="75">
        <v>8700</v>
      </c>
      <c r="D711" s="159">
        <v>1.2278160919540231</v>
      </c>
      <c r="E711" s="10">
        <v>8700</v>
      </c>
      <c r="I711" s="161">
        <f t="shared" si="24"/>
        <v>8700</v>
      </c>
      <c r="J711" s="160">
        <f t="shared" si="25"/>
        <v>1.2278160919540231</v>
      </c>
      <c r="AO711" s="75"/>
      <c r="AP711" s="147"/>
    </row>
    <row r="712" spans="2:42" x14ac:dyDescent="0.25">
      <c r="B712">
        <v>705</v>
      </c>
      <c r="C712" s="75">
        <v>195057.47126436781</v>
      </c>
      <c r="D712" s="159">
        <v>0.99026517383618151</v>
      </c>
      <c r="E712" s="10">
        <v>195057.47126436781</v>
      </c>
      <c r="I712" s="161">
        <f t="shared" si="24"/>
        <v>195057.47126436781</v>
      </c>
      <c r="J712" s="160">
        <f t="shared" si="25"/>
        <v>0.99026517383618151</v>
      </c>
      <c r="AO712" s="75"/>
      <c r="AP712" s="147"/>
    </row>
    <row r="713" spans="2:42" x14ac:dyDescent="0.25">
      <c r="B713">
        <v>706</v>
      </c>
      <c r="C713" s="75">
        <v>72751.677852348992</v>
      </c>
      <c r="D713" s="159">
        <v>1.278468634686347</v>
      </c>
      <c r="E713" s="10">
        <v>72751.677852348992</v>
      </c>
      <c r="I713" s="161">
        <f t="shared" si="24"/>
        <v>72751.677852348992</v>
      </c>
      <c r="J713" s="160">
        <f t="shared" si="25"/>
        <v>1.278468634686347</v>
      </c>
      <c r="AO713" s="75"/>
      <c r="AP713" s="147"/>
    </row>
    <row r="714" spans="2:42" x14ac:dyDescent="0.25">
      <c r="B714">
        <v>707</v>
      </c>
      <c r="C714" s="75">
        <v>7300</v>
      </c>
      <c r="D714" s="159">
        <v>1.5861643835616439</v>
      </c>
      <c r="E714" s="10">
        <v>7300</v>
      </c>
      <c r="I714" s="161">
        <f t="shared" si="24"/>
        <v>7300</v>
      </c>
      <c r="J714" s="160">
        <f t="shared" si="25"/>
        <v>1.5861643835616439</v>
      </c>
      <c r="AO714" s="75"/>
      <c r="AP714" s="147"/>
    </row>
    <row r="715" spans="2:42" x14ac:dyDescent="0.25">
      <c r="B715">
        <v>708</v>
      </c>
      <c r="C715" s="75">
        <v>1770.8333333333335</v>
      </c>
      <c r="D715" s="159">
        <v>7.0705882352941174</v>
      </c>
      <c r="E715" s="10">
        <v>1770.8333333333335</v>
      </c>
      <c r="I715" s="161">
        <f t="shared" si="24"/>
        <v>1770.8333333333335</v>
      </c>
      <c r="J715" s="160">
        <f t="shared" si="25"/>
        <v>7.0705882352941174</v>
      </c>
      <c r="AO715" s="75"/>
      <c r="AP715" s="147"/>
    </row>
    <row r="716" spans="2:42" x14ac:dyDescent="0.25">
      <c r="B716">
        <v>709</v>
      </c>
      <c r="C716" s="75">
        <v>9800</v>
      </c>
      <c r="D716" s="159">
        <v>1.4238775510204082</v>
      </c>
      <c r="E716" s="10">
        <v>9800</v>
      </c>
      <c r="I716" s="161">
        <f t="shared" si="24"/>
        <v>9800</v>
      </c>
      <c r="J716" s="160">
        <f t="shared" si="25"/>
        <v>1.4238775510204082</v>
      </c>
      <c r="AO716" s="75"/>
      <c r="AP716" s="147"/>
    </row>
    <row r="717" spans="2:42" x14ac:dyDescent="0.25">
      <c r="B717">
        <v>710</v>
      </c>
      <c r="C717" s="75">
        <v>4300</v>
      </c>
      <c r="D717" s="159">
        <v>1.4786046511627906</v>
      </c>
      <c r="E717" s="10">
        <v>4300</v>
      </c>
      <c r="I717" s="161">
        <f t="shared" si="24"/>
        <v>4300</v>
      </c>
      <c r="J717" s="160">
        <f t="shared" si="25"/>
        <v>1.4786046511627906</v>
      </c>
      <c r="AO717" s="75"/>
      <c r="AP717" s="147"/>
    </row>
    <row r="718" spans="2:42" x14ac:dyDescent="0.25">
      <c r="B718">
        <v>711</v>
      </c>
      <c r="C718" s="75">
        <v>6200</v>
      </c>
      <c r="D718" s="159">
        <v>0.20322580645161289</v>
      </c>
      <c r="E718" s="10">
        <v>6200</v>
      </c>
      <c r="I718" s="161">
        <f t="shared" si="24"/>
        <v>6200</v>
      </c>
      <c r="J718" s="160">
        <f t="shared" si="25"/>
        <v>0.20322580645161289</v>
      </c>
      <c r="AO718" s="75"/>
      <c r="AP718" s="147"/>
    </row>
    <row r="719" spans="2:42" x14ac:dyDescent="0.25">
      <c r="B719">
        <v>712</v>
      </c>
      <c r="C719" s="75">
        <v>800</v>
      </c>
      <c r="D719" s="159">
        <v>18.40625</v>
      </c>
      <c r="E719" s="10">
        <v>800</v>
      </c>
      <c r="I719" s="161">
        <f t="shared" si="24"/>
        <v>800</v>
      </c>
      <c r="J719" s="160">
        <f t="shared" si="25"/>
        <v>18.40625</v>
      </c>
      <c r="AO719" s="75"/>
      <c r="AP719" s="147"/>
    </row>
    <row r="720" spans="2:42" x14ac:dyDescent="0.25">
      <c r="B720">
        <v>713</v>
      </c>
      <c r="C720" s="75">
        <v>6900</v>
      </c>
      <c r="D720" s="159">
        <v>1.6194202898550725</v>
      </c>
      <c r="E720" s="10">
        <v>6900</v>
      </c>
      <c r="I720" s="161">
        <f t="shared" si="24"/>
        <v>6900</v>
      </c>
      <c r="J720" s="160">
        <f t="shared" si="25"/>
        <v>1.6194202898550725</v>
      </c>
      <c r="AO720" s="75"/>
      <c r="AP720" s="147"/>
    </row>
    <row r="721" spans="2:42" x14ac:dyDescent="0.25">
      <c r="B721">
        <v>714</v>
      </c>
      <c r="C721" s="75">
        <v>38500</v>
      </c>
      <c r="D721" s="159">
        <v>4.7282077922077921</v>
      </c>
      <c r="E721" s="10">
        <v>38500</v>
      </c>
      <c r="I721" s="161">
        <f t="shared" si="24"/>
        <v>38500</v>
      </c>
      <c r="J721" s="160">
        <f t="shared" si="25"/>
        <v>4.7282077922077921</v>
      </c>
      <c r="AO721" s="75"/>
      <c r="AP721" s="147"/>
    </row>
    <row r="722" spans="2:42" x14ac:dyDescent="0.25">
      <c r="B722">
        <v>715</v>
      </c>
      <c r="C722" s="75">
        <v>118000</v>
      </c>
      <c r="D722" s="159">
        <v>0.24466101694915254</v>
      </c>
      <c r="E722" s="10">
        <v>118000</v>
      </c>
      <c r="I722" s="161">
        <f t="shared" si="24"/>
        <v>118000</v>
      </c>
      <c r="J722" s="160">
        <f t="shared" si="25"/>
        <v>0.24466101694915254</v>
      </c>
      <c r="AO722" s="75"/>
      <c r="AP722" s="147"/>
    </row>
    <row r="723" spans="2:42" x14ac:dyDescent="0.25">
      <c r="B723">
        <v>716</v>
      </c>
      <c r="C723" s="75">
        <v>2000</v>
      </c>
      <c r="D723" s="159">
        <v>5.1764999999999999</v>
      </c>
      <c r="E723" s="10">
        <v>2000</v>
      </c>
      <c r="I723" s="161">
        <f t="shared" si="24"/>
        <v>2000</v>
      </c>
      <c r="J723" s="160">
        <f t="shared" si="25"/>
        <v>5.1764999999999999</v>
      </c>
      <c r="AO723" s="75"/>
      <c r="AP723" s="147"/>
    </row>
    <row r="724" spans="2:42" x14ac:dyDescent="0.25">
      <c r="B724">
        <v>717</v>
      </c>
      <c r="C724" s="75">
        <v>5600</v>
      </c>
      <c r="D724" s="159">
        <v>2.4764285714285714</v>
      </c>
      <c r="E724" s="10">
        <v>5600</v>
      </c>
      <c r="I724" s="161">
        <f t="shared" si="24"/>
        <v>5600</v>
      </c>
      <c r="J724" s="160">
        <f t="shared" si="25"/>
        <v>2.4764285714285714</v>
      </c>
      <c r="AO724" s="75"/>
      <c r="AP724" s="147"/>
    </row>
    <row r="725" spans="2:42" x14ac:dyDescent="0.25">
      <c r="B725">
        <v>718</v>
      </c>
      <c r="C725" s="75">
        <v>8300</v>
      </c>
      <c r="D725" s="159">
        <v>1.0020481927710843</v>
      </c>
      <c r="E725" s="10">
        <v>8300</v>
      </c>
      <c r="I725" s="161">
        <f t="shared" si="24"/>
        <v>8300</v>
      </c>
      <c r="J725" s="160">
        <f t="shared" si="25"/>
        <v>1.0020481927710843</v>
      </c>
      <c r="AO725" s="75"/>
      <c r="AP725" s="147"/>
    </row>
    <row r="726" spans="2:42" x14ac:dyDescent="0.25">
      <c r="B726">
        <v>719</v>
      </c>
      <c r="C726" s="75">
        <v>6900</v>
      </c>
      <c r="D726" s="159">
        <v>1.53</v>
      </c>
      <c r="E726" s="10">
        <v>6900</v>
      </c>
      <c r="I726" s="161">
        <f t="shared" si="24"/>
        <v>6900</v>
      </c>
      <c r="J726" s="160">
        <f t="shared" si="25"/>
        <v>1.53</v>
      </c>
      <c r="AO726" s="75"/>
      <c r="AP726" s="147"/>
    </row>
    <row r="727" spans="2:42" x14ac:dyDescent="0.25">
      <c r="B727">
        <v>720</v>
      </c>
      <c r="C727" s="75">
        <v>1166.2198391420911</v>
      </c>
      <c r="D727" s="159">
        <v>0.37091954022988505</v>
      </c>
      <c r="E727" s="10">
        <v>1166.2198391420911</v>
      </c>
      <c r="I727" s="161">
        <f t="shared" si="24"/>
        <v>1166.2198391420911</v>
      </c>
      <c r="J727" s="160">
        <f t="shared" si="25"/>
        <v>0.37091954022988505</v>
      </c>
      <c r="AO727" s="75"/>
      <c r="AP727" s="147"/>
    </row>
    <row r="728" spans="2:42" x14ac:dyDescent="0.25">
      <c r="B728">
        <v>721</v>
      </c>
      <c r="C728" s="75">
        <v>123600</v>
      </c>
      <c r="D728" s="159">
        <v>4.3923948220064728E-2</v>
      </c>
      <c r="E728" s="10">
        <v>123600</v>
      </c>
      <c r="I728" s="161">
        <f t="shared" si="24"/>
        <v>123600</v>
      </c>
      <c r="J728" s="160">
        <f t="shared" si="25"/>
        <v>4.3923948220064728E-2</v>
      </c>
      <c r="AO728" s="75"/>
      <c r="AP728" s="147"/>
    </row>
    <row r="729" spans="2:42" x14ac:dyDescent="0.25">
      <c r="B729">
        <v>722</v>
      </c>
      <c r="C729" s="75">
        <v>48500</v>
      </c>
      <c r="D729" s="159">
        <v>1.5650721649484536</v>
      </c>
      <c r="E729" s="10">
        <v>48500</v>
      </c>
      <c r="I729" s="161">
        <f t="shared" si="24"/>
        <v>48500</v>
      </c>
      <c r="J729" s="160">
        <f t="shared" si="25"/>
        <v>1.5650721649484536</v>
      </c>
      <c r="AO729" s="75"/>
      <c r="AP729" s="147"/>
    </row>
    <row r="730" spans="2:42" x14ac:dyDescent="0.25">
      <c r="B730">
        <v>723</v>
      </c>
      <c r="C730" s="75">
        <v>3288.5906040268455</v>
      </c>
      <c r="D730" s="159">
        <v>2.704081632653061</v>
      </c>
      <c r="E730" s="10">
        <v>3288.5906040268455</v>
      </c>
      <c r="I730" s="161">
        <f t="shared" si="24"/>
        <v>3288.5906040268455</v>
      </c>
      <c r="J730" s="160">
        <f t="shared" si="25"/>
        <v>2.704081632653061</v>
      </c>
      <c r="AO730" s="75"/>
      <c r="AP730" s="147"/>
    </row>
    <row r="731" spans="2:42" x14ac:dyDescent="0.25">
      <c r="B731">
        <v>724</v>
      </c>
      <c r="C731" s="75">
        <v>9655.1724137931033</v>
      </c>
      <c r="D731" s="159">
        <v>1.3405952380952382</v>
      </c>
      <c r="E731" s="10">
        <v>9655.1724137931033</v>
      </c>
      <c r="I731" s="161">
        <f t="shared" si="24"/>
        <v>9655.1724137931033</v>
      </c>
      <c r="J731" s="160">
        <f t="shared" si="25"/>
        <v>1.3405952380952382</v>
      </c>
      <c r="AO731" s="75"/>
      <c r="AP731" s="147"/>
    </row>
    <row r="732" spans="2:42" x14ac:dyDescent="0.25">
      <c r="B732">
        <v>725</v>
      </c>
      <c r="C732" s="75">
        <v>193200</v>
      </c>
      <c r="D732" s="159">
        <v>0.50398033126293995</v>
      </c>
      <c r="E732" s="10">
        <v>193200</v>
      </c>
      <c r="I732" s="161">
        <f t="shared" si="24"/>
        <v>193200</v>
      </c>
      <c r="J732" s="160">
        <f t="shared" si="25"/>
        <v>0.50398033126293995</v>
      </c>
      <c r="AO732" s="75"/>
      <c r="AP732" s="147"/>
    </row>
    <row r="733" spans="2:42" x14ac:dyDescent="0.25">
      <c r="B733">
        <v>726</v>
      </c>
      <c r="C733" s="75">
        <v>54300</v>
      </c>
      <c r="D733" s="159">
        <v>0.88815837937384901</v>
      </c>
      <c r="E733" s="10">
        <v>54300</v>
      </c>
      <c r="I733" s="161">
        <f t="shared" si="24"/>
        <v>54300</v>
      </c>
      <c r="J733" s="160">
        <f t="shared" si="25"/>
        <v>0.88815837937384901</v>
      </c>
      <c r="AO733" s="75"/>
      <c r="AP733" s="147"/>
    </row>
    <row r="734" spans="2:42" x14ac:dyDescent="0.25">
      <c r="B734">
        <v>727</v>
      </c>
      <c r="C734" s="75">
        <v>8900</v>
      </c>
      <c r="D734" s="159">
        <v>1.65</v>
      </c>
      <c r="E734" s="10">
        <v>8900</v>
      </c>
      <c r="I734" s="161">
        <f t="shared" si="24"/>
        <v>8900</v>
      </c>
      <c r="J734" s="160">
        <f t="shared" si="25"/>
        <v>1.65</v>
      </c>
      <c r="AO734" s="75"/>
      <c r="AP734" s="147"/>
    </row>
    <row r="735" spans="2:42" x14ac:dyDescent="0.25">
      <c r="B735">
        <v>728</v>
      </c>
      <c r="C735" s="75">
        <v>4200</v>
      </c>
      <c r="D735" s="159">
        <v>0.17499999999999999</v>
      </c>
      <c r="E735" s="10">
        <v>4200</v>
      </c>
      <c r="I735" s="161">
        <f t="shared" si="24"/>
        <v>4200</v>
      </c>
      <c r="J735" s="160">
        <f t="shared" si="25"/>
        <v>0.17499999999999999</v>
      </c>
      <c r="AO735" s="75"/>
      <c r="AP735" s="147"/>
    </row>
    <row r="736" spans="2:42" x14ac:dyDescent="0.25">
      <c r="B736">
        <v>729</v>
      </c>
      <c r="C736" s="75">
        <v>5600</v>
      </c>
      <c r="D736" s="159">
        <v>1.8566071428571429</v>
      </c>
      <c r="E736" s="10">
        <v>5600</v>
      </c>
      <c r="I736" s="161">
        <f t="shared" si="24"/>
        <v>5600</v>
      </c>
      <c r="J736" s="160">
        <f t="shared" si="25"/>
        <v>1.8566071428571429</v>
      </c>
      <c r="AO736" s="75"/>
      <c r="AP736" s="147"/>
    </row>
    <row r="737" spans="2:42" x14ac:dyDescent="0.25">
      <c r="B737">
        <v>730</v>
      </c>
      <c r="C737" s="75">
        <v>21818.181818181816</v>
      </c>
      <c r="D737" s="159">
        <v>4.1266319444444441</v>
      </c>
      <c r="E737" s="10">
        <v>21818.181818181816</v>
      </c>
      <c r="I737" s="161">
        <f t="shared" si="24"/>
        <v>21818.181818181816</v>
      </c>
      <c r="J737" s="160">
        <f t="shared" si="25"/>
        <v>4.1266319444444441</v>
      </c>
      <c r="AO737" s="75"/>
      <c r="AP737" s="147"/>
    </row>
    <row r="738" spans="2:42" x14ac:dyDescent="0.25">
      <c r="B738">
        <v>731</v>
      </c>
      <c r="C738" s="75">
        <v>8000</v>
      </c>
      <c r="D738" s="159">
        <v>0.90249999999999997</v>
      </c>
      <c r="E738" s="10">
        <v>8000</v>
      </c>
      <c r="I738" s="161">
        <f t="shared" si="24"/>
        <v>8000</v>
      </c>
      <c r="J738" s="160">
        <f t="shared" si="25"/>
        <v>0.90249999999999997</v>
      </c>
      <c r="AO738" s="75"/>
      <c r="AP738" s="147"/>
    </row>
    <row r="739" spans="2:42" x14ac:dyDescent="0.25">
      <c r="B739">
        <v>732</v>
      </c>
      <c r="C739" s="75">
        <v>117000</v>
      </c>
      <c r="D739" s="159">
        <v>0.91984615384615387</v>
      </c>
      <c r="E739" s="10">
        <v>117000</v>
      </c>
      <c r="I739" s="161">
        <f t="shared" si="24"/>
        <v>117000</v>
      </c>
      <c r="J739" s="160">
        <f t="shared" si="25"/>
        <v>0.91984615384615387</v>
      </c>
      <c r="AO739" s="75"/>
      <c r="AP739" s="147"/>
    </row>
    <row r="740" spans="2:42" x14ac:dyDescent="0.25">
      <c r="B740">
        <v>733</v>
      </c>
      <c r="C740" s="75">
        <v>15800</v>
      </c>
      <c r="D740" s="159">
        <v>5.2700632911392402</v>
      </c>
      <c r="E740" s="10">
        <v>15800</v>
      </c>
      <c r="I740" s="161">
        <f t="shared" si="24"/>
        <v>15800</v>
      </c>
      <c r="J740" s="160">
        <f t="shared" si="25"/>
        <v>5.2700632911392402</v>
      </c>
      <c r="AO740" s="75"/>
      <c r="AP740" s="147"/>
    </row>
    <row r="741" spans="2:42" x14ac:dyDescent="0.25">
      <c r="B741">
        <v>734</v>
      </c>
      <c r="C741" s="75">
        <v>4200</v>
      </c>
      <c r="D741" s="159">
        <v>3.1914285714285713</v>
      </c>
      <c r="E741" s="10">
        <v>4200</v>
      </c>
      <c r="I741" s="161">
        <f t="shared" si="24"/>
        <v>4200</v>
      </c>
      <c r="J741" s="160">
        <f t="shared" si="25"/>
        <v>3.1914285714285713</v>
      </c>
      <c r="AO741" s="75"/>
      <c r="AP741" s="147"/>
    </row>
    <row r="742" spans="2:42" x14ac:dyDescent="0.25">
      <c r="B742">
        <v>735</v>
      </c>
      <c r="C742" s="75">
        <v>37100</v>
      </c>
      <c r="D742" s="159">
        <v>3.5418867924528303</v>
      </c>
      <c r="E742" s="10">
        <v>37100</v>
      </c>
      <c r="I742" s="161">
        <f t="shared" si="24"/>
        <v>37100</v>
      </c>
      <c r="J742" s="160">
        <f t="shared" si="25"/>
        <v>3.5418867924528303</v>
      </c>
      <c r="AO742" s="75"/>
      <c r="AP742" s="147"/>
    </row>
    <row r="743" spans="2:42" x14ac:dyDescent="0.25">
      <c r="B743">
        <v>736</v>
      </c>
      <c r="C743" s="75">
        <v>7700</v>
      </c>
      <c r="D743" s="159">
        <v>0.32896103896103895</v>
      </c>
      <c r="E743" s="10">
        <v>7700</v>
      </c>
      <c r="I743" s="161">
        <f t="shared" si="24"/>
        <v>7700</v>
      </c>
      <c r="J743" s="160">
        <f t="shared" si="25"/>
        <v>0.32896103896103895</v>
      </c>
      <c r="AO743" s="75"/>
      <c r="AP743" s="147"/>
    </row>
    <row r="744" spans="2:42" x14ac:dyDescent="0.25">
      <c r="B744">
        <v>737</v>
      </c>
      <c r="C744" s="75">
        <v>3700</v>
      </c>
      <c r="D744" s="159">
        <v>1.358918918918919</v>
      </c>
      <c r="E744" s="10">
        <v>3700</v>
      </c>
      <c r="I744" s="161">
        <f t="shared" si="24"/>
        <v>3700</v>
      </c>
      <c r="J744" s="160">
        <f t="shared" si="25"/>
        <v>1.358918918918919</v>
      </c>
      <c r="AO744" s="75"/>
      <c r="AP744" s="147"/>
    </row>
    <row r="745" spans="2:42" x14ac:dyDescent="0.25">
      <c r="B745">
        <v>738</v>
      </c>
      <c r="C745" s="75">
        <v>74700</v>
      </c>
      <c r="D745" s="159">
        <v>2.0843373493975904E-2</v>
      </c>
      <c r="E745" s="10">
        <v>74700</v>
      </c>
      <c r="I745" s="161">
        <f t="shared" si="24"/>
        <v>74700</v>
      </c>
      <c r="J745" s="160">
        <f t="shared" si="25"/>
        <v>2.0843373493975904E-2</v>
      </c>
      <c r="AO745" s="75"/>
      <c r="AP745" s="147"/>
    </row>
    <row r="746" spans="2:42" x14ac:dyDescent="0.25">
      <c r="B746">
        <v>739</v>
      </c>
      <c r="C746" s="75">
        <v>10000</v>
      </c>
      <c r="D746" s="159">
        <v>0.61</v>
      </c>
      <c r="E746" s="10">
        <v>10000</v>
      </c>
      <c r="I746" s="161">
        <f t="shared" si="24"/>
        <v>10000</v>
      </c>
      <c r="J746" s="160">
        <f t="shared" si="25"/>
        <v>0.61</v>
      </c>
      <c r="AO746" s="75"/>
      <c r="AP746" s="147"/>
    </row>
    <row r="747" spans="2:42" x14ac:dyDescent="0.25">
      <c r="B747">
        <v>740</v>
      </c>
      <c r="C747" s="75">
        <v>5300</v>
      </c>
      <c r="D747" s="159">
        <v>0.30037735849056602</v>
      </c>
      <c r="E747" s="10">
        <v>5300</v>
      </c>
      <c r="I747" s="161">
        <f t="shared" si="24"/>
        <v>5300</v>
      </c>
      <c r="J747" s="160">
        <f t="shared" si="25"/>
        <v>0.30037735849056602</v>
      </c>
      <c r="AO747" s="75"/>
      <c r="AP747" s="147"/>
    </row>
    <row r="748" spans="2:42" x14ac:dyDescent="0.25">
      <c r="B748">
        <v>741</v>
      </c>
      <c r="C748" s="75">
        <v>1200</v>
      </c>
      <c r="D748" s="159">
        <v>11.791666666666666</v>
      </c>
      <c r="E748" s="10">
        <v>1200</v>
      </c>
      <c r="I748" s="161">
        <f t="shared" si="24"/>
        <v>1200</v>
      </c>
      <c r="J748" s="160">
        <f t="shared" si="25"/>
        <v>11.791666666666666</v>
      </c>
      <c r="AO748" s="75"/>
      <c r="AP748" s="147"/>
    </row>
    <row r="749" spans="2:42" x14ac:dyDescent="0.25">
      <c r="B749">
        <v>742</v>
      </c>
      <c r="C749" s="75">
        <v>1200</v>
      </c>
      <c r="D749" s="159">
        <v>11.260833333333334</v>
      </c>
      <c r="E749" s="10">
        <v>1200</v>
      </c>
      <c r="I749" s="161">
        <f t="shared" si="24"/>
        <v>1200</v>
      </c>
      <c r="J749" s="160">
        <f t="shared" si="25"/>
        <v>11.260833333333334</v>
      </c>
      <c r="AO749" s="75"/>
      <c r="AP749" s="147"/>
    </row>
    <row r="750" spans="2:42" x14ac:dyDescent="0.25">
      <c r="B750">
        <v>743</v>
      </c>
      <c r="C750" s="75">
        <v>3900</v>
      </c>
      <c r="D750" s="159">
        <v>0.12923076923076923</v>
      </c>
      <c r="E750" s="10">
        <v>3900</v>
      </c>
      <c r="I750" s="161">
        <f t="shared" si="24"/>
        <v>3900</v>
      </c>
      <c r="J750" s="160">
        <f t="shared" si="25"/>
        <v>0.12923076923076923</v>
      </c>
      <c r="AO750" s="75"/>
      <c r="AP750" s="147"/>
    </row>
    <row r="751" spans="2:42" x14ac:dyDescent="0.25">
      <c r="B751">
        <v>744</v>
      </c>
      <c r="C751" s="75">
        <v>2000</v>
      </c>
      <c r="D751" s="159">
        <v>7.12</v>
      </c>
      <c r="E751" s="10">
        <v>2000</v>
      </c>
      <c r="I751" s="161">
        <f t="shared" si="24"/>
        <v>2000</v>
      </c>
      <c r="J751" s="160">
        <f t="shared" si="25"/>
        <v>7.12</v>
      </c>
      <c r="AO751" s="75"/>
      <c r="AP751" s="147"/>
    </row>
    <row r="752" spans="2:42" x14ac:dyDescent="0.25">
      <c r="B752">
        <v>745</v>
      </c>
      <c r="C752" s="75">
        <v>6900</v>
      </c>
      <c r="D752" s="159">
        <v>0.30304347826086958</v>
      </c>
      <c r="E752" s="10">
        <v>6900</v>
      </c>
      <c r="I752" s="161">
        <f t="shared" si="24"/>
        <v>6900</v>
      </c>
      <c r="J752" s="160">
        <f t="shared" si="25"/>
        <v>0.30304347826086958</v>
      </c>
      <c r="AO752" s="75"/>
      <c r="AP752" s="147"/>
    </row>
    <row r="753" spans="2:42" x14ac:dyDescent="0.25">
      <c r="B753">
        <v>746</v>
      </c>
      <c r="C753" s="75">
        <v>55800</v>
      </c>
      <c r="D753" s="159">
        <v>2.1250896057347672</v>
      </c>
      <c r="E753" s="10">
        <v>55800</v>
      </c>
      <c r="I753" s="161">
        <f t="shared" si="24"/>
        <v>55800</v>
      </c>
      <c r="J753" s="160">
        <f t="shared" si="25"/>
        <v>2.1250896057347672</v>
      </c>
      <c r="AO753" s="75"/>
      <c r="AP753" s="147"/>
    </row>
    <row r="754" spans="2:42" x14ac:dyDescent="0.25">
      <c r="B754">
        <v>747</v>
      </c>
      <c r="C754" s="75">
        <v>4900</v>
      </c>
      <c r="D754" s="159">
        <v>2.2885714285714287</v>
      </c>
      <c r="E754" s="10">
        <v>4900</v>
      </c>
      <c r="I754" s="161">
        <f t="shared" si="24"/>
        <v>4900</v>
      </c>
      <c r="J754" s="160">
        <f t="shared" si="25"/>
        <v>2.2885714285714287</v>
      </c>
      <c r="AO754" s="75"/>
      <c r="AP754" s="147"/>
    </row>
    <row r="755" spans="2:42" x14ac:dyDescent="0.25">
      <c r="B755">
        <v>748</v>
      </c>
      <c r="C755" s="75">
        <v>194900</v>
      </c>
      <c r="D755" s="159">
        <v>0.34959979476654696</v>
      </c>
      <c r="E755" s="10">
        <v>194900</v>
      </c>
      <c r="I755" s="161">
        <f t="shared" si="24"/>
        <v>194900</v>
      </c>
      <c r="J755" s="160">
        <f t="shared" si="25"/>
        <v>0.34959979476654696</v>
      </c>
      <c r="AO755" s="75"/>
      <c r="AP755" s="147"/>
    </row>
    <row r="756" spans="2:42" x14ac:dyDescent="0.25">
      <c r="B756">
        <v>749</v>
      </c>
      <c r="C756" s="75">
        <v>8600</v>
      </c>
      <c r="D756" s="159">
        <v>1.5729069767441861</v>
      </c>
      <c r="E756" s="10">
        <v>8600</v>
      </c>
      <c r="I756" s="161">
        <f t="shared" si="24"/>
        <v>8600</v>
      </c>
      <c r="J756" s="160">
        <f t="shared" si="25"/>
        <v>1.5729069767441861</v>
      </c>
      <c r="AO756" s="75"/>
      <c r="AP756" s="147"/>
    </row>
    <row r="757" spans="2:42" x14ac:dyDescent="0.25">
      <c r="B757">
        <v>750</v>
      </c>
      <c r="C757" s="75">
        <v>114.94252873563218</v>
      </c>
      <c r="D757" s="159">
        <v>0.01</v>
      </c>
      <c r="E757" s="10">
        <v>114.94252873563218</v>
      </c>
      <c r="I757" s="161">
        <f t="shared" si="24"/>
        <v>114.94252873563218</v>
      </c>
      <c r="J757" s="160">
        <f t="shared" si="25"/>
        <v>0.01</v>
      </c>
      <c r="AO757" s="75"/>
      <c r="AP757" s="147"/>
    </row>
    <row r="758" spans="2:42" x14ac:dyDescent="0.25">
      <c r="B758">
        <v>751</v>
      </c>
      <c r="C758" s="75">
        <v>3600</v>
      </c>
      <c r="D758" s="159">
        <v>2.3230555555555554</v>
      </c>
      <c r="E758" s="10">
        <v>3600</v>
      </c>
      <c r="I758" s="161">
        <f t="shared" si="24"/>
        <v>3600</v>
      </c>
      <c r="J758" s="160">
        <f t="shared" si="25"/>
        <v>2.3230555555555554</v>
      </c>
      <c r="AO758" s="75"/>
      <c r="AP758" s="147"/>
    </row>
    <row r="759" spans="2:42" x14ac:dyDescent="0.25">
      <c r="B759">
        <v>752</v>
      </c>
      <c r="C759" s="75">
        <v>5800</v>
      </c>
      <c r="D759" s="159">
        <v>0.92448275862068963</v>
      </c>
      <c r="E759" s="10">
        <v>5800</v>
      </c>
      <c r="I759" s="161">
        <f t="shared" si="24"/>
        <v>5800</v>
      </c>
      <c r="J759" s="160">
        <f t="shared" si="25"/>
        <v>0.92448275862068963</v>
      </c>
      <c r="AO759" s="75"/>
      <c r="AP759" s="147"/>
    </row>
    <row r="760" spans="2:42" x14ac:dyDescent="0.25">
      <c r="B760">
        <v>753</v>
      </c>
      <c r="C760" s="75">
        <v>4700</v>
      </c>
      <c r="D760" s="159">
        <v>2.5670212765957445</v>
      </c>
      <c r="E760" s="10">
        <v>4700</v>
      </c>
      <c r="I760" s="161">
        <f t="shared" si="24"/>
        <v>4700</v>
      </c>
      <c r="J760" s="160">
        <f t="shared" si="25"/>
        <v>2.5670212765957445</v>
      </c>
      <c r="AO760" s="75"/>
      <c r="AP760" s="147"/>
    </row>
    <row r="761" spans="2:42" x14ac:dyDescent="0.25">
      <c r="B761">
        <v>754</v>
      </c>
      <c r="C761" s="75">
        <v>70400</v>
      </c>
      <c r="D761" s="159">
        <v>1.6847017045454546</v>
      </c>
      <c r="E761" s="10">
        <v>70400</v>
      </c>
      <c r="I761" s="161">
        <f t="shared" si="24"/>
        <v>70400</v>
      </c>
      <c r="J761" s="160">
        <f t="shared" si="25"/>
        <v>1.6847017045454546</v>
      </c>
      <c r="AO761" s="75"/>
      <c r="AP761" s="147"/>
    </row>
    <row r="762" spans="2:42" x14ac:dyDescent="0.25">
      <c r="B762">
        <v>755</v>
      </c>
      <c r="C762" s="75">
        <v>603.21715817694371</v>
      </c>
      <c r="D762" s="159">
        <v>1.6657777777777778</v>
      </c>
      <c r="E762" s="10">
        <v>603.21715817694371</v>
      </c>
      <c r="I762" s="161">
        <f t="shared" si="24"/>
        <v>603.21715817694371</v>
      </c>
      <c r="J762" s="160">
        <f t="shared" si="25"/>
        <v>1.6657777777777778</v>
      </c>
      <c r="AO762" s="75"/>
      <c r="AP762" s="147"/>
    </row>
    <row r="763" spans="2:42" x14ac:dyDescent="0.25">
      <c r="B763">
        <v>756</v>
      </c>
      <c r="C763" s="75">
        <v>1300</v>
      </c>
      <c r="D763" s="159">
        <v>7.7207692307692311</v>
      </c>
      <c r="E763" s="10">
        <v>1300</v>
      </c>
      <c r="I763" s="161">
        <f t="shared" si="24"/>
        <v>1300</v>
      </c>
      <c r="J763" s="160">
        <f t="shared" si="25"/>
        <v>7.7207692307692311</v>
      </c>
      <c r="AO763" s="75"/>
      <c r="AP763" s="147"/>
    </row>
    <row r="764" spans="2:42" x14ac:dyDescent="0.25">
      <c r="B764">
        <v>757</v>
      </c>
      <c r="C764" s="75">
        <v>1400</v>
      </c>
      <c r="D764" s="159">
        <v>4.0685714285714285</v>
      </c>
      <c r="E764" s="10">
        <v>1400</v>
      </c>
      <c r="I764" s="161">
        <f t="shared" si="24"/>
        <v>1400</v>
      </c>
      <c r="J764" s="160">
        <f t="shared" si="25"/>
        <v>4.0685714285714285</v>
      </c>
      <c r="AO764" s="75"/>
      <c r="AP764" s="147"/>
    </row>
    <row r="765" spans="2:42" x14ac:dyDescent="0.25">
      <c r="B765">
        <v>758</v>
      </c>
      <c r="C765" s="75">
        <v>22424.242424242424</v>
      </c>
      <c r="D765" s="159">
        <v>5.6420608108108112</v>
      </c>
      <c r="E765" s="10">
        <v>22424.242424242424</v>
      </c>
      <c r="I765" s="161">
        <f t="shared" si="24"/>
        <v>22424.242424242424</v>
      </c>
      <c r="J765" s="160">
        <f t="shared" si="25"/>
        <v>5.6420608108108112</v>
      </c>
      <c r="AO765" s="75"/>
      <c r="AP765" s="147"/>
    </row>
    <row r="766" spans="2:42" x14ac:dyDescent="0.25">
      <c r="B766">
        <v>759</v>
      </c>
      <c r="C766" s="75">
        <v>167500</v>
      </c>
      <c r="D766" s="159">
        <v>0.6842686567164179</v>
      </c>
      <c r="E766" s="10">
        <v>167500</v>
      </c>
      <c r="I766" s="161">
        <f t="shared" ref="I766:I829" si="26">IF(ISBLANK(C766),0,C766)</f>
        <v>167500</v>
      </c>
      <c r="J766" s="160">
        <f t="shared" ref="J766:J829" si="27">IF(ISBLANK(D766),0,D766)</f>
        <v>0.6842686567164179</v>
      </c>
      <c r="AO766" s="75"/>
      <c r="AP766" s="147"/>
    </row>
    <row r="767" spans="2:42" x14ac:dyDescent="0.25">
      <c r="B767">
        <v>760</v>
      </c>
      <c r="C767" s="75">
        <v>48300</v>
      </c>
      <c r="D767" s="159">
        <v>0.34351966873706002</v>
      </c>
      <c r="E767" s="10">
        <v>48300</v>
      </c>
      <c r="I767" s="161">
        <f t="shared" si="26"/>
        <v>48300</v>
      </c>
      <c r="J767" s="160">
        <f t="shared" si="27"/>
        <v>0.34351966873706002</v>
      </c>
      <c r="AO767" s="75"/>
      <c r="AP767" s="147"/>
    </row>
    <row r="768" spans="2:42" x14ac:dyDescent="0.25">
      <c r="B768">
        <v>761</v>
      </c>
      <c r="C768" s="75">
        <v>2200</v>
      </c>
      <c r="D768" s="159">
        <v>6.5545454545454547</v>
      </c>
      <c r="E768" s="10">
        <v>2200</v>
      </c>
      <c r="I768" s="161">
        <f t="shared" si="26"/>
        <v>2200</v>
      </c>
      <c r="J768" s="160">
        <f t="shared" si="27"/>
        <v>6.5545454545454547</v>
      </c>
      <c r="AO768" s="75"/>
      <c r="AP768" s="147"/>
    </row>
    <row r="769" spans="2:42" x14ac:dyDescent="0.25">
      <c r="B769">
        <v>762</v>
      </c>
      <c r="C769" s="75">
        <v>2348.9932885906042</v>
      </c>
      <c r="D769" s="159">
        <v>1.7725714285714285</v>
      </c>
      <c r="E769" s="10">
        <v>2348.9932885906042</v>
      </c>
      <c r="I769" s="161">
        <f t="shared" si="26"/>
        <v>2348.9932885906042</v>
      </c>
      <c r="J769" s="160">
        <f t="shared" si="27"/>
        <v>1.7725714285714285</v>
      </c>
      <c r="AO769" s="75"/>
      <c r="AP769" s="147"/>
    </row>
    <row r="770" spans="2:42" x14ac:dyDescent="0.25">
      <c r="B770">
        <v>763</v>
      </c>
      <c r="C770" s="75">
        <v>5600</v>
      </c>
      <c r="D770" s="159">
        <v>1.1317857142857144</v>
      </c>
      <c r="E770" s="10">
        <v>5600</v>
      </c>
      <c r="I770" s="161">
        <f t="shared" si="26"/>
        <v>5600</v>
      </c>
      <c r="J770" s="160">
        <f t="shared" si="27"/>
        <v>1.1317857142857144</v>
      </c>
      <c r="AO770" s="75"/>
      <c r="AP770" s="147"/>
    </row>
    <row r="771" spans="2:42" x14ac:dyDescent="0.25">
      <c r="B771">
        <v>764</v>
      </c>
      <c r="C771" s="75">
        <v>1100</v>
      </c>
      <c r="D771" s="159">
        <v>7.2818181818181822</v>
      </c>
      <c r="E771" s="10">
        <v>1100</v>
      </c>
      <c r="I771" s="161">
        <f t="shared" si="26"/>
        <v>1100</v>
      </c>
      <c r="J771" s="160">
        <f t="shared" si="27"/>
        <v>7.2818181818181822</v>
      </c>
      <c r="AO771" s="75"/>
      <c r="AP771" s="147"/>
    </row>
    <row r="772" spans="2:42" x14ac:dyDescent="0.25">
      <c r="B772">
        <v>765</v>
      </c>
      <c r="C772" s="75">
        <v>3900</v>
      </c>
      <c r="D772" s="159">
        <v>2.0833333333333335</v>
      </c>
      <c r="E772" s="10">
        <v>3900</v>
      </c>
      <c r="I772" s="161">
        <f t="shared" si="26"/>
        <v>3900</v>
      </c>
      <c r="J772" s="160">
        <f t="shared" si="27"/>
        <v>2.0833333333333335</v>
      </c>
      <c r="AO772" s="75"/>
      <c r="AP772" s="147"/>
    </row>
    <row r="773" spans="2:42" x14ac:dyDescent="0.25">
      <c r="B773">
        <v>766</v>
      </c>
      <c r="C773" s="75">
        <v>29395.973154362415</v>
      </c>
      <c r="D773" s="159">
        <v>0.31171232876712329</v>
      </c>
      <c r="E773" s="10">
        <v>29395.973154362415</v>
      </c>
      <c r="I773" s="161">
        <f t="shared" si="26"/>
        <v>29395.973154362415</v>
      </c>
      <c r="J773" s="160">
        <f t="shared" si="27"/>
        <v>0.31171232876712329</v>
      </c>
      <c r="AO773" s="75"/>
      <c r="AP773" s="147"/>
    </row>
    <row r="774" spans="2:42" x14ac:dyDescent="0.25">
      <c r="B774">
        <v>767</v>
      </c>
      <c r="C774" s="75">
        <v>97200</v>
      </c>
      <c r="D774" s="159">
        <v>0.56967078189300413</v>
      </c>
      <c r="E774" s="10">
        <v>97200</v>
      </c>
      <c r="I774" s="161">
        <f t="shared" si="26"/>
        <v>97200</v>
      </c>
      <c r="J774" s="160">
        <f t="shared" si="27"/>
        <v>0.56967078189300413</v>
      </c>
      <c r="AO774" s="75"/>
      <c r="AP774" s="147"/>
    </row>
    <row r="775" spans="2:42" x14ac:dyDescent="0.25">
      <c r="B775">
        <v>768</v>
      </c>
      <c r="C775" s="75">
        <v>4800</v>
      </c>
      <c r="D775" s="159">
        <v>2.31</v>
      </c>
      <c r="E775" s="10">
        <v>4800</v>
      </c>
      <c r="I775" s="161">
        <f t="shared" si="26"/>
        <v>4800</v>
      </c>
      <c r="J775" s="160">
        <f t="shared" si="27"/>
        <v>2.31</v>
      </c>
      <c r="AO775" s="75"/>
      <c r="AP775" s="147"/>
    </row>
    <row r="776" spans="2:42" x14ac:dyDescent="0.25">
      <c r="B776">
        <v>769</v>
      </c>
      <c r="C776" s="75">
        <v>125600</v>
      </c>
      <c r="D776" s="159">
        <v>0.86867834394904464</v>
      </c>
      <c r="E776" s="10">
        <v>125600</v>
      </c>
      <c r="I776" s="161">
        <f t="shared" si="26"/>
        <v>125600</v>
      </c>
      <c r="J776" s="160">
        <f t="shared" si="27"/>
        <v>0.86867834394904464</v>
      </c>
      <c r="AO776" s="75"/>
      <c r="AP776" s="147"/>
    </row>
    <row r="777" spans="2:42" x14ac:dyDescent="0.25">
      <c r="B777">
        <v>770</v>
      </c>
      <c r="C777" s="75">
        <v>4300</v>
      </c>
      <c r="D777" s="159">
        <v>2.7074418604651163</v>
      </c>
      <c r="E777" s="10">
        <v>4300</v>
      </c>
      <c r="I777" s="161">
        <f t="shared" si="26"/>
        <v>4300</v>
      </c>
      <c r="J777" s="160">
        <f t="shared" si="27"/>
        <v>2.7074418604651163</v>
      </c>
      <c r="AO777" s="75"/>
      <c r="AP777" s="147"/>
    </row>
    <row r="778" spans="2:42" x14ac:dyDescent="0.25">
      <c r="B778">
        <v>771</v>
      </c>
      <c r="C778" s="75">
        <v>5600</v>
      </c>
      <c r="D778" s="159">
        <v>0.49446428571428569</v>
      </c>
      <c r="E778" s="10">
        <v>5600</v>
      </c>
      <c r="I778" s="161">
        <f t="shared" si="26"/>
        <v>5600</v>
      </c>
      <c r="J778" s="160">
        <f t="shared" si="27"/>
        <v>0.49446428571428569</v>
      </c>
      <c r="AO778" s="75"/>
      <c r="AP778" s="147"/>
    </row>
    <row r="779" spans="2:42" x14ac:dyDescent="0.25">
      <c r="B779">
        <v>772</v>
      </c>
      <c r="C779" s="75">
        <v>149600</v>
      </c>
      <c r="D779" s="159">
        <v>1.1335962566844919</v>
      </c>
      <c r="E779" s="10">
        <v>149600</v>
      </c>
      <c r="I779" s="161">
        <f t="shared" si="26"/>
        <v>149600</v>
      </c>
      <c r="J779" s="160">
        <f t="shared" si="27"/>
        <v>1.1335962566844919</v>
      </c>
      <c r="AO779" s="75"/>
      <c r="AP779" s="147"/>
    </row>
    <row r="780" spans="2:42" x14ac:dyDescent="0.25">
      <c r="B780">
        <v>773</v>
      </c>
      <c r="C780" s="75">
        <v>53100</v>
      </c>
      <c r="D780" s="159">
        <v>1.9055555555555554</v>
      </c>
      <c r="E780" s="10">
        <v>53100</v>
      </c>
      <c r="I780" s="161">
        <f t="shared" si="26"/>
        <v>53100</v>
      </c>
      <c r="J780" s="160">
        <f t="shared" si="27"/>
        <v>1.9055555555555554</v>
      </c>
      <c r="AO780" s="75"/>
      <c r="AP780" s="147"/>
    </row>
    <row r="781" spans="2:42" x14ac:dyDescent="0.25">
      <c r="B781">
        <v>774</v>
      </c>
      <c r="C781" s="75">
        <v>5000</v>
      </c>
      <c r="D781" s="159">
        <v>1.355</v>
      </c>
      <c r="E781" s="10">
        <v>5000</v>
      </c>
      <c r="I781" s="161">
        <f t="shared" si="26"/>
        <v>5000</v>
      </c>
      <c r="J781" s="160">
        <f t="shared" si="27"/>
        <v>1.355</v>
      </c>
      <c r="AO781" s="75"/>
      <c r="AP781" s="147"/>
    </row>
    <row r="782" spans="2:42" x14ac:dyDescent="0.25">
      <c r="B782">
        <v>775</v>
      </c>
      <c r="C782" s="75">
        <v>9400</v>
      </c>
      <c r="D782" s="159">
        <v>0.10297872340425532</v>
      </c>
      <c r="E782" s="10">
        <v>9400</v>
      </c>
      <c r="I782" s="161">
        <f t="shared" si="26"/>
        <v>9400</v>
      </c>
      <c r="J782" s="160">
        <f t="shared" si="27"/>
        <v>0.10297872340425532</v>
      </c>
      <c r="AO782" s="75"/>
      <c r="AP782" s="147"/>
    </row>
    <row r="783" spans="2:42" x14ac:dyDescent="0.25">
      <c r="B783">
        <v>776</v>
      </c>
      <c r="C783" s="75">
        <v>110800</v>
      </c>
      <c r="D783" s="159">
        <v>0.65544223826714798</v>
      </c>
      <c r="E783" s="10">
        <v>110800</v>
      </c>
      <c r="I783" s="161">
        <f t="shared" si="26"/>
        <v>110800</v>
      </c>
      <c r="J783" s="160">
        <f t="shared" si="27"/>
        <v>0.65544223826714798</v>
      </c>
      <c r="AO783" s="75"/>
      <c r="AP783" s="147"/>
    </row>
    <row r="784" spans="2:42" x14ac:dyDescent="0.25">
      <c r="B784">
        <v>777</v>
      </c>
      <c r="C784" s="75">
        <v>93800</v>
      </c>
      <c r="D784" s="159">
        <v>0.49026652452025588</v>
      </c>
      <c r="E784" s="10">
        <v>93800</v>
      </c>
      <c r="I784" s="161">
        <f t="shared" si="26"/>
        <v>93800</v>
      </c>
      <c r="J784" s="160">
        <f t="shared" si="27"/>
        <v>0.49026652452025588</v>
      </c>
      <c r="AO784" s="75"/>
      <c r="AP784" s="147"/>
    </row>
    <row r="785" spans="2:42" x14ac:dyDescent="0.25">
      <c r="B785">
        <v>778</v>
      </c>
      <c r="C785" s="75">
        <v>1354.1666666666667</v>
      </c>
      <c r="D785" s="159">
        <v>7.8792307692307695</v>
      </c>
      <c r="E785" s="10">
        <v>1354.1666666666667</v>
      </c>
      <c r="I785" s="161">
        <f t="shared" si="26"/>
        <v>1354.1666666666667</v>
      </c>
      <c r="J785" s="160">
        <f t="shared" si="27"/>
        <v>7.8792307692307695</v>
      </c>
      <c r="AO785" s="75"/>
      <c r="AP785" s="147"/>
    </row>
    <row r="786" spans="2:42" x14ac:dyDescent="0.25">
      <c r="B786">
        <v>779</v>
      </c>
      <c r="C786" s="75">
        <v>108700</v>
      </c>
      <c r="D786" s="159">
        <v>0.80306347746090156</v>
      </c>
      <c r="E786" s="10">
        <v>108700</v>
      </c>
      <c r="I786" s="161">
        <f t="shared" si="26"/>
        <v>108700</v>
      </c>
      <c r="J786" s="160">
        <f t="shared" si="27"/>
        <v>0.80306347746090156</v>
      </c>
      <c r="AO786" s="75"/>
      <c r="AP786" s="147"/>
    </row>
    <row r="787" spans="2:42" x14ac:dyDescent="0.25">
      <c r="B787">
        <v>780</v>
      </c>
      <c r="C787" s="75">
        <v>5100</v>
      </c>
      <c r="D787" s="159">
        <v>1.0629411764705883</v>
      </c>
      <c r="E787" s="10">
        <v>5100</v>
      </c>
      <c r="I787" s="161">
        <f t="shared" si="26"/>
        <v>5100</v>
      </c>
      <c r="J787" s="160">
        <f t="shared" si="27"/>
        <v>1.0629411764705883</v>
      </c>
      <c r="AO787" s="75"/>
      <c r="AP787" s="147"/>
    </row>
    <row r="788" spans="2:42" x14ac:dyDescent="0.25">
      <c r="B788">
        <v>781</v>
      </c>
      <c r="C788" s="75">
        <v>9062.5</v>
      </c>
      <c r="D788" s="159">
        <v>0.50735632183908042</v>
      </c>
      <c r="E788" s="10">
        <v>9062.5</v>
      </c>
      <c r="I788" s="161">
        <f t="shared" si="26"/>
        <v>9062.5</v>
      </c>
      <c r="J788" s="160">
        <f t="shared" si="27"/>
        <v>0.50735632183908042</v>
      </c>
      <c r="AO788" s="75"/>
      <c r="AP788" s="147"/>
    </row>
    <row r="789" spans="2:42" x14ac:dyDescent="0.25">
      <c r="B789">
        <v>782</v>
      </c>
      <c r="C789" s="75">
        <v>5100</v>
      </c>
      <c r="D789" s="159">
        <v>2.153137254901961</v>
      </c>
      <c r="E789" s="10">
        <v>5100</v>
      </c>
      <c r="I789" s="161">
        <f t="shared" si="26"/>
        <v>5100</v>
      </c>
      <c r="J789" s="160">
        <f t="shared" si="27"/>
        <v>2.153137254901961</v>
      </c>
      <c r="AO789" s="75"/>
      <c r="AP789" s="147"/>
    </row>
    <row r="790" spans="2:42" x14ac:dyDescent="0.25">
      <c r="B790">
        <v>783</v>
      </c>
      <c r="C790" s="75">
        <v>7400</v>
      </c>
      <c r="D790" s="159">
        <v>1.4122972972972974</v>
      </c>
      <c r="E790" s="10">
        <v>7400</v>
      </c>
      <c r="I790" s="161">
        <f t="shared" si="26"/>
        <v>7400</v>
      </c>
      <c r="J790" s="160">
        <f t="shared" si="27"/>
        <v>1.4122972972972974</v>
      </c>
      <c r="AO790" s="75"/>
      <c r="AP790" s="147"/>
    </row>
    <row r="791" spans="2:42" x14ac:dyDescent="0.25">
      <c r="B791">
        <v>784</v>
      </c>
      <c r="C791" s="75">
        <v>88900</v>
      </c>
      <c r="D791" s="159">
        <v>1.1533745781777278</v>
      </c>
      <c r="E791" s="10">
        <v>88900</v>
      </c>
      <c r="I791" s="161">
        <f t="shared" si="26"/>
        <v>88900</v>
      </c>
      <c r="J791" s="160">
        <f t="shared" si="27"/>
        <v>1.1533745781777278</v>
      </c>
      <c r="AO791" s="75"/>
      <c r="AP791" s="147"/>
    </row>
    <row r="792" spans="2:42" x14ac:dyDescent="0.25">
      <c r="B792">
        <v>785</v>
      </c>
      <c r="C792" s="75">
        <v>4496.6442953020132</v>
      </c>
      <c r="D792" s="159">
        <v>1.9311940298507462</v>
      </c>
      <c r="E792" s="10">
        <v>4496.6442953020132</v>
      </c>
      <c r="I792" s="161">
        <f t="shared" si="26"/>
        <v>4496.6442953020132</v>
      </c>
      <c r="J792" s="160">
        <f t="shared" si="27"/>
        <v>1.9311940298507462</v>
      </c>
      <c r="AO792" s="75"/>
      <c r="AP792" s="147"/>
    </row>
    <row r="793" spans="2:42" x14ac:dyDescent="0.25">
      <c r="B793">
        <v>786</v>
      </c>
      <c r="C793" s="75">
        <v>1500</v>
      </c>
      <c r="D793" s="159">
        <v>7.2973333333333334</v>
      </c>
      <c r="E793" s="10">
        <v>1500</v>
      </c>
      <c r="I793" s="161">
        <f t="shared" si="26"/>
        <v>1500</v>
      </c>
      <c r="J793" s="160">
        <f t="shared" si="27"/>
        <v>7.2973333333333334</v>
      </c>
      <c r="AO793" s="75"/>
      <c r="AP793" s="147"/>
    </row>
    <row r="794" spans="2:42" x14ac:dyDescent="0.25">
      <c r="B794">
        <v>787</v>
      </c>
      <c r="C794" s="75">
        <v>46363.63636363636</v>
      </c>
      <c r="D794" s="159">
        <v>0.99663398692810456</v>
      </c>
      <c r="E794" s="10">
        <v>46363.63636363636</v>
      </c>
      <c r="I794" s="161">
        <f t="shared" si="26"/>
        <v>46363.63636363636</v>
      </c>
      <c r="J794" s="160">
        <f t="shared" si="27"/>
        <v>0.99663398692810456</v>
      </c>
      <c r="AO794" s="75"/>
      <c r="AP794" s="147"/>
    </row>
    <row r="795" spans="2:42" x14ac:dyDescent="0.25">
      <c r="B795">
        <v>789</v>
      </c>
      <c r="C795" s="75">
        <v>9000</v>
      </c>
      <c r="D795" s="159">
        <v>0.37233333333333335</v>
      </c>
      <c r="E795" s="10">
        <v>9000</v>
      </c>
      <c r="I795" s="161">
        <f t="shared" si="26"/>
        <v>9000</v>
      </c>
      <c r="J795" s="160">
        <f t="shared" si="27"/>
        <v>0.37233333333333335</v>
      </c>
      <c r="AO795" s="75"/>
      <c r="AP795" s="147"/>
    </row>
    <row r="796" spans="2:42" x14ac:dyDescent="0.25">
      <c r="B796">
        <v>790</v>
      </c>
      <c r="C796" s="75">
        <v>185900</v>
      </c>
      <c r="D796" s="159">
        <v>0.30540075309306081</v>
      </c>
      <c r="E796" s="10">
        <v>185900</v>
      </c>
      <c r="I796" s="161">
        <f t="shared" si="26"/>
        <v>185900</v>
      </c>
      <c r="J796" s="160">
        <f t="shared" si="27"/>
        <v>0.30540075309306081</v>
      </c>
      <c r="AO796" s="75"/>
      <c r="AP796" s="147"/>
    </row>
    <row r="797" spans="2:42" x14ac:dyDescent="0.25">
      <c r="B797">
        <v>791</v>
      </c>
      <c r="C797" s="75">
        <v>2100</v>
      </c>
      <c r="D797" s="159">
        <v>0.25714285714285712</v>
      </c>
      <c r="E797" s="10">
        <v>2100</v>
      </c>
      <c r="I797" s="161">
        <f t="shared" si="26"/>
        <v>2100</v>
      </c>
      <c r="J797" s="160">
        <f t="shared" si="27"/>
        <v>0.25714285714285712</v>
      </c>
      <c r="AO797" s="75"/>
      <c r="AP797" s="147"/>
    </row>
    <row r="798" spans="2:42" x14ac:dyDescent="0.25">
      <c r="B798">
        <v>792</v>
      </c>
      <c r="C798" s="75">
        <v>2000</v>
      </c>
      <c r="D798" s="159">
        <v>0.34</v>
      </c>
      <c r="E798" s="10">
        <v>2000</v>
      </c>
      <c r="I798" s="161">
        <f t="shared" si="26"/>
        <v>2000</v>
      </c>
      <c r="J798" s="160">
        <f t="shared" si="27"/>
        <v>0.34</v>
      </c>
      <c r="AO798" s="75"/>
      <c r="AP798" s="147"/>
    </row>
    <row r="799" spans="2:42" x14ac:dyDescent="0.25">
      <c r="B799">
        <v>793</v>
      </c>
      <c r="C799" s="75">
        <v>1145.8333333333335</v>
      </c>
      <c r="D799" s="159">
        <v>11.859090909090909</v>
      </c>
      <c r="E799" s="10">
        <v>1145.8333333333335</v>
      </c>
      <c r="I799" s="161">
        <f t="shared" si="26"/>
        <v>1145.8333333333335</v>
      </c>
      <c r="J799" s="160">
        <f t="shared" si="27"/>
        <v>11.859090909090909</v>
      </c>
      <c r="AO799" s="75"/>
      <c r="AP799" s="147"/>
    </row>
    <row r="800" spans="2:42" x14ac:dyDescent="0.25">
      <c r="B800">
        <v>794</v>
      </c>
      <c r="C800" s="75">
        <v>6600</v>
      </c>
      <c r="D800" s="159">
        <v>1.2539393939393939</v>
      </c>
      <c r="E800" s="10">
        <v>6600</v>
      </c>
      <c r="I800" s="161">
        <f t="shared" si="26"/>
        <v>6600</v>
      </c>
      <c r="J800" s="160">
        <f t="shared" si="27"/>
        <v>1.2539393939393939</v>
      </c>
      <c r="AO800" s="75"/>
      <c r="AP800" s="147"/>
    </row>
    <row r="801" spans="2:42" x14ac:dyDescent="0.25">
      <c r="B801">
        <v>795</v>
      </c>
      <c r="C801" s="75">
        <v>7100</v>
      </c>
      <c r="D801" s="159">
        <v>0.14394366197183098</v>
      </c>
      <c r="E801" s="10">
        <v>7100</v>
      </c>
      <c r="I801" s="161">
        <f t="shared" si="26"/>
        <v>7100</v>
      </c>
      <c r="J801" s="160">
        <f t="shared" si="27"/>
        <v>0.14394366197183098</v>
      </c>
      <c r="AO801" s="75"/>
      <c r="AP801" s="147"/>
    </row>
    <row r="802" spans="2:42" x14ac:dyDescent="0.25">
      <c r="B802">
        <v>796</v>
      </c>
      <c r="C802" s="75">
        <v>7800</v>
      </c>
      <c r="D802" s="159">
        <v>0.54807692307692313</v>
      </c>
      <c r="E802" s="10">
        <v>7800</v>
      </c>
      <c r="I802" s="161">
        <f t="shared" si="26"/>
        <v>7800</v>
      </c>
      <c r="J802" s="160">
        <f t="shared" si="27"/>
        <v>0.54807692307692313</v>
      </c>
      <c r="AO802" s="75"/>
      <c r="AP802" s="147"/>
    </row>
    <row r="803" spans="2:42" x14ac:dyDescent="0.25">
      <c r="B803">
        <v>797</v>
      </c>
      <c r="C803" s="75">
        <v>7600</v>
      </c>
      <c r="D803" s="159">
        <v>1.0963157894736841</v>
      </c>
      <c r="E803" s="10">
        <v>7600</v>
      </c>
      <c r="I803" s="161">
        <f t="shared" si="26"/>
        <v>7600</v>
      </c>
      <c r="J803" s="160">
        <f t="shared" si="27"/>
        <v>1.0963157894736841</v>
      </c>
      <c r="AO803" s="75"/>
      <c r="AP803" s="147"/>
    </row>
    <row r="804" spans="2:42" x14ac:dyDescent="0.25">
      <c r="B804">
        <v>798</v>
      </c>
      <c r="C804" s="75">
        <v>3400</v>
      </c>
      <c r="D804" s="159">
        <v>1.8847058823529412</v>
      </c>
      <c r="E804" s="10">
        <v>3400</v>
      </c>
      <c r="I804" s="161">
        <f t="shared" si="26"/>
        <v>3400</v>
      </c>
      <c r="J804" s="160">
        <f t="shared" si="27"/>
        <v>1.8847058823529412</v>
      </c>
      <c r="AO804" s="75"/>
      <c r="AP804" s="147"/>
    </row>
    <row r="805" spans="2:42" x14ac:dyDescent="0.25">
      <c r="B805">
        <v>799</v>
      </c>
      <c r="C805" s="75">
        <v>97126.436781609198</v>
      </c>
      <c r="D805" s="159">
        <v>0.87008284023668636</v>
      </c>
      <c r="E805" s="10">
        <v>97126.436781609198</v>
      </c>
      <c r="I805" s="161">
        <f t="shared" si="26"/>
        <v>97126.436781609198</v>
      </c>
      <c r="J805" s="160">
        <f t="shared" si="27"/>
        <v>0.87008284023668636</v>
      </c>
      <c r="AO805" s="75"/>
      <c r="AP805" s="147"/>
    </row>
    <row r="806" spans="2:42" x14ac:dyDescent="0.25">
      <c r="B806">
        <v>800</v>
      </c>
      <c r="C806" s="75">
        <v>104.16666666666667</v>
      </c>
      <c r="D806" s="159">
        <v>0.01</v>
      </c>
      <c r="E806" s="10">
        <v>104.16666666666667</v>
      </c>
      <c r="I806" s="161">
        <f t="shared" si="26"/>
        <v>104.16666666666667</v>
      </c>
      <c r="J806" s="160">
        <f t="shared" si="27"/>
        <v>0.01</v>
      </c>
      <c r="AO806" s="75"/>
      <c r="AP806" s="147"/>
    </row>
    <row r="807" spans="2:42" x14ac:dyDescent="0.25">
      <c r="B807">
        <v>801</v>
      </c>
      <c r="C807" s="75">
        <v>2300</v>
      </c>
      <c r="D807" s="159">
        <v>2.0291304347826089</v>
      </c>
      <c r="E807" s="10">
        <v>2300</v>
      </c>
      <c r="I807" s="161">
        <f t="shared" si="26"/>
        <v>2300</v>
      </c>
      <c r="J807" s="160">
        <f t="shared" si="27"/>
        <v>2.0291304347826089</v>
      </c>
      <c r="AO807" s="75"/>
      <c r="AP807" s="147"/>
    </row>
    <row r="808" spans="2:42" x14ac:dyDescent="0.25">
      <c r="B808">
        <v>802</v>
      </c>
      <c r="C808" s="75">
        <v>6200</v>
      </c>
      <c r="D808" s="159">
        <v>1.9703225806451612</v>
      </c>
      <c r="E808" s="10">
        <v>6200</v>
      </c>
      <c r="I808" s="161">
        <f t="shared" si="26"/>
        <v>6200</v>
      </c>
      <c r="J808" s="160">
        <f t="shared" si="27"/>
        <v>1.9703225806451612</v>
      </c>
      <c r="AO808" s="75"/>
      <c r="AP808" s="147"/>
    </row>
    <row r="809" spans="2:42" x14ac:dyDescent="0.25">
      <c r="B809">
        <v>803</v>
      </c>
      <c r="C809" s="75">
        <v>6100</v>
      </c>
      <c r="D809" s="159">
        <v>1.07</v>
      </c>
      <c r="E809" s="10">
        <v>6100</v>
      </c>
      <c r="I809" s="161">
        <f t="shared" si="26"/>
        <v>6100</v>
      </c>
      <c r="J809" s="160">
        <f t="shared" si="27"/>
        <v>1.07</v>
      </c>
      <c r="AO809" s="75"/>
      <c r="AP809" s="147"/>
    </row>
    <row r="810" spans="2:42" x14ac:dyDescent="0.25">
      <c r="B810">
        <v>804</v>
      </c>
      <c r="C810" s="75">
        <v>2600</v>
      </c>
      <c r="D810" s="159">
        <v>2.6873076923076922</v>
      </c>
      <c r="E810" s="10">
        <v>2600</v>
      </c>
      <c r="I810" s="161">
        <f t="shared" si="26"/>
        <v>2600</v>
      </c>
      <c r="J810" s="160">
        <f t="shared" si="27"/>
        <v>2.6873076923076922</v>
      </c>
      <c r="AO810" s="75"/>
      <c r="AP810" s="147"/>
    </row>
    <row r="811" spans="2:42" x14ac:dyDescent="0.25">
      <c r="B811">
        <v>805</v>
      </c>
      <c r="C811" s="75">
        <v>6510.0671140939594</v>
      </c>
      <c r="D811" s="159">
        <v>0.50845360824742269</v>
      </c>
      <c r="E811" s="10">
        <v>6510.0671140939594</v>
      </c>
      <c r="I811" s="161">
        <f t="shared" si="26"/>
        <v>6510.0671140939594</v>
      </c>
      <c r="J811" s="160">
        <f t="shared" si="27"/>
        <v>0.50845360824742269</v>
      </c>
      <c r="AO811" s="75"/>
      <c r="AP811" s="147"/>
    </row>
    <row r="812" spans="2:42" x14ac:dyDescent="0.25">
      <c r="B812">
        <v>806</v>
      </c>
      <c r="C812" s="75">
        <v>700</v>
      </c>
      <c r="D812" s="159">
        <v>11.802857142857142</v>
      </c>
      <c r="E812" s="10">
        <v>700</v>
      </c>
      <c r="I812" s="161">
        <f t="shared" si="26"/>
        <v>700</v>
      </c>
      <c r="J812" s="160">
        <f t="shared" si="27"/>
        <v>11.802857142857142</v>
      </c>
      <c r="AO812" s="75"/>
      <c r="AP812" s="147"/>
    </row>
    <row r="813" spans="2:42" x14ac:dyDescent="0.25">
      <c r="B813">
        <v>807</v>
      </c>
      <c r="C813" s="75">
        <v>700</v>
      </c>
      <c r="D813" s="159">
        <v>2.64</v>
      </c>
      <c r="E813" s="10">
        <v>700</v>
      </c>
      <c r="I813" s="161">
        <f t="shared" si="26"/>
        <v>700</v>
      </c>
      <c r="J813" s="160">
        <f t="shared" si="27"/>
        <v>2.64</v>
      </c>
      <c r="AO813" s="75"/>
      <c r="AP813" s="147"/>
    </row>
    <row r="814" spans="2:42" x14ac:dyDescent="0.25">
      <c r="B814">
        <v>808</v>
      </c>
      <c r="C814" s="75">
        <v>5200</v>
      </c>
      <c r="D814" s="159">
        <v>0.30442307692307691</v>
      </c>
      <c r="E814" s="10">
        <v>5200</v>
      </c>
      <c r="I814" s="161">
        <f t="shared" si="26"/>
        <v>5200</v>
      </c>
      <c r="J814" s="160">
        <f t="shared" si="27"/>
        <v>0.30442307692307691</v>
      </c>
      <c r="AO814" s="75"/>
      <c r="AP814" s="147"/>
    </row>
    <row r="815" spans="2:42" x14ac:dyDescent="0.25">
      <c r="B815">
        <v>809</v>
      </c>
      <c r="C815" s="75">
        <v>146666.66666666669</v>
      </c>
      <c r="D815" s="159">
        <v>0.62880681818181816</v>
      </c>
      <c r="E815" s="10">
        <v>146666.66666666669</v>
      </c>
      <c r="I815" s="161">
        <f t="shared" si="26"/>
        <v>146666.66666666669</v>
      </c>
      <c r="J815" s="160">
        <f t="shared" si="27"/>
        <v>0.62880681818181816</v>
      </c>
      <c r="AO815" s="75"/>
      <c r="AP815" s="147"/>
    </row>
    <row r="816" spans="2:42" x14ac:dyDescent="0.25">
      <c r="B816">
        <v>810</v>
      </c>
      <c r="C816" s="75">
        <v>6400</v>
      </c>
      <c r="D816" s="159">
        <v>1.9312499999999999</v>
      </c>
      <c r="E816" s="10">
        <v>6400</v>
      </c>
      <c r="I816" s="161">
        <f t="shared" si="26"/>
        <v>6400</v>
      </c>
      <c r="J816" s="160">
        <f t="shared" si="27"/>
        <v>1.9312499999999999</v>
      </c>
      <c r="AO816" s="75"/>
      <c r="AP816" s="147"/>
    </row>
    <row r="817" spans="2:42" x14ac:dyDescent="0.25">
      <c r="B817">
        <v>811</v>
      </c>
      <c r="C817" s="75">
        <v>92500</v>
      </c>
      <c r="D817" s="159">
        <v>0.77102702702702708</v>
      </c>
      <c r="E817" s="10">
        <v>92500</v>
      </c>
      <c r="I817" s="161">
        <f t="shared" si="26"/>
        <v>92500</v>
      </c>
      <c r="J817" s="160">
        <f t="shared" si="27"/>
        <v>0.77102702702702708</v>
      </c>
      <c r="AO817" s="75"/>
      <c r="AP817" s="147"/>
    </row>
    <row r="818" spans="2:42" x14ac:dyDescent="0.25">
      <c r="B818">
        <v>812</v>
      </c>
      <c r="C818" s="75">
        <v>45227.272727272728</v>
      </c>
      <c r="D818" s="159">
        <v>2.2552763819095478</v>
      </c>
      <c r="E818" s="10">
        <v>45227.272727272728</v>
      </c>
      <c r="I818" s="161">
        <f t="shared" si="26"/>
        <v>45227.272727272728</v>
      </c>
      <c r="J818" s="160">
        <f t="shared" si="27"/>
        <v>2.2552763819095478</v>
      </c>
      <c r="AO818" s="75"/>
      <c r="AP818" s="147"/>
    </row>
    <row r="819" spans="2:42" x14ac:dyDescent="0.25">
      <c r="B819">
        <v>813</v>
      </c>
      <c r="C819" s="75">
        <v>3200</v>
      </c>
      <c r="D819" s="159">
        <v>2.3940625</v>
      </c>
      <c r="E819" s="10">
        <v>3200</v>
      </c>
      <c r="I819" s="161">
        <f t="shared" si="26"/>
        <v>3200</v>
      </c>
      <c r="J819" s="160">
        <f t="shared" si="27"/>
        <v>2.3940625</v>
      </c>
      <c r="AO819" s="75"/>
      <c r="AP819" s="147"/>
    </row>
    <row r="820" spans="2:42" x14ac:dyDescent="0.25">
      <c r="B820">
        <v>814</v>
      </c>
      <c r="C820" s="75">
        <v>428.9544235924933</v>
      </c>
      <c r="D820" s="159">
        <v>0.921875</v>
      </c>
      <c r="E820" s="10">
        <v>428.9544235924933</v>
      </c>
      <c r="I820" s="161">
        <f t="shared" si="26"/>
        <v>428.9544235924933</v>
      </c>
      <c r="J820" s="160">
        <f t="shared" si="27"/>
        <v>0.921875</v>
      </c>
      <c r="AO820" s="75"/>
      <c r="AP820" s="147"/>
    </row>
    <row r="821" spans="2:42" x14ac:dyDescent="0.25">
      <c r="B821">
        <v>815</v>
      </c>
      <c r="C821" s="75">
        <v>6818.181818181818</v>
      </c>
      <c r="D821" s="159">
        <v>1.3023333333333333</v>
      </c>
      <c r="E821" s="10">
        <v>6818.181818181818</v>
      </c>
      <c r="I821" s="161">
        <f t="shared" si="26"/>
        <v>6818.181818181818</v>
      </c>
      <c r="J821" s="160">
        <f t="shared" si="27"/>
        <v>1.3023333333333333</v>
      </c>
      <c r="AO821" s="75"/>
      <c r="AP821" s="147"/>
    </row>
    <row r="822" spans="2:42" x14ac:dyDescent="0.25">
      <c r="B822">
        <v>816</v>
      </c>
      <c r="C822" s="75">
        <v>2300</v>
      </c>
      <c r="D822" s="159">
        <v>6.1521739130434785</v>
      </c>
      <c r="E822" s="10">
        <v>2300</v>
      </c>
      <c r="I822" s="161">
        <f t="shared" si="26"/>
        <v>2300</v>
      </c>
      <c r="J822" s="160">
        <f t="shared" si="27"/>
        <v>6.1521739130434785</v>
      </c>
      <c r="AO822" s="75"/>
      <c r="AP822" s="147"/>
    </row>
    <row r="823" spans="2:42" x14ac:dyDescent="0.25">
      <c r="B823">
        <v>817</v>
      </c>
      <c r="C823" s="75">
        <v>51300</v>
      </c>
      <c r="D823" s="159">
        <v>3.687953216374269</v>
      </c>
      <c r="E823" s="10">
        <v>51300</v>
      </c>
      <c r="I823" s="161">
        <f t="shared" si="26"/>
        <v>51300</v>
      </c>
      <c r="J823" s="160">
        <f t="shared" si="27"/>
        <v>3.687953216374269</v>
      </c>
      <c r="AO823" s="75"/>
      <c r="AP823" s="147"/>
    </row>
    <row r="824" spans="2:42" x14ac:dyDescent="0.25">
      <c r="B824">
        <v>818</v>
      </c>
      <c r="C824" s="75">
        <v>700</v>
      </c>
      <c r="D824" s="159">
        <v>10.948571428571428</v>
      </c>
      <c r="E824" s="10">
        <v>700</v>
      </c>
      <c r="I824" s="161">
        <f t="shared" si="26"/>
        <v>700</v>
      </c>
      <c r="J824" s="160">
        <f t="shared" si="27"/>
        <v>10.948571428571428</v>
      </c>
      <c r="AO824" s="75"/>
      <c r="AP824" s="147"/>
    </row>
    <row r="825" spans="2:42" x14ac:dyDescent="0.25">
      <c r="B825">
        <v>819</v>
      </c>
      <c r="C825" s="75">
        <v>8900</v>
      </c>
      <c r="D825" s="159">
        <v>0.50662921348314605</v>
      </c>
      <c r="E825" s="10">
        <v>8900</v>
      </c>
      <c r="I825" s="161">
        <f t="shared" si="26"/>
        <v>8900</v>
      </c>
      <c r="J825" s="160">
        <f t="shared" si="27"/>
        <v>0.50662921348314605</v>
      </c>
      <c r="AO825" s="75"/>
      <c r="AP825" s="147"/>
    </row>
    <row r="826" spans="2:42" x14ac:dyDescent="0.25">
      <c r="B826">
        <v>820</v>
      </c>
      <c r="C826" s="75">
        <v>1724.1379310344828</v>
      </c>
      <c r="D826" s="159">
        <v>8.0060000000000002</v>
      </c>
      <c r="E826" s="10">
        <v>1724.1379310344828</v>
      </c>
      <c r="I826" s="161">
        <f t="shared" si="26"/>
        <v>1724.1379310344828</v>
      </c>
      <c r="J826" s="160">
        <f t="shared" si="27"/>
        <v>8.0060000000000002</v>
      </c>
      <c r="AO826" s="75"/>
      <c r="AP826" s="147"/>
    </row>
    <row r="827" spans="2:42" x14ac:dyDescent="0.25">
      <c r="B827">
        <v>821</v>
      </c>
      <c r="C827" s="75">
        <v>4900</v>
      </c>
      <c r="D827" s="159">
        <v>2.9128571428571428</v>
      </c>
      <c r="E827" s="10">
        <v>4900</v>
      </c>
      <c r="I827" s="161">
        <f t="shared" si="26"/>
        <v>4900</v>
      </c>
      <c r="J827" s="160">
        <f t="shared" si="27"/>
        <v>2.9128571428571428</v>
      </c>
      <c r="AO827" s="75"/>
      <c r="AP827" s="147"/>
    </row>
    <row r="828" spans="2:42" x14ac:dyDescent="0.25">
      <c r="B828">
        <v>822</v>
      </c>
      <c r="C828" s="75">
        <v>54000</v>
      </c>
      <c r="D828" s="159">
        <v>3.4996666666666667</v>
      </c>
      <c r="E828" s="10">
        <v>54000</v>
      </c>
      <c r="I828" s="161">
        <f t="shared" si="26"/>
        <v>54000</v>
      </c>
      <c r="J828" s="160">
        <f t="shared" si="27"/>
        <v>3.4996666666666667</v>
      </c>
      <c r="AO828" s="75"/>
      <c r="AP828" s="147"/>
    </row>
    <row r="829" spans="2:42" x14ac:dyDescent="0.25">
      <c r="B829">
        <v>823</v>
      </c>
      <c r="C829" s="75">
        <v>4100</v>
      </c>
      <c r="D829" s="159">
        <v>3.5707317073170732</v>
      </c>
      <c r="E829" s="10">
        <v>4100</v>
      </c>
      <c r="I829" s="161">
        <f t="shared" si="26"/>
        <v>4100</v>
      </c>
      <c r="J829" s="160">
        <f t="shared" si="27"/>
        <v>3.5707317073170732</v>
      </c>
      <c r="AO829" s="75"/>
      <c r="AP829" s="147"/>
    </row>
    <row r="830" spans="2:42" x14ac:dyDescent="0.25">
      <c r="B830">
        <v>824</v>
      </c>
      <c r="C830" s="75">
        <v>85000</v>
      </c>
      <c r="D830" s="159">
        <v>1.2648941176470587</v>
      </c>
      <c r="E830" s="10">
        <v>85000</v>
      </c>
      <c r="I830" s="161">
        <f t="shared" ref="I830:I893" si="28">IF(ISBLANK(C830),0,C830)</f>
        <v>85000</v>
      </c>
      <c r="J830" s="160">
        <f t="shared" ref="J830:J893" si="29">IF(ISBLANK(D830),0,D830)</f>
        <v>1.2648941176470587</v>
      </c>
      <c r="AO830" s="75"/>
      <c r="AP830" s="147"/>
    </row>
    <row r="831" spans="2:42" x14ac:dyDescent="0.25">
      <c r="B831">
        <v>825</v>
      </c>
      <c r="C831" s="75">
        <v>4137.9310344827591</v>
      </c>
      <c r="D831" s="159">
        <v>3.875</v>
      </c>
      <c r="E831" s="10">
        <v>4137.9310344827591</v>
      </c>
      <c r="I831" s="161">
        <f t="shared" si="28"/>
        <v>4137.9310344827591</v>
      </c>
      <c r="J831" s="160">
        <f t="shared" si="29"/>
        <v>3.875</v>
      </c>
      <c r="AO831" s="75"/>
      <c r="AP831" s="147"/>
    </row>
    <row r="832" spans="2:42" x14ac:dyDescent="0.25">
      <c r="B832">
        <v>826</v>
      </c>
      <c r="C832" s="75">
        <v>2800</v>
      </c>
      <c r="D832" s="159">
        <v>4.5703571428571426</v>
      </c>
      <c r="E832" s="10">
        <v>2800</v>
      </c>
      <c r="I832" s="161">
        <f t="shared" si="28"/>
        <v>2800</v>
      </c>
      <c r="J832" s="160">
        <f t="shared" si="29"/>
        <v>4.5703571428571426</v>
      </c>
      <c r="AO832" s="75"/>
      <c r="AP832" s="147"/>
    </row>
    <row r="833" spans="2:42" x14ac:dyDescent="0.25">
      <c r="B833">
        <v>827</v>
      </c>
      <c r="C833" s="75">
        <v>1543.6241610738255</v>
      </c>
      <c r="D833" s="159">
        <v>2.6669565217391304</v>
      </c>
      <c r="E833" s="10">
        <v>1543.6241610738255</v>
      </c>
      <c r="I833" s="161">
        <f t="shared" si="28"/>
        <v>1543.6241610738255</v>
      </c>
      <c r="J833" s="160">
        <f t="shared" si="29"/>
        <v>2.6669565217391304</v>
      </c>
      <c r="AO833" s="75"/>
      <c r="AP833" s="147"/>
    </row>
    <row r="834" spans="2:42" x14ac:dyDescent="0.25">
      <c r="B834">
        <v>828</v>
      </c>
      <c r="C834" s="75">
        <v>7100</v>
      </c>
      <c r="D834" s="159">
        <v>0.69</v>
      </c>
      <c r="E834" s="10">
        <v>7100</v>
      </c>
      <c r="I834" s="161">
        <f t="shared" si="28"/>
        <v>7100</v>
      </c>
      <c r="J834" s="160">
        <f t="shared" si="29"/>
        <v>0.69</v>
      </c>
      <c r="AO834" s="75"/>
      <c r="AP834" s="147"/>
    </row>
    <row r="835" spans="2:42" x14ac:dyDescent="0.25">
      <c r="B835">
        <v>829</v>
      </c>
      <c r="C835" s="75">
        <v>9600</v>
      </c>
      <c r="D835" s="159">
        <v>0.51343749999999999</v>
      </c>
      <c r="E835" s="10">
        <v>9600</v>
      </c>
      <c r="I835" s="161">
        <f t="shared" si="28"/>
        <v>9600</v>
      </c>
      <c r="J835" s="160">
        <f t="shared" si="29"/>
        <v>0.51343749999999999</v>
      </c>
      <c r="AO835" s="75"/>
      <c r="AP835" s="147"/>
    </row>
    <row r="836" spans="2:42" x14ac:dyDescent="0.25">
      <c r="B836">
        <v>830</v>
      </c>
      <c r="C836" s="75">
        <v>121600</v>
      </c>
      <c r="D836" s="159">
        <v>1.1710526315789473E-2</v>
      </c>
      <c r="E836" s="10">
        <v>121600</v>
      </c>
      <c r="I836" s="161">
        <f t="shared" si="28"/>
        <v>121600</v>
      </c>
      <c r="J836" s="160">
        <f t="shared" si="29"/>
        <v>1.1710526315789473E-2</v>
      </c>
      <c r="AO836" s="75"/>
      <c r="AP836" s="147"/>
    </row>
    <row r="837" spans="2:42" x14ac:dyDescent="0.25">
      <c r="B837">
        <v>831</v>
      </c>
      <c r="C837" s="75">
        <v>97100</v>
      </c>
      <c r="D837" s="159">
        <v>1.089773429454171</v>
      </c>
      <c r="E837" s="10">
        <v>97100</v>
      </c>
      <c r="I837" s="161">
        <f t="shared" si="28"/>
        <v>97100</v>
      </c>
      <c r="J837" s="160">
        <f t="shared" si="29"/>
        <v>1.089773429454171</v>
      </c>
      <c r="AO837" s="75"/>
      <c r="AP837" s="147"/>
    </row>
    <row r="838" spans="2:42" x14ac:dyDescent="0.25">
      <c r="B838">
        <v>832</v>
      </c>
      <c r="C838" s="75">
        <v>5790.8847184986598</v>
      </c>
      <c r="D838" s="159">
        <v>3.1517592592592591</v>
      </c>
      <c r="E838" s="10">
        <v>5790.8847184986598</v>
      </c>
      <c r="I838" s="161">
        <f t="shared" si="28"/>
        <v>5790.8847184986598</v>
      </c>
      <c r="J838" s="160">
        <f t="shared" si="29"/>
        <v>3.1517592592592591</v>
      </c>
      <c r="AO838" s="75"/>
      <c r="AP838" s="147"/>
    </row>
    <row r="839" spans="2:42" x14ac:dyDescent="0.25">
      <c r="B839">
        <v>833</v>
      </c>
      <c r="C839" s="75">
        <v>911.52815013404825</v>
      </c>
      <c r="D839" s="159">
        <v>1.5769117647058823</v>
      </c>
      <c r="E839" s="10">
        <v>911.52815013404825</v>
      </c>
      <c r="I839" s="161">
        <f t="shared" si="28"/>
        <v>911.52815013404825</v>
      </c>
      <c r="J839" s="160">
        <f t="shared" si="29"/>
        <v>1.5769117647058823</v>
      </c>
      <c r="AO839" s="75"/>
      <c r="AP839" s="147"/>
    </row>
    <row r="840" spans="2:42" x14ac:dyDescent="0.25">
      <c r="B840">
        <v>834</v>
      </c>
      <c r="C840" s="75">
        <v>7300</v>
      </c>
      <c r="D840" s="159">
        <v>1.5380821917808218</v>
      </c>
      <c r="E840" s="10">
        <v>7300</v>
      </c>
      <c r="I840" s="161">
        <f t="shared" si="28"/>
        <v>7300</v>
      </c>
      <c r="J840" s="160">
        <f t="shared" si="29"/>
        <v>1.5380821917808218</v>
      </c>
      <c r="AO840" s="75"/>
      <c r="AP840" s="147"/>
    </row>
    <row r="841" spans="2:42" x14ac:dyDescent="0.25">
      <c r="B841">
        <v>835</v>
      </c>
      <c r="C841" s="75">
        <v>86200</v>
      </c>
      <c r="D841" s="159">
        <v>0.89738979118329465</v>
      </c>
      <c r="E841" s="10">
        <v>86200</v>
      </c>
      <c r="I841" s="161">
        <f t="shared" si="28"/>
        <v>86200</v>
      </c>
      <c r="J841" s="160">
        <f t="shared" si="29"/>
        <v>0.89738979118329465</v>
      </c>
      <c r="AO841" s="75"/>
      <c r="AP841" s="147"/>
    </row>
    <row r="842" spans="2:42" x14ac:dyDescent="0.25">
      <c r="B842">
        <v>836</v>
      </c>
      <c r="C842" s="75">
        <v>8100</v>
      </c>
      <c r="D842" s="159">
        <v>0.75135802469135804</v>
      </c>
      <c r="E842" s="10">
        <v>8100</v>
      </c>
      <c r="I842" s="161">
        <f t="shared" si="28"/>
        <v>8100</v>
      </c>
      <c r="J842" s="160">
        <f t="shared" si="29"/>
        <v>0.75135802469135804</v>
      </c>
      <c r="AO842" s="75"/>
      <c r="AP842" s="147"/>
    </row>
    <row r="843" spans="2:42" x14ac:dyDescent="0.25">
      <c r="B843">
        <v>837</v>
      </c>
      <c r="C843" s="75">
        <v>17700</v>
      </c>
      <c r="D843" s="159">
        <v>8.5288135593220336</v>
      </c>
      <c r="E843" s="10">
        <v>17700</v>
      </c>
      <c r="I843" s="161">
        <f t="shared" si="28"/>
        <v>17700</v>
      </c>
      <c r="J843" s="160">
        <f t="shared" si="29"/>
        <v>8.5288135593220336</v>
      </c>
      <c r="AO843" s="75"/>
      <c r="AP843" s="147"/>
    </row>
    <row r="844" spans="2:42" x14ac:dyDescent="0.25">
      <c r="B844">
        <v>838</v>
      </c>
      <c r="C844" s="75">
        <v>6400</v>
      </c>
      <c r="D844" s="159">
        <v>1.3890625000000001</v>
      </c>
      <c r="E844" s="10">
        <v>6400</v>
      </c>
      <c r="I844" s="161">
        <f t="shared" si="28"/>
        <v>6400</v>
      </c>
      <c r="J844" s="160">
        <f t="shared" si="29"/>
        <v>1.3890625000000001</v>
      </c>
      <c r="AO844" s="75"/>
      <c r="AP844" s="147"/>
    </row>
    <row r="845" spans="2:42" x14ac:dyDescent="0.25">
      <c r="B845">
        <v>839</v>
      </c>
      <c r="C845" s="75">
        <v>7700</v>
      </c>
      <c r="D845" s="159">
        <v>1.9018181818181819</v>
      </c>
      <c r="E845" s="10">
        <v>7700</v>
      </c>
      <c r="I845" s="161">
        <f t="shared" si="28"/>
        <v>7700</v>
      </c>
      <c r="J845" s="160">
        <f t="shared" si="29"/>
        <v>1.9018181818181819</v>
      </c>
      <c r="AO845" s="75"/>
      <c r="AP845" s="147"/>
    </row>
    <row r="846" spans="2:42" x14ac:dyDescent="0.25">
      <c r="B846">
        <v>840</v>
      </c>
      <c r="C846" s="75">
        <v>116300</v>
      </c>
      <c r="D846" s="159">
        <v>1.0024333619948409</v>
      </c>
      <c r="E846" s="10">
        <v>116300</v>
      </c>
      <c r="I846" s="161">
        <f t="shared" si="28"/>
        <v>116300</v>
      </c>
      <c r="J846" s="160">
        <f t="shared" si="29"/>
        <v>1.0024333619948409</v>
      </c>
      <c r="AO846" s="75"/>
      <c r="AP846" s="147"/>
    </row>
    <row r="847" spans="2:42" x14ac:dyDescent="0.25">
      <c r="B847">
        <v>841</v>
      </c>
      <c r="C847" s="75">
        <v>9100</v>
      </c>
      <c r="D847" s="159">
        <v>1.4275824175824177</v>
      </c>
      <c r="E847" s="10">
        <v>9100</v>
      </c>
      <c r="I847" s="161">
        <f t="shared" si="28"/>
        <v>9100</v>
      </c>
      <c r="J847" s="160">
        <f t="shared" si="29"/>
        <v>1.4275824175824177</v>
      </c>
      <c r="AO847" s="75"/>
      <c r="AP847" s="147"/>
    </row>
    <row r="848" spans="2:42" x14ac:dyDescent="0.25">
      <c r="B848">
        <v>842</v>
      </c>
      <c r="C848" s="75">
        <v>1500</v>
      </c>
      <c r="D848" s="159">
        <v>5.6313333333333331</v>
      </c>
      <c r="E848" s="10">
        <v>1500</v>
      </c>
      <c r="I848" s="161">
        <f t="shared" si="28"/>
        <v>1500</v>
      </c>
      <c r="J848" s="160">
        <f t="shared" si="29"/>
        <v>5.6313333333333331</v>
      </c>
      <c r="AO848" s="75"/>
      <c r="AP848" s="147"/>
    </row>
    <row r="849" spans="2:42" x14ac:dyDescent="0.25">
      <c r="B849">
        <v>843</v>
      </c>
      <c r="C849" s="75">
        <v>8800</v>
      </c>
      <c r="D849" s="159">
        <v>0.30715909090909088</v>
      </c>
      <c r="E849" s="10">
        <v>8800</v>
      </c>
      <c r="I849" s="161">
        <f t="shared" si="28"/>
        <v>8800</v>
      </c>
      <c r="J849" s="160">
        <f t="shared" si="29"/>
        <v>0.30715909090909088</v>
      </c>
      <c r="AO849" s="75"/>
      <c r="AP849" s="147"/>
    </row>
    <row r="850" spans="2:42" x14ac:dyDescent="0.25">
      <c r="B850">
        <v>844</v>
      </c>
      <c r="C850" s="75">
        <v>8800</v>
      </c>
      <c r="D850" s="159">
        <v>0.99397727272727276</v>
      </c>
      <c r="E850" s="10">
        <v>8800</v>
      </c>
      <c r="I850" s="161">
        <f t="shared" si="28"/>
        <v>8800</v>
      </c>
      <c r="J850" s="160">
        <f t="shared" si="29"/>
        <v>0.99397727272727276</v>
      </c>
      <c r="AO850" s="75"/>
      <c r="AP850" s="147"/>
    </row>
    <row r="851" spans="2:42" x14ac:dyDescent="0.25">
      <c r="B851">
        <v>845</v>
      </c>
      <c r="C851" s="75">
        <v>80344.827586206899</v>
      </c>
      <c r="D851" s="159">
        <v>1.9754935622317598</v>
      </c>
      <c r="E851" s="10">
        <v>80344.827586206899</v>
      </c>
      <c r="I851" s="161">
        <f t="shared" si="28"/>
        <v>80344.827586206899</v>
      </c>
      <c r="J851" s="160">
        <f t="shared" si="29"/>
        <v>1.9754935622317598</v>
      </c>
      <c r="AO851" s="75"/>
      <c r="AP851" s="147"/>
    </row>
    <row r="852" spans="2:42" x14ac:dyDescent="0.25">
      <c r="B852">
        <v>846</v>
      </c>
      <c r="C852" s="75">
        <v>1000</v>
      </c>
      <c r="D852" s="159">
        <v>5.085</v>
      </c>
      <c r="E852" s="10">
        <v>1000</v>
      </c>
      <c r="I852" s="161">
        <f t="shared" si="28"/>
        <v>1000</v>
      </c>
      <c r="J852" s="160">
        <f t="shared" si="29"/>
        <v>5.085</v>
      </c>
      <c r="AO852" s="75"/>
      <c r="AP852" s="147"/>
    </row>
    <row r="853" spans="2:42" x14ac:dyDescent="0.25">
      <c r="B853">
        <v>847</v>
      </c>
      <c r="C853" s="75">
        <v>4700</v>
      </c>
      <c r="D853" s="159">
        <v>2.3774468085106384</v>
      </c>
      <c r="E853" s="10">
        <v>4700</v>
      </c>
      <c r="I853" s="161">
        <f t="shared" si="28"/>
        <v>4700</v>
      </c>
      <c r="J853" s="160">
        <f t="shared" si="29"/>
        <v>2.3774468085106384</v>
      </c>
      <c r="AO853" s="75"/>
      <c r="AP853" s="147"/>
    </row>
    <row r="854" spans="2:42" x14ac:dyDescent="0.25">
      <c r="B854">
        <v>848</v>
      </c>
      <c r="C854" s="75">
        <v>3200</v>
      </c>
      <c r="D854" s="159">
        <v>3.3846875000000001</v>
      </c>
      <c r="E854" s="10">
        <v>3200</v>
      </c>
      <c r="I854" s="161">
        <f t="shared" si="28"/>
        <v>3200</v>
      </c>
      <c r="J854" s="160">
        <f t="shared" si="29"/>
        <v>3.3846875000000001</v>
      </c>
      <c r="AO854" s="75"/>
      <c r="AP854" s="147"/>
    </row>
    <row r="855" spans="2:42" x14ac:dyDescent="0.25">
      <c r="B855">
        <v>849</v>
      </c>
      <c r="C855" s="75">
        <v>6700</v>
      </c>
      <c r="D855" s="159">
        <v>1.3308955223880596</v>
      </c>
      <c r="E855" s="10">
        <v>6700</v>
      </c>
      <c r="I855" s="161">
        <f t="shared" si="28"/>
        <v>6700</v>
      </c>
      <c r="J855" s="160">
        <f t="shared" si="29"/>
        <v>1.3308955223880596</v>
      </c>
      <c r="AO855" s="75"/>
      <c r="AP855" s="147"/>
    </row>
    <row r="856" spans="2:42" x14ac:dyDescent="0.25">
      <c r="B856">
        <v>850</v>
      </c>
      <c r="C856" s="75">
        <v>100</v>
      </c>
      <c r="D856" s="159">
        <v>0.01</v>
      </c>
      <c r="E856" s="10">
        <v>100</v>
      </c>
      <c r="I856" s="161">
        <f t="shared" si="28"/>
        <v>100</v>
      </c>
      <c r="J856" s="160">
        <f t="shared" si="29"/>
        <v>0.01</v>
      </c>
      <c r="AO856" s="75"/>
      <c r="AP856" s="147"/>
    </row>
    <row r="857" spans="2:42" x14ac:dyDescent="0.25">
      <c r="B857">
        <v>851</v>
      </c>
      <c r="C857" s="75">
        <v>6000</v>
      </c>
      <c r="D857" s="159">
        <v>2.0779999999999998</v>
      </c>
      <c r="E857" s="10">
        <v>6000</v>
      </c>
      <c r="I857" s="161">
        <f t="shared" si="28"/>
        <v>6000</v>
      </c>
      <c r="J857" s="160">
        <f t="shared" si="29"/>
        <v>2.0779999999999998</v>
      </c>
      <c r="AO857" s="75"/>
      <c r="AP857" s="147"/>
    </row>
    <row r="858" spans="2:42" x14ac:dyDescent="0.25">
      <c r="B858">
        <v>852</v>
      </c>
      <c r="C858" s="75">
        <v>4900</v>
      </c>
      <c r="D858" s="159">
        <v>0.51122448979591839</v>
      </c>
      <c r="E858" s="10">
        <v>4900</v>
      </c>
      <c r="I858" s="161">
        <f t="shared" si="28"/>
        <v>4900</v>
      </c>
      <c r="J858" s="160">
        <f t="shared" si="29"/>
        <v>0.51122448979591839</v>
      </c>
      <c r="AO858" s="75"/>
      <c r="AP858" s="147"/>
    </row>
    <row r="859" spans="2:42" x14ac:dyDescent="0.25">
      <c r="B859">
        <v>853</v>
      </c>
      <c r="C859" s="75">
        <v>12954.545454545454</v>
      </c>
      <c r="D859" s="159">
        <v>6.5205847953216374</v>
      </c>
      <c r="E859" s="10">
        <v>12954.545454545454</v>
      </c>
      <c r="I859" s="161">
        <f t="shared" si="28"/>
        <v>12954.545454545454</v>
      </c>
      <c r="J859" s="160">
        <f t="shared" si="29"/>
        <v>6.5205847953216374</v>
      </c>
      <c r="AO859" s="75"/>
      <c r="AP859" s="147"/>
    </row>
    <row r="860" spans="2:42" x14ac:dyDescent="0.25">
      <c r="B860">
        <v>854</v>
      </c>
      <c r="C860" s="75">
        <v>129545.45454545454</v>
      </c>
      <c r="D860" s="159">
        <v>1.1363099415204678</v>
      </c>
      <c r="E860" s="10">
        <v>129545.45454545454</v>
      </c>
      <c r="I860" s="161">
        <f t="shared" si="28"/>
        <v>129545.45454545454</v>
      </c>
      <c r="J860" s="160">
        <f t="shared" si="29"/>
        <v>1.1363099415204678</v>
      </c>
      <c r="AO860" s="75"/>
      <c r="AP860" s="147"/>
    </row>
    <row r="861" spans="2:42" x14ac:dyDescent="0.25">
      <c r="B861">
        <v>855</v>
      </c>
      <c r="C861" s="75">
        <v>15704.697986577181</v>
      </c>
      <c r="D861" s="159">
        <v>1.0237606837606839</v>
      </c>
      <c r="E861" s="10">
        <v>15704.697986577181</v>
      </c>
      <c r="I861" s="161">
        <f t="shared" si="28"/>
        <v>15704.697986577181</v>
      </c>
      <c r="J861" s="160">
        <f t="shared" si="29"/>
        <v>1.0237606837606839</v>
      </c>
      <c r="AO861" s="75"/>
      <c r="AP861" s="147"/>
    </row>
    <row r="862" spans="2:42" x14ac:dyDescent="0.25">
      <c r="B862">
        <v>856</v>
      </c>
      <c r="C862" s="75">
        <v>2400</v>
      </c>
      <c r="D862" s="159">
        <v>3.5658333333333334</v>
      </c>
      <c r="E862" s="10">
        <v>2400</v>
      </c>
      <c r="I862" s="161">
        <f t="shared" si="28"/>
        <v>2400</v>
      </c>
      <c r="J862" s="160">
        <f t="shared" si="29"/>
        <v>3.5658333333333334</v>
      </c>
      <c r="AO862" s="75"/>
      <c r="AP862" s="147"/>
    </row>
    <row r="863" spans="2:42" x14ac:dyDescent="0.25">
      <c r="B863">
        <v>857</v>
      </c>
      <c r="C863" s="75">
        <v>5520.8333333333339</v>
      </c>
      <c r="D863" s="159">
        <v>1.3986792452830188</v>
      </c>
      <c r="E863" s="10">
        <v>5520.8333333333339</v>
      </c>
      <c r="I863" s="161">
        <f t="shared" si="28"/>
        <v>5520.8333333333339</v>
      </c>
      <c r="J863" s="160">
        <f t="shared" si="29"/>
        <v>1.3986792452830188</v>
      </c>
      <c r="AO863" s="75"/>
      <c r="AP863" s="147"/>
    </row>
    <row r="864" spans="2:42" x14ac:dyDescent="0.25">
      <c r="B864">
        <v>858</v>
      </c>
      <c r="C864" s="75">
        <v>4000</v>
      </c>
      <c r="D864" s="159">
        <v>0.69450000000000001</v>
      </c>
      <c r="E864" s="10">
        <v>4000</v>
      </c>
      <c r="I864" s="161">
        <f t="shared" si="28"/>
        <v>4000</v>
      </c>
      <c r="J864" s="160">
        <f t="shared" si="29"/>
        <v>0.69450000000000001</v>
      </c>
      <c r="AO864" s="75"/>
      <c r="AP864" s="147"/>
    </row>
    <row r="865" spans="2:42" x14ac:dyDescent="0.25">
      <c r="B865">
        <v>859</v>
      </c>
      <c r="C865" s="75">
        <v>7300</v>
      </c>
      <c r="D865" s="159">
        <v>0.35534246575342465</v>
      </c>
      <c r="E865" s="10">
        <v>7300</v>
      </c>
      <c r="I865" s="161">
        <f t="shared" si="28"/>
        <v>7300</v>
      </c>
      <c r="J865" s="160">
        <f t="shared" si="29"/>
        <v>0.35534246575342465</v>
      </c>
      <c r="AO865" s="75"/>
      <c r="AP865" s="147"/>
    </row>
    <row r="866" spans="2:42" x14ac:dyDescent="0.25">
      <c r="B866">
        <v>860</v>
      </c>
      <c r="C866" s="75">
        <v>2000</v>
      </c>
      <c r="D866" s="159">
        <v>2.5165000000000002</v>
      </c>
      <c r="E866" s="10">
        <v>2000</v>
      </c>
      <c r="I866" s="161">
        <f t="shared" si="28"/>
        <v>2000</v>
      </c>
      <c r="J866" s="160">
        <f t="shared" si="29"/>
        <v>2.5165000000000002</v>
      </c>
      <c r="AO866" s="75"/>
      <c r="AP866" s="147"/>
    </row>
    <row r="867" spans="2:42" x14ac:dyDescent="0.25">
      <c r="B867">
        <v>861</v>
      </c>
      <c r="C867" s="75">
        <v>8800</v>
      </c>
      <c r="D867" s="159">
        <v>1.0587500000000001</v>
      </c>
      <c r="E867" s="10">
        <v>8800</v>
      </c>
      <c r="I867" s="161">
        <f t="shared" si="28"/>
        <v>8800</v>
      </c>
      <c r="J867" s="160">
        <f t="shared" si="29"/>
        <v>1.0587500000000001</v>
      </c>
      <c r="AO867" s="75"/>
      <c r="AP867" s="147"/>
    </row>
    <row r="868" spans="2:42" x14ac:dyDescent="0.25">
      <c r="B868">
        <v>862</v>
      </c>
      <c r="C868" s="75">
        <v>3500</v>
      </c>
      <c r="D868" s="159">
        <v>1.8742857142857143</v>
      </c>
      <c r="E868" s="10">
        <v>3500</v>
      </c>
      <c r="I868" s="161">
        <f t="shared" si="28"/>
        <v>3500</v>
      </c>
      <c r="J868" s="160">
        <f t="shared" si="29"/>
        <v>1.8742857142857143</v>
      </c>
      <c r="AO868" s="75"/>
      <c r="AP868" s="147"/>
    </row>
    <row r="869" spans="2:42" x14ac:dyDescent="0.25">
      <c r="B869">
        <v>863</v>
      </c>
      <c r="C869" s="75">
        <v>1400</v>
      </c>
      <c r="D869" s="159">
        <v>3.8678571428571429</v>
      </c>
      <c r="E869" s="10">
        <v>1400</v>
      </c>
      <c r="I869" s="161">
        <f t="shared" si="28"/>
        <v>1400</v>
      </c>
      <c r="J869" s="160">
        <f t="shared" si="29"/>
        <v>3.8678571428571429</v>
      </c>
      <c r="AO869" s="75"/>
      <c r="AP869" s="147"/>
    </row>
    <row r="870" spans="2:42" x14ac:dyDescent="0.25">
      <c r="B870">
        <v>864</v>
      </c>
      <c r="C870" s="75">
        <v>4200</v>
      </c>
      <c r="D870" s="159">
        <v>3.4707142857142856</v>
      </c>
      <c r="E870" s="10">
        <v>4200</v>
      </c>
      <c r="I870" s="161">
        <f t="shared" si="28"/>
        <v>4200</v>
      </c>
      <c r="J870" s="160">
        <f t="shared" si="29"/>
        <v>3.4707142857142856</v>
      </c>
      <c r="AO870" s="75"/>
      <c r="AP870" s="147"/>
    </row>
    <row r="871" spans="2:42" x14ac:dyDescent="0.25">
      <c r="B871">
        <v>865</v>
      </c>
      <c r="C871" s="75">
        <v>81000</v>
      </c>
      <c r="D871" s="159">
        <v>1.8582098765432098</v>
      </c>
      <c r="E871" s="10">
        <v>81000</v>
      </c>
      <c r="I871" s="161">
        <f t="shared" si="28"/>
        <v>81000</v>
      </c>
      <c r="J871" s="160">
        <f t="shared" si="29"/>
        <v>1.8582098765432098</v>
      </c>
      <c r="AO871" s="75"/>
      <c r="AP871" s="147"/>
    </row>
    <row r="872" spans="2:42" x14ac:dyDescent="0.25">
      <c r="B872">
        <v>866</v>
      </c>
      <c r="C872" s="75">
        <v>182800</v>
      </c>
      <c r="D872" s="159">
        <v>0.43241247264770238</v>
      </c>
      <c r="E872" s="10">
        <v>182800</v>
      </c>
      <c r="I872" s="161">
        <f t="shared" si="28"/>
        <v>182800</v>
      </c>
      <c r="J872" s="160">
        <f t="shared" si="29"/>
        <v>0.43241247264770238</v>
      </c>
      <c r="AO872" s="75"/>
      <c r="AP872" s="147"/>
    </row>
    <row r="873" spans="2:42" x14ac:dyDescent="0.25">
      <c r="B873">
        <v>867</v>
      </c>
      <c r="C873" s="75">
        <v>4800</v>
      </c>
      <c r="D873" s="159">
        <v>1.6243749999999999</v>
      </c>
      <c r="E873" s="10">
        <v>4800</v>
      </c>
      <c r="I873" s="161">
        <f t="shared" si="28"/>
        <v>4800</v>
      </c>
      <c r="J873" s="160">
        <f t="shared" si="29"/>
        <v>1.6243749999999999</v>
      </c>
      <c r="AO873" s="75"/>
      <c r="AP873" s="147"/>
    </row>
    <row r="874" spans="2:42" x14ac:dyDescent="0.25">
      <c r="B874">
        <v>868</v>
      </c>
      <c r="C874" s="75">
        <v>7000</v>
      </c>
      <c r="D874" s="159">
        <v>1.8484285714285715</v>
      </c>
      <c r="E874" s="10">
        <v>7000</v>
      </c>
      <c r="I874" s="161">
        <f t="shared" si="28"/>
        <v>7000</v>
      </c>
      <c r="J874" s="160">
        <f t="shared" si="29"/>
        <v>1.8484285714285715</v>
      </c>
      <c r="AO874" s="75"/>
      <c r="AP874" s="147"/>
    </row>
    <row r="875" spans="2:42" x14ac:dyDescent="0.25">
      <c r="B875">
        <v>869</v>
      </c>
      <c r="C875" s="75">
        <v>161900</v>
      </c>
      <c r="D875" s="159">
        <v>0.23703520691785052</v>
      </c>
      <c r="E875" s="10">
        <v>161900</v>
      </c>
      <c r="I875" s="161">
        <f t="shared" si="28"/>
        <v>161900</v>
      </c>
      <c r="J875" s="160">
        <f t="shared" si="29"/>
        <v>0.23703520691785052</v>
      </c>
      <c r="AO875" s="75"/>
      <c r="AP875" s="147"/>
    </row>
    <row r="876" spans="2:42" x14ac:dyDescent="0.25">
      <c r="B876">
        <v>870</v>
      </c>
      <c r="C876" s="75">
        <v>7700</v>
      </c>
      <c r="D876" s="159">
        <v>0.89870129870129867</v>
      </c>
      <c r="E876" s="10">
        <v>7700</v>
      </c>
      <c r="I876" s="161">
        <f t="shared" si="28"/>
        <v>7700</v>
      </c>
      <c r="J876" s="160">
        <f t="shared" si="29"/>
        <v>0.89870129870129867</v>
      </c>
      <c r="AO876" s="75"/>
      <c r="AP876" s="147"/>
    </row>
    <row r="877" spans="2:42" x14ac:dyDescent="0.25">
      <c r="B877">
        <v>871</v>
      </c>
      <c r="C877" s="75">
        <v>71500</v>
      </c>
      <c r="D877" s="159">
        <v>2.7260419580419581</v>
      </c>
      <c r="E877" s="10">
        <v>71500</v>
      </c>
      <c r="I877" s="161">
        <f t="shared" si="28"/>
        <v>71500</v>
      </c>
      <c r="J877" s="160">
        <f t="shared" si="29"/>
        <v>2.7260419580419581</v>
      </c>
      <c r="AO877" s="75"/>
      <c r="AP877" s="147"/>
    </row>
    <row r="878" spans="2:42" x14ac:dyDescent="0.25">
      <c r="B878">
        <v>872</v>
      </c>
      <c r="C878" s="75">
        <v>3154.3624161073826</v>
      </c>
      <c r="D878" s="159">
        <v>1.7004255319148935</v>
      </c>
      <c r="E878" s="10">
        <v>3154.3624161073826</v>
      </c>
      <c r="I878" s="161">
        <f t="shared" si="28"/>
        <v>3154.3624161073826</v>
      </c>
      <c r="J878" s="160">
        <f t="shared" si="29"/>
        <v>1.7004255319148935</v>
      </c>
      <c r="AO878" s="75"/>
      <c r="AP878" s="147"/>
    </row>
    <row r="879" spans="2:42" x14ac:dyDescent="0.25">
      <c r="B879">
        <v>873</v>
      </c>
      <c r="C879" s="75">
        <v>42100</v>
      </c>
      <c r="D879" s="159">
        <v>1.8828503562945369</v>
      </c>
      <c r="E879" s="10">
        <v>42100</v>
      </c>
      <c r="I879" s="161">
        <f t="shared" si="28"/>
        <v>42100</v>
      </c>
      <c r="J879" s="160">
        <f t="shared" si="29"/>
        <v>1.8828503562945369</v>
      </c>
      <c r="AO879" s="75"/>
      <c r="AP879" s="147"/>
    </row>
    <row r="880" spans="2:42" x14ac:dyDescent="0.25">
      <c r="B880">
        <v>874</v>
      </c>
      <c r="C880" s="75">
        <v>40200</v>
      </c>
      <c r="D880" s="159">
        <v>3.4693532338308457</v>
      </c>
      <c r="E880" s="10">
        <v>40200</v>
      </c>
      <c r="I880" s="161">
        <f t="shared" si="28"/>
        <v>40200</v>
      </c>
      <c r="J880" s="160">
        <f t="shared" si="29"/>
        <v>3.4693532338308457</v>
      </c>
      <c r="AO880" s="75"/>
      <c r="AP880" s="147"/>
    </row>
    <row r="881" spans="2:42" x14ac:dyDescent="0.25">
      <c r="B881">
        <v>875</v>
      </c>
      <c r="C881" s="75">
        <v>7900</v>
      </c>
      <c r="D881" s="159">
        <v>0.6917721518987342</v>
      </c>
      <c r="E881" s="10">
        <v>7900</v>
      </c>
      <c r="I881" s="161">
        <f t="shared" si="28"/>
        <v>7900</v>
      </c>
      <c r="J881" s="160">
        <f t="shared" si="29"/>
        <v>0.6917721518987342</v>
      </c>
      <c r="AO881" s="75"/>
      <c r="AP881" s="147"/>
    </row>
    <row r="882" spans="2:42" x14ac:dyDescent="0.25">
      <c r="B882">
        <v>876</v>
      </c>
      <c r="C882" s="75">
        <v>6287.878787878788</v>
      </c>
      <c r="D882" s="159">
        <v>0.25433734939759034</v>
      </c>
      <c r="E882" s="10">
        <v>6287.878787878788</v>
      </c>
      <c r="I882" s="161">
        <f t="shared" si="28"/>
        <v>6287.878787878788</v>
      </c>
      <c r="J882" s="160">
        <f t="shared" si="29"/>
        <v>0.25433734939759034</v>
      </c>
      <c r="AO882" s="75"/>
      <c r="AP882" s="147"/>
    </row>
    <row r="883" spans="2:42" x14ac:dyDescent="0.25">
      <c r="B883">
        <v>877</v>
      </c>
      <c r="C883" s="75">
        <v>163600</v>
      </c>
      <c r="D883" s="159">
        <v>0.77400977995110021</v>
      </c>
      <c r="E883" s="10">
        <v>163600</v>
      </c>
      <c r="I883" s="161">
        <f t="shared" si="28"/>
        <v>163600</v>
      </c>
      <c r="J883" s="160">
        <f t="shared" si="29"/>
        <v>0.77400977995110021</v>
      </c>
      <c r="AO883" s="75"/>
      <c r="AP883" s="147"/>
    </row>
    <row r="884" spans="2:42" x14ac:dyDescent="0.25">
      <c r="B884">
        <v>878</v>
      </c>
      <c r="C884" s="75">
        <v>2700</v>
      </c>
      <c r="D884" s="159">
        <v>0.37481481481481482</v>
      </c>
      <c r="E884" s="10">
        <v>2700</v>
      </c>
      <c r="I884" s="161">
        <f t="shared" si="28"/>
        <v>2700</v>
      </c>
      <c r="J884" s="160">
        <f t="shared" si="29"/>
        <v>0.37481481481481482</v>
      </c>
      <c r="AO884" s="75"/>
      <c r="AP884" s="147"/>
    </row>
    <row r="885" spans="2:42" x14ac:dyDescent="0.25">
      <c r="B885">
        <v>879</v>
      </c>
      <c r="C885" s="75">
        <v>1000</v>
      </c>
      <c r="D885" s="159">
        <v>5.4379999999999997</v>
      </c>
      <c r="E885" s="10">
        <v>1000</v>
      </c>
      <c r="I885" s="161">
        <f t="shared" si="28"/>
        <v>1000</v>
      </c>
      <c r="J885" s="160">
        <f t="shared" si="29"/>
        <v>5.4379999999999997</v>
      </c>
      <c r="AO885" s="75"/>
      <c r="AP885" s="147"/>
    </row>
    <row r="886" spans="2:42" x14ac:dyDescent="0.25">
      <c r="B886">
        <v>880</v>
      </c>
      <c r="C886" s="75">
        <v>84500</v>
      </c>
      <c r="D886" s="159">
        <v>2.2852189349112426</v>
      </c>
      <c r="E886" s="10">
        <v>84500</v>
      </c>
      <c r="I886" s="161">
        <f t="shared" si="28"/>
        <v>84500</v>
      </c>
      <c r="J886" s="160">
        <f t="shared" si="29"/>
        <v>2.2852189349112426</v>
      </c>
      <c r="AO886" s="75"/>
      <c r="AP886" s="147"/>
    </row>
    <row r="887" spans="2:42" x14ac:dyDescent="0.25">
      <c r="B887">
        <v>881</v>
      </c>
      <c r="C887" s="75">
        <v>81300</v>
      </c>
      <c r="D887" s="159">
        <v>0.38948339483394834</v>
      </c>
      <c r="E887" s="10">
        <v>81300</v>
      </c>
      <c r="I887" s="161">
        <f t="shared" si="28"/>
        <v>81300</v>
      </c>
      <c r="J887" s="160">
        <f t="shared" si="29"/>
        <v>0.38948339483394834</v>
      </c>
      <c r="AO887" s="75"/>
      <c r="AP887" s="147"/>
    </row>
    <row r="888" spans="2:42" x14ac:dyDescent="0.25">
      <c r="B888">
        <v>882</v>
      </c>
      <c r="C888" s="75">
        <v>800</v>
      </c>
      <c r="D888" s="159">
        <v>3.7</v>
      </c>
      <c r="E888" s="10">
        <v>800</v>
      </c>
      <c r="I888" s="161">
        <f t="shared" si="28"/>
        <v>800</v>
      </c>
      <c r="J888" s="160">
        <f t="shared" si="29"/>
        <v>3.7</v>
      </c>
      <c r="AO888" s="75"/>
      <c r="AP888" s="147"/>
    </row>
    <row r="889" spans="2:42" x14ac:dyDescent="0.25">
      <c r="B889">
        <v>883</v>
      </c>
      <c r="C889" s="75">
        <v>3400</v>
      </c>
      <c r="D889" s="159">
        <v>2.3791176470588233</v>
      </c>
      <c r="E889" s="10">
        <v>3400</v>
      </c>
      <c r="I889" s="161">
        <f t="shared" si="28"/>
        <v>3400</v>
      </c>
      <c r="J889" s="160">
        <f t="shared" si="29"/>
        <v>2.3791176470588233</v>
      </c>
      <c r="AO889" s="75"/>
      <c r="AP889" s="147"/>
    </row>
    <row r="890" spans="2:42" x14ac:dyDescent="0.25">
      <c r="B890">
        <v>884</v>
      </c>
      <c r="C890" s="75">
        <v>170800</v>
      </c>
      <c r="D890" s="159">
        <v>0.64036299765807958</v>
      </c>
      <c r="E890" s="10">
        <v>170800</v>
      </c>
      <c r="I890" s="161">
        <f t="shared" si="28"/>
        <v>170800</v>
      </c>
      <c r="J890" s="160">
        <f t="shared" si="29"/>
        <v>0.64036299765807958</v>
      </c>
      <c r="AO890" s="75"/>
      <c r="AP890" s="147"/>
    </row>
    <row r="891" spans="2:42" x14ac:dyDescent="0.25">
      <c r="B891">
        <v>885</v>
      </c>
      <c r="C891" s="75">
        <v>1800</v>
      </c>
      <c r="D891" s="159">
        <v>1.1827777777777777</v>
      </c>
      <c r="E891" s="10">
        <v>1800</v>
      </c>
      <c r="I891" s="161">
        <f t="shared" si="28"/>
        <v>1800</v>
      </c>
      <c r="J891" s="160">
        <f t="shared" si="29"/>
        <v>1.1827777777777777</v>
      </c>
      <c r="AO891" s="75"/>
      <c r="AP891" s="147"/>
    </row>
    <row r="892" spans="2:42" x14ac:dyDescent="0.25">
      <c r="B892">
        <v>886</v>
      </c>
      <c r="C892" s="75">
        <v>150600</v>
      </c>
      <c r="D892" s="159">
        <v>0.84824037184594958</v>
      </c>
      <c r="E892" s="10">
        <v>150600</v>
      </c>
      <c r="I892" s="161">
        <f t="shared" si="28"/>
        <v>150600</v>
      </c>
      <c r="J892" s="160">
        <f t="shared" si="29"/>
        <v>0.84824037184594958</v>
      </c>
      <c r="AO892" s="75"/>
      <c r="AP892" s="147"/>
    </row>
    <row r="893" spans="2:42" x14ac:dyDescent="0.25">
      <c r="B893">
        <v>887</v>
      </c>
      <c r="C893" s="75">
        <v>7800</v>
      </c>
      <c r="D893" s="159">
        <v>0.29346153846153844</v>
      </c>
      <c r="E893" s="10">
        <v>7800</v>
      </c>
      <c r="I893" s="161">
        <f t="shared" si="28"/>
        <v>7800</v>
      </c>
      <c r="J893" s="160">
        <f t="shared" si="29"/>
        <v>0.29346153846153844</v>
      </c>
      <c r="AO893" s="75"/>
      <c r="AP893" s="147"/>
    </row>
    <row r="894" spans="2:42" x14ac:dyDescent="0.25">
      <c r="B894">
        <v>888</v>
      </c>
      <c r="C894" s="75">
        <v>5800</v>
      </c>
      <c r="D894" s="159">
        <v>2.0989655172413793</v>
      </c>
      <c r="E894" s="10">
        <v>5800</v>
      </c>
      <c r="I894" s="161">
        <f t="shared" ref="I894:I957" si="30">IF(ISBLANK(C894),0,C894)</f>
        <v>5800</v>
      </c>
      <c r="J894" s="160">
        <f t="shared" ref="J894:J957" si="31">IF(ISBLANK(D894),0,D894)</f>
        <v>2.0989655172413793</v>
      </c>
      <c r="AO894" s="75"/>
      <c r="AP894" s="147"/>
    </row>
    <row r="895" spans="2:42" x14ac:dyDescent="0.25">
      <c r="B895">
        <v>889</v>
      </c>
      <c r="C895" s="75">
        <v>5600</v>
      </c>
      <c r="D895" s="159">
        <v>1.697857142857143</v>
      </c>
      <c r="E895" s="10">
        <v>5600</v>
      </c>
      <c r="I895" s="161">
        <f t="shared" si="30"/>
        <v>5600</v>
      </c>
      <c r="J895" s="160">
        <f t="shared" si="31"/>
        <v>1.697857142857143</v>
      </c>
      <c r="AO895" s="75"/>
      <c r="AP895" s="147"/>
    </row>
    <row r="896" spans="2:42" x14ac:dyDescent="0.25">
      <c r="B896">
        <v>890</v>
      </c>
      <c r="C896" s="75">
        <v>134400</v>
      </c>
      <c r="D896" s="159">
        <v>1.1595907738095239</v>
      </c>
      <c r="E896" s="10">
        <v>134400</v>
      </c>
      <c r="I896" s="161">
        <f t="shared" si="30"/>
        <v>134400</v>
      </c>
      <c r="J896" s="160">
        <f t="shared" si="31"/>
        <v>1.1595907738095239</v>
      </c>
      <c r="AO896" s="75"/>
      <c r="AP896" s="147"/>
    </row>
    <row r="897" spans="2:42" x14ac:dyDescent="0.25">
      <c r="B897">
        <v>891</v>
      </c>
      <c r="C897" s="75">
        <v>2272.7272727272725</v>
      </c>
      <c r="D897" s="159">
        <v>2.5859999999999999</v>
      </c>
      <c r="E897" s="10">
        <v>2272.7272727272725</v>
      </c>
      <c r="I897" s="161">
        <f t="shared" si="30"/>
        <v>2272.7272727272725</v>
      </c>
      <c r="J897" s="160">
        <f t="shared" si="31"/>
        <v>2.5859999999999999</v>
      </c>
      <c r="AO897" s="75"/>
      <c r="AP897" s="147"/>
    </row>
    <row r="898" spans="2:42" x14ac:dyDescent="0.25">
      <c r="B898">
        <v>892</v>
      </c>
      <c r="C898" s="75">
        <v>6000</v>
      </c>
      <c r="D898" s="159">
        <v>2.3058333333333332</v>
      </c>
      <c r="E898" s="10">
        <v>6000</v>
      </c>
      <c r="I898" s="161">
        <f t="shared" si="30"/>
        <v>6000</v>
      </c>
      <c r="J898" s="160">
        <f t="shared" si="31"/>
        <v>2.3058333333333332</v>
      </c>
      <c r="AO898" s="75"/>
      <c r="AP898" s="147"/>
    </row>
    <row r="899" spans="2:42" x14ac:dyDescent="0.25">
      <c r="B899">
        <v>893</v>
      </c>
      <c r="C899" s="75">
        <v>8400</v>
      </c>
      <c r="D899" s="159">
        <v>1.2821428571428573</v>
      </c>
      <c r="E899" s="10">
        <v>8400</v>
      </c>
      <c r="I899" s="161">
        <f t="shared" si="30"/>
        <v>8400</v>
      </c>
      <c r="J899" s="160">
        <f t="shared" si="31"/>
        <v>1.2821428571428573</v>
      </c>
      <c r="AO899" s="75"/>
      <c r="AP899" s="147"/>
    </row>
    <row r="900" spans="2:42" x14ac:dyDescent="0.25">
      <c r="B900">
        <v>894</v>
      </c>
      <c r="C900" s="75">
        <v>1954.0229885057472</v>
      </c>
      <c r="D900" s="159">
        <v>1.8870588235294117</v>
      </c>
      <c r="E900" s="10">
        <v>1954.0229885057472</v>
      </c>
      <c r="I900" s="161">
        <f t="shared" si="30"/>
        <v>1954.0229885057472</v>
      </c>
      <c r="J900" s="160">
        <f t="shared" si="31"/>
        <v>1.8870588235294117</v>
      </c>
      <c r="AO900" s="75"/>
      <c r="AP900" s="147"/>
    </row>
    <row r="901" spans="2:42" x14ac:dyDescent="0.25">
      <c r="B901">
        <v>895</v>
      </c>
      <c r="C901" s="75">
        <v>159800</v>
      </c>
      <c r="D901" s="159">
        <v>6.9511889862327911E-2</v>
      </c>
      <c r="E901" s="10">
        <v>159800</v>
      </c>
      <c r="I901" s="161">
        <f t="shared" si="30"/>
        <v>159800</v>
      </c>
      <c r="J901" s="160">
        <f t="shared" si="31"/>
        <v>6.9511889862327911E-2</v>
      </c>
      <c r="AO901" s="75"/>
      <c r="AP901" s="147"/>
    </row>
    <row r="902" spans="2:42" x14ac:dyDescent="0.25">
      <c r="B902">
        <v>896</v>
      </c>
      <c r="C902" s="75">
        <v>13288.590604026846</v>
      </c>
      <c r="D902" s="159">
        <v>7.7443434343434348</v>
      </c>
      <c r="E902" s="10">
        <v>13288.590604026846</v>
      </c>
      <c r="I902" s="161">
        <f t="shared" si="30"/>
        <v>13288.590604026846</v>
      </c>
      <c r="J902" s="160">
        <f t="shared" si="31"/>
        <v>7.7443434343434348</v>
      </c>
      <c r="AO902" s="75"/>
      <c r="AP902" s="147"/>
    </row>
    <row r="903" spans="2:42" x14ac:dyDescent="0.25">
      <c r="B903">
        <v>897</v>
      </c>
      <c r="C903" s="75">
        <v>8800</v>
      </c>
      <c r="D903" s="159">
        <v>0.27693181818181817</v>
      </c>
      <c r="E903" s="10">
        <v>8800</v>
      </c>
      <c r="I903" s="161">
        <f t="shared" si="30"/>
        <v>8800</v>
      </c>
      <c r="J903" s="160">
        <f t="shared" si="31"/>
        <v>0.27693181818181817</v>
      </c>
      <c r="AO903" s="75"/>
      <c r="AP903" s="147"/>
    </row>
    <row r="904" spans="2:42" x14ac:dyDescent="0.25">
      <c r="B904">
        <v>898</v>
      </c>
      <c r="C904" s="75">
        <v>179100</v>
      </c>
      <c r="D904" s="159">
        <v>0.52479620323841425</v>
      </c>
      <c r="E904" s="10">
        <v>179100</v>
      </c>
      <c r="I904" s="161">
        <f t="shared" si="30"/>
        <v>179100</v>
      </c>
      <c r="J904" s="160">
        <f t="shared" si="31"/>
        <v>0.52479620323841425</v>
      </c>
      <c r="AO904" s="75"/>
      <c r="AP904" s="147"/>
    </row>
    <row r="905" spans="2:42" x14ac:dyDescent="0.25">
      <c r="B905">
        <v>899</v>
      </c>
      <c r="C905" s="75">
        <v>3229.166666666667</v>
      </c>
      <c r="D905" s="159">
        <v>4.0709677419354842</v>
      </c>
      <c r="E905" s="10">
        <v>3229.166666666667</v>
      </c>
      <c r="I905" s="161">
        <f t="shared" si="30"/>
        <v>3229.166666666667</v>
      </c>
      <c r="J905" s="160">
        <f t="shared" si="31"/>
        <v>4.0709677419354842</v>
      </c>
      <c r="AO905" s="75"/>
      <c r="AP905" s="147"/>
    </row>
    <row r="906" spans="2:42" x14ac:dyDescent="0.25">
      <c r="B906">
        <v>900</v>
      </c>
      <c r="C906" s="75">
        <v>100</v>
      </c>
      <c r="D906" s="159">
        <v>0.02</v>
      </c>
      <c r="E906" s="10">
        <v>100</v>
      </c>
      <c r="I906" s="161">
        <f t="shared" si="30"/>
        <v>100</v>
      </c>
      <c r="J906" s="160">
        <f t="shared" si="31"/>
        <v>0.02</v>
      </c>
      <c r="AO906" s="75"/>
      <c r="AP906" s="147"/>
    </row>
    <row r="907" spans="2:42" x14ac:dyDescent="0.25">
      <c r="B907">
        <v>901</v>
      </c>
      <c r="C907" s="75">
        <v>5600</v>
      </c>
      <c r="D907" s="159">
        <v>1.5617857142857143</v>
      </c>
      <c r="E907" s="10">
        <v>5600</v>
      </c>
      <c r="I907" s="161">
        <f t="shared" si="30"/>
        <v>5600</v>
      </c>
      <c r="J907" s="160">
        <f t="shared" si="31"/>
        <v>1.5617857142857143</v>
      </c>
      <c r="AO907" s="75"/>
      <c r="AP907" s="147"/>
    </row>
    <row r="908" spans="2:42" x14ac:dyDescent="0.25">
      <c r="B908">
        <v>902</v>
      </c>
      <c r="C908" s="75">
        <v>1400</v>
      </c>
      <c r="D908" s="159">
        <v>2.5242857142857145</v>
      </c>
      <c r="E908" s="10">
        <v>1400</v>
      </c>
      <c r="I908" s="161">
        <f t="shared" si="30"/>
        <v>1400</v>
      </c>
      <c r="J908" s="160">
        <f t="shared" si="31"/>
        <v>2.5242857142857145</v>
      </c>
      <c r="AO908" s="75"/>
      <c r="AP908" s="147"/>
    </row>
    <row r="909" spans="2:42" x14ac:dyDescent="0.25">
      <c r="B909">
        <v>904</v>
      </c>
      <c r="C909" s="75">
        <v>6500</v>
      </c>
      <c r="D909" s="159">
        <v>0.12230769230769231</v>
      </c>
      <c r="E909" s="10">
        <v>6500</v>
      </c>
      <c r="I909" s="161">
        <f t="shared" si="30"/>
        <v>6500</v>
      </c>
      <c r="J909" s="160">
        <f t="shared" si="31"/>
        <v>0.12230769230769231</v>
      </c>
      <c r="AO909" s="75"/>
      <c r="AP909" s="147"/>
    </row>
    <row r="910" spans="2:42" x14ac:dyDescent="0.25">
      <c r="B910">
        <v>905</v>
      </c>
      <c r="C910" s="75">
        <v>7900</v>
      </c>
      <c r="D910" s="159">
        <v>1.6398734177215191</v>
      </c>
      <c r="E910" s="10">
        <v>7900</v>
      </c>
      <c r="I910" s="161">
        <f t="shared" si="30"/>
        <v>7900</v>
      </c>
      <c r="J910" s="160">
        <f t="shared" si="31"/>
        <v>1.6398734177215191</v>
      </c>
      <c r="AO910" s="75"/>
      <c r="AP910" s="147"/>
    </row>
    <row r="911" spans="2:42" x14ac:dyDescent="0.25">
      <c r="B911">
        <v>906</v>
      </c>
      <c r="C911" s="75">
        <v>5500</v>
      </c>
      <c r="D911" s="159">
        <v>1.6298181818181818</v>
      </c>
      <c r="E911" s="10">
        <v>5500</v>
      </c>
      <c r="I911" s="161">
        <f t="shared" si="30"/>
        <v>5500</v>
      </c>
      <c r="J911" s="160">
        <f t="shared" si="31"/>
        <v>1.6298181818181818</v>
      </c>
      <c r="AO911" s="75"/>
      <c r="AP911" s="147"/>
    </row>
    <row r="912" spans="2:42" x14ac:dyDescent="0.25">
      <c r="B912">
        <v>907</v>
      </c>
      <c r="C912" s="75">
        <v>9100</v>
      </c>
      <c r="D912" s="159">
        <v>0.20252747252747252</v>
      </c>
      <c r="E912" s="10">
        <v>9100</v>
      </c>
      <c r="I912" s="161">
        <f t="shared" si="30"/>
        <v>9100</v>
      </c>
      <c r="J912" s="160">
        <f t="shared" si="31"/>
        <v>0.20252747252747252</v>
      </c>
      <c r="AO912" s="75"/>
      <c r="AP912" s="147"/>
    </row>
    <row r="913" spans="2:42" x14ac:dyDescent="0.25">
      <c r="B913">
        <v>908</v>
      </c>
      <c r="C913" s="75">
        <v>38200</v>
      </c>
      <c r="D913" s="159">
        <v>3.1924083769633507</v>
      </c>
      <c r="E913" s="10">
        <v>38200</v>
      </c>
      <c r="I913" s="161">
        <f t="shared" si="30"/>
        <v>38200</v>
      </c>
      <c r="J913" s="160">
        <f t="shared" si="31"/>
        <v>3.1924083769633507</v>
      </c>
      <c r="AO913" s="75"/>
      <c r="AP913" s="147"/>
    </row>
    <row r="914" spans="2:42" x14ac:dyDescent="0.25">
      <c r="B914">
        <v>909</v>
      </c>
      <c r="C914" s="75">
        <v>1363.6363636363635</v>
      </c>
      <c r="D914" s="159">
        <v>4.7894444444444444</v>
      </c>
      <c r="E914" s="10">
        <v>1363.6363636363635</v>
      </c>
      <c r="I914" s="161">
        <f t="shared" si="30"/>
        <v>1363.6363636363635</v>
      </c>
      <c r="J914" s="160">
        <f t="shared" si="31"/>
        <v>4.7894444444444444</v>
      </c>
      <c r="AO914" s="75"/>
      <c r="AP914" s="147"/>
    </row>
    <row r="915" spans="2:42" x14ac:dyDescent="0.25">
      <c r="B915">
        <v>910</v>
      </c>
      <c r="C915" s="75">
        <v>154500</v>
      </c>
      <c r="D915" s="159">
        <v>0.19556634304207121</v>
      </c>
      <c r="E915" s="10">
        <v>154500</v>
      </c>
      <c r="I915" s="161">
        <f t="shared" si="30"/>
        <v>154500</v>
      </c>
      <c r="J915" s="160">
        <f t="shared" si="31"/>
        <v>0.19556634304207121</v>
      </c>
      <c r="AO915" s="75"/>
      <c r="AP915" s="147"/>
    </row>
    <row r="916" spans="2:42" x14ac:dyDescent="0.25">
      <c r="B916">
        <v>911</v>
      </c>
      <c r="C916" s="75">
        <v>5800</v>
      </c>
      <c r="D916" s="159">
        <v>1.9894827586206896</v>
      </c>
      <c r="E916" s="10">
        <v>5800</v>
      </c>
      <c r="I916" s="161">
        <f t="shared" si="30"/>
        <v>5800</v>
      </c>
      <c r="J916" s="160">
        <f t="shared" si="31"/>
        <v>1.9894827586206896</v>
      </c>
      <c r="AO916" s="75"/>
      <c r="AP916" s="147"/>
    </row>
    <row r="917" spans="2:42" x14ac:dyDescent="0.25">
      <c r="B917">
        <v>912</v>
      </c>
      <c r="C917" s="75">
        <v>1800</v>
      </c>
      <c r="D917" s="159">
        <v>7.95</v>
      </c>
      <c r="E917" s="10">
        <v>1800</v>
      </c>
      <c r="I917" s="161">
        <f t="shared" si="30"/>
        <v>1800</v>
      </c>
      <c r="J917" s="160">
        <f t="shared" si="31"/>
        <v>7.95</v>
      </c>
      <c r="AO917" s="75"/>
      <c r="AP917" s="147"/>
    </row>
    <row r="918" spans="2:42" x14ac:dyDescent="0.25">
      <c r="B918">
        <v>913</v>
      </c>
      <c r="C918" s="75">
        <v>47114.093959731545</v>
      </c>
      <c r="D918" s="159">
        <v>0.50621082621082625</v>
      </c>
      <c r="E918" s="10">
        <v>47114.093959731545</v>
      </c>
      <c r="I918" s="161">
        <f t="shared" si="30"/>
        <v>47114.093959731545</v>
      </c>
      <c r="J918" s="160">
        <f t="shared" si="31"/>
        <v>0.50621082621082625</v>
      </c>
      <c r="AO918" s="75"/>
      <c r="AP918" s="147"/>
    </row>
    <row r="919" spans="2:42" x14ac:dyDescent="0.25">
      <c r="B919">
        <v>914</v>
      </c>
      <c r="C919" s="75">
        <v>7356.3218390804595</v>
      </c>
      <c r="D919" s="159">
        <v>0.57437499999999997</v>
      </c>
      <c r="E919" s="10">
        <v>7356.3218390804595</v>
      </c>
      <c r="I919" s="161">
        <f t="shared" si="30"/>
        <v>7356.3218390804595</v>
      </c>
      <c r="J919" s="160">
        <f t="shared" si="31"/>
        <v>0.57437499999999997</v>
      </c>
      <c r="AO919" s="75"/>
      <c r="AP919" s="147"/>
    </row>
    <row r="920" spans="2:42" x14ac:dyDescent="0.25">
      <c r="B920">
        <v>915</v>
      </c>
      <c r="C920" s="75">
        <v>144712.64367816091</v>
      </c>
      <c r="D920" s="159">
        <v>1.5562827640984909</v>
      </c>
      <c r="E920" s="10">
        <v>144712.64367816091</v>
      </c>
      <c r="I920" s="161">
        <f t="shared" si="30"/>
        <v>144712.64367816091</v>
      </c>
      <c r="J920" s="160">
        <f t="shared" si="31"/>
        <v>1.5562827640984909</v>
      </c>
      <c r="AO920" s="75"/>
      <c r="AP920" s="147"/>
    </row>
    <row r="921" spans="2:42" x14ac:dyDescent="0.25">
      <c r="B921">
        <v>916</v>
      </c>
      <c r="C921" s="75">
        <v>3700</v>
      </c>
      <c r="D921" s="159">
        <v>0.36297297297297298</v>
      </c>
      <c r="E921" s="10">
        <v>3700</v>
      </c>
      <c r="I921" s="161">
        <f t="shared" si="30"/>
        <v>3700</v>
      </c>
      <c r="J921" s="160">
        <f t="shared" si="31"/>
        <v>0.36297297297297298</v>
      </c>
      <c r="AO921" s="75"/>
      <c r="AP921" s="147"/>
    </row>
    <row r="922" spans="2:42" x14ac:dyDescent="0.25">
      <c r="B922">
        <v>918</v>
      </c>
      <c r="C922" s="75">
        <v>3958.3333333333335</v>
      </c>
      <c r="D922" s="159">
        <v>2.3739473684210526</v>
      </c>
      <c r="E922" s="10">
        <v>3958.3333333333335</v>
      </c>
      <c r="I922" s="161">
        <f t="shared" si="30"/>
        <v>3958.3333333333335</v>
      </c>
      <c r="J922" s="160">
        <f t="shared" si="31"/>
        <v>2.3739473684210526</v>
      </c>
      <c r="AO922" s="75"/>
      <c r="AP922" s="147"/>
    </row>
    <row r="923" spans="2:42" x14ac:dyDescent="0.25">
      <c r="B923">
        <v>919</v>
      </c>
      <c r="C923" s="75">
        <v>23892.617449664431</v>
      </c>
      <c r="D923" s="159">
        <v>0.58750000000000002</v>
      </c>
      <c r="E923" s="10">
        <v>23892.617449664431</v>
      </c>
      <c r="I923" s="161">
        <f t="shared" si="30"/>
        <v>23892.617449664431</v>
      </c>
      <c r="J923" s="160">
        <f t="shared" si="31"/>
        <v>0.58750000000000002</v>
      </c>
      <c r="AO923" s="75"/>
      <c r="AP923" s="147"/>
    </row>
    <row r="924" spans="2:42" x14ac:dyDescent="0.25">
      <c r="B924">
        <v>920</v>
      </c>
      <c r="C924" s="75">
        <v>5300</v>
      </c>
      <c r="D924" s="159">
        <v>1.8256603773584905</v>
      </c>
      <c r="E924" s="10">
        <v>5300</v>
      </c>
      <c r="I924" s="161">
        <f t="shared" si="30"/>
        <v>5300</v>
      </c>
      <c r="J924" s="160">
        <f t="shared" si="31"/>
        <v>1.8256603773584905</v>
      </c>
      <c r="AO924" s="75"/>
      <c r="AP924" s="147"/>
    </row>
    <row r="925" spans="2:42" x14ac:dyDescent="0.25">
      <c r="B925">
        <v>921</v>
      </c>
      <c r="C925" s="75">
        <v>160400</v>
      </c>
      <c r="D925" s="159">
        <v>7.5436408977556111E-3</v>
      </c>
      <c r="E925" s="10">
        <v>160400</v>
      </c>
      <c r="I925" s="161">
        <f t="shared" si="30"/>
        <v>160400</v>
      </c>
      <c r="J925" s="160">
        <f t="shared" si="31"/>
        <v>7.5436408977556111E-3</v>
      </c>
      <c r="AO925" s="75"/>
      <c r="AP925" s="147"/>
    </row>
    <row r="926" spans="2:42" x14ac:dyDescent="0.25">
      <c r="B926">
        <v>922</v>
      </c>
      <c r="C926" s="75">
        <v>51400</v>
      </c>
      <c r="D926" s="159">
        <v>1.7595330739299611</v>
      </c>
      <c r="E926" s="10">
        <v>51400</v>
      </c>
      <c r="I926" s="161">
        <f t="shared" si="30"/>
        <v>51400</v>
      </c>
      <c r="J926" s="160">
        <f t="shared" si="31"/>
        <v>1.7595330739299611</v>
      </c>
      <c r="AO926" s="75"/>
      <c r="AP926" s="147"/>
    </row>
    <row r="927" spans="2:42" x14ac:dyDescent="0.25">
      <c r="B927">
        <v>923</v>
      </c>
      <c r="C927" s="75">
        <v>1700</v>
      </c>
      <c r="D927" s="159">
        <v>2.3788235294117648</v>
      </c>
      <c r="E927" s="10">
        <v>1700</v>
      </c>
      <c r="I927" s="161">
        <f t="shared" si="30"/>
        <v>1700</v>
      </c>
      <c r="J927" s="160">
        <f t="shared" si="31"/>
        <v>2.3788235294117648</v>
      </c>
      <c r="AO927" s="75"/>
      <c r="AP927" s="147"/>
    </row>
    <row r="928" spans="2:42" x14ac:dyDescent="0.25">
      <c r="B928">
        <v>924</v>
      </c>
      <c r="C928" s="75">
        <v>39400</v>
      </c>
      <c r="D928" s="159">
        <v>4.8805076142131982</v>
      </c>
      <c r="E928" s="10">
        <v>39400</v>
      </c>
      <c r="I928" s="161">
        <f t="shared" si="30"/>
        <v>39400</v>
      </c>
      <c r="J928" s="160">
        <f t="shared" si="31"/>
        <v>4.8805076142131982</v>
      </c>
      <c r="AO928" s="75"/>
      <c r="AP928" s="147"/>
    </row>
    <row r="929" spans="2:42" x14ac:dyDescent="0.25">
      <c r="B929">
        <v>925</v>
      </c>
      <c r="C929" s="75">
        <v>3000</v>
      </c>
      <c r="D929" s="159">
        <v>2.2406666666666668</v>
      </c>
      <c r="E929" s="10">
        <v>3000</v>
      </c>
      <c r="I929" s="161">
        <f t="shared" si="30"/>
        <v>3000</v>
      </c>
      <c r="J929" s="160">
        <f t="shared" si="31"/>
        <v>2.2406666666666668</v>
      </c>
      <c r="AO929" s="75"/>
      <c r="AP929" s="147"/>
    </row>
    <row r="930" spans="2:42" x14ac:dyDescent="0.25">
      <c r="B930">
        <v>926</v>
      </c>
      <c r="C930" s="75">
        <v>8700</v>
      </c>
      <c r="D930" s="159">
        <v>0.18126436781609195</v>
      </c>
      <c r="E930" s="10">
        <v>8700</v>
      </c>
      <c r="I930" s="161">
        <f t="shared" si="30"/>
        <v>8700</v>
      </c>
      <c r="J930" s="160">
        <f t="shared" si="31"/>
        <v>0.18126436781609195</v>
      </c>
      <c r="AO930" s="75"/>
      <c r="AP930" s="147"/>
    </row>
    <row r="931" spans="2:42" x14ac:dyDescent="0.25">
      <c r="B931">
        <v>927</v>
      </c>
      <c r="C931" s="75">
        <v>7200</v>
      </c>
      <c r="D931" s="159">
        <v>0.45847222222222223</v>
      </c>
      <c r="E931" s="10">
        <v>7200</v>
      </c>
      <c r="I931" s="161">
        <f t="shared" si="30"/>
        <v>7200</v>
      </c>
      <c r="J931" s="160">
        <f t="shared" si="31"/>
        <v>0.45847222222222223</v>
      </c>
      <c r="AO931" s="75"/>
      <c r="AP931" s="147"/>
    </row>
    <row r="932" spans="2:42" x14ac:dyDescent="0.25">
      <c r="B932">
        <v>928</v>
      </c>
      <c r="C932" s="75">
        <v>167400</v>
      </c>
      <c r="D932" s="159">
        <v>1.1731541218637993</v>
      </c>
      <c r="E932" s="10">
        <v>167400</v>
      </c>
      <c r="I932" s="161">
        <f t="shared" si="30"/>
        <v>167400</v>
      </c>
      <c r="J932" s="160">
        <f t="shared" si="31"/>
        <v>1.1731541218637993</v>
      </c>
      <c r="AO932" s="75"/>
      <c r="AP932" s="147"/>
    </row>
    <row r="933" spans="2:42" x14ac:dyDescent="0.25">
      <c r="B933">
        <v>929</v>
      </c>
      <c r="C933" s="75">
        <v>6321.8390804597702</v>
      </c>
      <c r="D933" s="159">
        <v>2.173090909090909</v>
      </c>
      <c r="E933" s="10">
        <v>6321.8390804597702</v>
      </c>
      <c r="I933" s="161">
        <f t="shared" si="30"/>
        <v>6321.8390804597702</v>
      </c>
      <c r="J933" s="160">
        <f t="shared" si="31"/>
        <v>2.173090909090909</v>
      </c>
      <c r="AO933" s="75"/>
      <c r="AP933" s="147"/>
    </row>
    <row r="934" spans="2:42" x14ac:dyDescent="0.25">
      <c r="B934">
        <v>930</v>
      </c>
      <c r="C934" s="75">
        <v>3500</v>
      </c>
      <c r="D934" s="159">
        <v>1.1228571428571428</v>
      </c>
      <c r="E934" s="10">
        <v>3500</v>
      </c>
      <c r="I934" s="161">
        <f t="shared" si="30"/>
        <v>3500</v>
      </c>
      <c r="J934" s="160">
        <f t="shared" si="31"/>
        <v>1.1228571428571428</v>
      </c>
      <c r="AO934" s="75"/>
      <c r="AP934" s="147"/>
    </row>
    <row r="935" spans="2:42" x14ac:dyDescent="0.25">
      <c r="B935">
        <v>931</v>
      </c>
      <c r="C935" s="75">
        <v>7900</v>
      </c>
      <c r="D935" s="159">
        <v>0.72518987341772156</v>
      </c>
      <c r="E935" s="10">
        <v>7900</v>
      </c>
      <c r="I935" s="161">
        <f t="shared" si="30"/>
        <v>7900</v>
      </c>
      <c r="J935" s="160">
        <f t="shared" si="31"/>
        <v>0.72518987341772156</v>
      </c>
      <c r="AO935" s="75"/>
      <c r="AP935" s="147"/>
    </row>
    <row r="936" spans="2:42" x14ac:dyDescent="0.25">
      <c r="B936">
        <v>932</v>
      </c>
      <c r="C936" s="75">
        <v>2300</v>
      </c>
      <c r="D936" s="159">
        <v>2.1230434782608696</v>
      </c>
      <c r="E936" s="10">
        <v>2300</v>
      </c>
      <c r="I936" s="161">
        <f t="shared" si="30"/>
        <v>2300</v>
      </c>
      <c r="J936" s="160">
        <f t="shared" si="31"/>
        <v>2.1230434782608696</v>
      </c>
      <c r="AO936" s="75"/>
      <c r="AP936" s="147"/>
    </row>
    <row r="937" spans="2:42" x14ac:dyDescent="0.25">
      <c r="B937">
        <v>933</v>
      </c>
      <c r="C937" s="75">
        <v>73000</v>
      </c>
      <c r="D937" s="159">
        <v>2.3974657534246577</v>
      </c>
      <c r="E937" s="10">
        <v>73000</v>
      </c>
      <c r="I937" s="161">
        <f t="shared" si="30"/>
        <v>73000</v>
      </c>
      <c r="J937" s="160">
        <f t="shared" si="31"/>
        <v>2.3974657534246577</v>
      </c>
      <c r="AO937" s="75"/>
      <c r="AP937" s="147"/>
    </row>
    <row r="938" spans="2:42" x14ac:dyDescent="0.25">
      <c r="B938">
        <v>934</v>
      </c>
      <c r="C938" s="75">
        <v>6200</v>
      </c>
      <c r="D938" s="159">
        <v>1.8193548387096774</v>
      </c>
      <c r="E938" s="10">
        <v>6200</v>
      </c>
      <c r="I938" s="161">
        <f t="shared" si="30"/>
        <v>6200</v>
      </c>
      <c r="J938" s="160">
        <f t="shared" si="31"/>
        <v>1.8193548387096774</v>
      </c>
      <c r="AO938" s="75"/>
      <c r="AP938" s="147"/>
    </row>
    <row r="939" spans="2:42" x14ac:dyDescent="0.25">
      <c r="B939">
        <v>935</v>
      </c>
      <c r="C939" s="75">
        <v>6100</v>
      </c>
      <c r="D939" s="159">
        <v>1.6413114754098361</v>
      </c>
      <c r="E939" s="10">
        <v>6100</v>
      </c>
      <c r="I939" s="161">
        <f t="shared" si="30"/>
        <v>6100</v>
      </c>
      <c r="J939" s="160">
        <f t="shared" si="31"/>
        <v>1.6413114754098361</v>
      </c>
      <c r="AO939" s="75"/>
      <c r="AP939" s="147"/>
    </row>
    <row r="940" spans="2:42" x14ac:dyDescent="0.25">
      <c r="B940">
        <v>936</v>
      </c>
      <c r="C940" s="75">
        <v>103200</v>
      </c>
      <c r="D940" s="159">
        <v>1.6375968992248063E-2</v>
      </c>
      <c r="E940" s="10">
        <v>103200</v>
      </c>
      <c r="I940" s="161">
        <f t="shared" si="30"/>
        <v>103200</v>
      </c>
      <c r="J940" s="160">
        <f t="shared" si="31"/>
        <v>1.6375968992248063E-2</v>
      </c>
      <c r="AO940" s="75"/>
      <c r="AP940" s="147"/>
    </row>
    <row r="941" spans="2:42" x14ac:dyDescent="0.25">
      <c r="B941">
        <v>937</v>
      </c>
      <c r="C941" s="75">
        <v>171000</v>
      </c>
      <c r="D941" s="159">
        <v>0.49643859649122807</v>
      </c>
      <c r="E941" s="10">
        <v>171000</v>
      </c>
      <c r="I941" s="161">
        <f t="shared" si="30"/>
        <v>171000</v>
      </c>
      <c r="J941" s="160">
        <f t="shared" si="31"/>
        <v>0.49643859649122807</v>
      </c>
      <c r="AO941" s="75"/>
      <c r="AP941" s="147"/>
    </row>
    <row r="942" spans="2:42" x14ac:dyDescent="0.25">
      <c r="B942">
        <v>938</v>
      </c>
      <c r="C942" s="75">
        <v>9200</v>
      </c>
      <c r="D942" s="159">
        <v>1.0970652173913042</v>
      </c>
      <c r="E942" s="10">
        <v>9200</v>
      </c>
      <c r="I942" s="161">
        <f t="shared" si="30"/>
        <v>9200</v>
      </c>
      <c r="J942" s="160">
        <f t="shared" si="31"/>
        <v>1.0970652173913042</v>
      </c>
      <c r="AO942" s="75"/>
      <c r="AP942" s="147"/>
    </row>
    <row r="943" spans="2:42" x14ac:dyDescent="0.25">
      <c r="B943">
        <v>939</v>
      </c>
      <c r="C943" s="75">
        <v>7800</v>
      </c>
      <c r="D943" s="159">
        <v>0.49217948717948717</v>
      </c>
      <c r="E943" s="10">
        <v>7800</v>
      </c>
      <c r="I943" s="161">
        <f t="shared" si="30"/>
        <v>7800</v>
      </c>
      <c r="J943" s="160">
        <f t="shared" si="31"/>
        <v>0.49217948717948717</v>
      </c>
      <c r="AO943" s="75"/>
      <c r="AP943" s="147"/>
    </row>
    <row r="944" spans="2:42" x14ac:dyDescent="0.25">
      <c r="B944">
        <v>941</v>
      </c>
      <c r="C944" s="75">
        <v>43000</v>
      </c>
      <c r="D944" s="159">
        <v>0.1305813953488372</v>
      </c>
      <c r="E944" s="10">
        <v>43000</v>
      </c>
      <c r="I944" s="161">
        <f t="shared" si="30"/>
        <v>43000</v>
      </c>
      <c r="J944" s="160">
        <f t="shared" si="31"/>
        <v>0.1305813953488372</v>
      </c>
      <c r="AO944" s="75"/>
      <c r="AP944" s="147"/>
    </row>
    <row r="945" spans="2:42" x14ac:dyDescent="0.25">
      <c r="B945">
        <v>942</v>
      </c>
      <c r="C945" s="75">
        <v>6442.9530201342286</v>
      </c>
      <c r="D945" s="159">
        <v>0.64635416666666667</v>
      </c>
      <c r="E945" s="10">
        <v>6442.9530201342286</v>
      </c>
      <c r="I945" s="161">
        <f t="shared" si="30"/>
        <v>6442.9530201342286</v>
      </c>
      <c r="J945" s="160">
        <f t="shared" si="31"/>
        <v>0.64635416666666667</v>
      </c>
      <c r="AO945" s="75"/>
      <c r="AP945" s="147"/>
    </row>
    <row r="946" spans="2:42" x14ac:dyDescent="0.25">
      <c r="B946">
        <v>943</v>
      </c>
      <c r="C946" s="75">
        <v>7500</v>
      </c>
      <c r="D946" s="159">
        <v>1.5958666666666668</v>
      </c>
      <c r="E946" s="10">
        <v>7500</v>
      </c>
      <c r="I946" s="161">
        <f t="shared" si="30"/>
        <v>7500</v>
      </c>
      <c r="J946" s="160">
        <f t="shared" si="31"/>
        <v>1.5958666666666668</v>
      </c>
      <c r="AO946" s="75"/>
      <c r="AP946" s="147"/>
    </row>
    <row r="947" spans="2:42" x14ac:dyDescent="0.25">
      <c r="B947">
        <v>944</v>
      </c>
      <c r="C947" s="75">
        <v>6711.4093959731545</v>
      </c>
      <c r="D947" s="159">
        <v>0.81420000000000003</v>
      </c>
      <c r="E947" s="10">
        <v>6711.4093959731545</v>
      </c>
      <c r="I947" s="161">
        <f t="shared" si="30"/>
        <v>6711.4093959731545</v>
      </c>
      <c r="J947" s="160">
        <f t="shared" si="31"/>
        <v>0.81420000000000003</v>
      </c>
      <c r="AO947" s="75"/>
      <c r="AP947" s="147"/>
    </row>
    <row r="948" spans="2:42" x14ac:dyDescent="0.25">
      <c r="B948">
        <v>945</v>
      </c>
      <c r="C948" s="75">
        <v>172000</v>
      </c>
      <c r="D948" s="159">
        <v>0.32444767441860467</v>
      </c>
      <c r="E948" s="10">
        <v>172000</v>
      </c>
      <c r="I948" s="161">
        <f t="shared" si="30"/>
        <v>172000</v>
      </c>
      <c r="J948" s="160">
        <f t="shared" si="31"/>
        <v>0.32444767441860467</v>
      </c>
      <c r="AO948" s="75"/>
      <c r="AP948" s="147"/>
    </row>
    <row r="949" spans="2:42" x14ac:dyDescent="0.25">
      <c r="B949">
        <v>946</v>
      </c>
      <c r="C949" s="75">
        <v>153700</v>
      </c>
      <c r="D949" s="159">
        <v>9.9141184124918666E-2</v>
      </c>
      <c r="E949" s="10">
        <v>153700</v>
      </c>
      <c r="I949" s="161">
        <f t="shared" si="30"/>
        <v>153700</v>
      </c>
      <c r="J949" s="160">
        <f t="shared" si="31"/>
        <v>9.9141184124918666E-2</v>
      </c>
      <c r="AO949" s="75"/>
      <c r="AP949" s="147"/>
    </row>
    <row r="950" spans="2:42" x14ac:dyDescent="0.25">
      <c r="B950">
        <v>947</v>
      </c>
      <c r="C950" s="75">
        <v>3600</v>
      </c>
      <c r="D950" s="159">
        <v>0.26694444444444443</v>
      </c>
      <c r="E950" s="10">
        <v>3600</v>
      </c>
      <c r="I950" s="161">
        <f t="shared" si="30"/>
        <v>3600</v>
      </c>
      <c r="J950" s="160">
        <f t="shared" si="31"/>
        <v>0.26694444444444443</v>
      </c>
      <c r="AO950" s="75"/>
      <c r="AP950" s="147"/>
    </row>
    <row r="951" spans="2:42" x14ac:dyDescent="0.25">
      <c r="B951">
        <v>948</v>
      </c>
      <c r="C951" s="75">
        <v>9400</v>
      </c>
      <c r="D951" s="159">
        <v>0.62957446808510642</v>
      </c>
      <c r="E951" s="10">
        <v>9400</v>
      </c>
      <c r="I951" s="161">
        <f t="shared" si="30"/>
        <v>9400</v>
      </c>
      <c r="J951" s="160">
        <f t="shared" si="31"/>
        <v>0.62957446808510642</v>
      </c>
      <c r="AO951" s="75"/>
      <c r="AP951" s="147"/>
    </row>
    <row r="952" spans="2:42" x14ac:dyDescent="0.25">
      <c r="B952">
        <v>949</v>
      </c>
      <c r="C952" s="75">
        <v>5900</v>
      </c>
      <c r="D952" s="159">
        <v>1.6135593220338984</v>
      </c>
      <c r="E952" s="10">
        <v>5900</v>
      </c>
      <c r="I952" s="161">
        <f t="shared" si="30"/>
        <v>5900</v>
      </c>
      <c r="J952" s="160">
        <f t="shared" si="31"/>
        <v>1.6135593220338984</v>
      </c>
      <c r="AO952" s="75"/>
      <c r="AP952" s="147"/>
    </row>
    <row r="953" spans="2:42" x14ac:dyDescent="0.25">
      <c r="B953">
        <v>950</v>
      </c>
      <c r="C953" s="75">
        <v>100</v>
      </c>
      <c r="D953" s="159">
        <v>0.05</v>
      </c>
      <c r="E953" s="10">
        <v>100</v>
      </c>
      <c r="I953" s="161">
        <f t="shared" si="30"/>
        <v>100</v>
      </c>
      <c r="J953" s="160">
        <f t="shared" si="31"/>
        <v>0.05</v>
      </c>
      <c r="AO953" s="75"/>
      <c r="AP953" s="147"/>
    </row>
    <row r="954" spans="2:42" x14ac:dyDescent="0.25">
      <c r="B954">
        <v>951</v>
      </c>
      <c r="C954" s="75">
        <v>14500</v>
      </c>
      <c r="D954" s="159">
        <v>10.969379310344827</v>
      </c>
      <c r="E954" s="10">
        <v>14500</v>
      </c>
      <c r="I954" s="161">
        <f t="shared" si="30"/>
        <v>14500</v>
      </c>
      <c r="J954" s="160">
        <f t="shared" si="31"/>
        <v>10.969379310344827</v>
      </c>
      <c r="AO954" s="75"/>
      <c r="AP954" s="147"/>
    </row>
    <row r="955" spans="2:42" x14ac:dyDescent="0.25">
      <c r="B955">
        <v>952</v>
      </c>
      <c r="C955" s="75">
        <v>145500</v>
      </c>
      <c r="D955" s="159">
        <v>0.70094158075601376</v>
      </c>
      <c r="E955" s="10">
        <v>145500</v>
      </c>
      <c r="I955" s="161">
        <f t="shared" si="30"/>
        <v>145500</v>
      </c>
      <c r="J955" s="160">
        <f t="shared" si="31"/>
        <v>0.70094158075601376</v>
      </c>
      <c r="AO955" s="75"/>
      <c r="AP955" s="147"/>
    </row>
    <row r="956" spans="2:42" x14ac:dyDescent="0.25">
      <c r="B956">
        <v>953</v>
      </c>
      <c r="C956" s="75">
        <v>3300</v>
      </c>
      <c r="D956" s="159">
        <v>0.6</v>
      </c>
      <c r="E956" s="10">
        <v>3300</v>
      </c>
      <c r="I956" s="161">
        <f t="shared" si="30"/>
        <v>3300</v>
      </c>
      <c r="J956" s="160">
        <f t="shared" si="31"/>
        <v>0.6</v>
      </c>
      <c r="AO956" s="75"/>
      <c r="AP956" s="147"/>
    </row>
    <row r="957" spans="2:42" x14ac:dyDescent="0.25">
      <c r="B957">
        <v>954</v>
      </c>
      <c r="C957" s="75">
        <v>28590.604026845638</v>
      </c>
      <c r="D957" s="159">
        <v>3.6709859154929578</v>
      </c>
      <c r="E957" s="10">
        <v>28590.604026845638</v>
      </c>
      <c r="I957" s="161">
        <f t="shared" si="30"/>
        <v>28590.604026845638</v>
      </c>
      <c r="J957" s="160">
        <f t="shared" si="31"/>
        <v>3.6709859154929578</v>
      </c>
      <c r="AO957" s="75"/>
      <c r="AP957" s="147"/>
    </row>
    <row r="958" spans="2:42" x14ac:dyDescent="0.25">
      <c r="B958">
        <v>955</v>
      </c>
      <c r="C958" s="75">
        <v>700</v>
      </c>
      <c r="D958" s="159">
        <v>11.09</v>
      </c>
      <c r="E958" s="10">
        <v>700</v>
      </c>
      <c r="I958" s="161">
        <f t="shared" ref="I958:I1016" si="32">IF(ISBLANK(C958),0,C958)</f>
        <v>700</v>
      </c>
      <c r="J958" s="160">
        <f t="shared" ref="J958:J1016" si="33">IF(ISBLANK(D958),0,D958)</f>
        <v>11.09</v>
      </c>
      <c r="AO958" s="75"/>
      <c r="AP958" s="147"/>
    </row>
    <row r="959" spans="2:42" x14ac:dyDescent="0.25">
      <c r="B959">
        <v>956</v>
      </c>
      <c r="C959" s="75">
        <v>187600</v>
      </c>
      <c r="D959" s="159">
        <v>0.19028784648187633</v>
      </c>
      <c r="E959" s="10">
        <v>187600</v>
      </c>
      <c r="I959" s="161">
        <f t="shared" si="32"/>
        <v>187600</v>
      </c>
      <c r="J959" s="160">
        <f t="shared" si="33"/>
        <v>0.19028784648187633</v>
      </c>
      <c r="AO959" s="75"/>
      <c r="AP959" s="147"/>
    </row>
    <row r="960" spans="2:42" x14ac:dyDescent="0.25">
      <c r="B960">
        <v>957</v>
      </c>
      <c r="C960" s="75">
        <v>9800</v>
      </c>
      <c r="D960" s="159">
        <v>1.2687755102040816</v>
      </c>
      <c r="E960" s="10">
        <v>9800</v>
      </c>
      <c r="I960" s="161">
        <f t="shared" si="32"/>
        <v>9800</v>
      </c>
      <c r="J960" s="160">
        <f t="shared" si="33"/>
        <v>1.2687755102040816</v>
      </c>
      <c r="AO960" s="75"/>
      <c r="AP960" s="147"/>
    </row>
    <row r="961" spans="2:42" x14ac:dyDescent="0.25">
      <c r="B961">
        <v>958</v>
      </c>
      <c r="C961" s="75">
        <v>1100</v>
      </c>
      <c r="D961" s="159">
        <v>7.3463636363636367</v>
      </c>
      <c r="E961" s="10">
        <v>1100</v>
      </c>
      <c r="I961" s="161">
        <f t="shared" si="32"/>
        <v>1100</v>
      </c>
      <c r="J961" s="160">
        <f t="shared" si="33"/>
        <v>7.3463636363636367</v>
      </c>
      <c r="AO961" s="75"/>
      <c r="AP961" s="147"/>
    </row>
    <row r="962" spans="2:42" x14ac:dyDescent="0.25">
      <c r="B962">
        <v>959</v>
      </c>
      <c r="C962" s="75">
        <v>145000</v>
      </c>
      <c r="D962" s="159">
        <v>4.5731034482758622E-2</v>
      </c>
      <c r="E962" s="10">
        <v>145000</v>
      </c>
      <c r="I962" s="161">
        <f t="shared" si="32"/>
        <v>145000</v>
      </c>
      <c r="J962" s="160">
        <f t="shared" si="33"/>
        <v>4.5731034482758622E-2</v>
      </c>
      <c r="AO962" s="75"/>
      <c r="AP962" s="147"/>
    </row>
    <row r="963" spans="2:42" x14ac:dyDescent="0.25">
      <c r="B963">
        <v>960</v>
      </c>
      <c r="C963" s="75">
        <v>5500</v>
      </c>
      <c r="D963" s="159">
        <v>0.85054545454545449</v>
      </c>
      <c r="E963" s="10">
        <v>5500</v>
      </c>
      <c r="I963" s="161">
        <f t="shared" si="32"/>
        <v>5500</v>
      </c>
      <c r="J963" s="160">
        <f t="shared" si="33"/>
        <v>0.85054545454545449</v>
      </c>
      <c r="AO963" s="75"/>
      <c r="AP963" s="147"/>
    </row>
    <row r="964" spans="2:42" x14ac:dyDescent="0.25">
      <c r="B964">
        <v>961</v>
      </c>
      <c r="C964" s="75">
        <v>5700</v>
      </c>
      <c r="D964" s="159">
        <v>1.1929824561403508</v>
      </c>
      <c r="E964" s="10">
        <v>5700</v>
      </c>
      <c r="I964" s="161">
        <f t="shared" si="32"/>
        <v>5700</v>
      </c>
      <c r="J964" s="160">
        <f t="shared" si="33"/>
        <v>1.1929824561403508</v>
      </c>
      <c r="AO964" s="75"/>
      <c r="AP964" s="147"/>
    </row>
    <row r="965" spans="2:42" x14ac:dyDescent="0.25">
      <c r="B965">
        <v>962</v>
      </c>
      <c r="C965" s="75">
        <v>3600</v>
      </c>
      <c r="D965" s="159">
        <v>2.9602777777777778</v>
      </c>
      <c r="E965" s="10">
        <v>3600</v>
      </c>
      <c r="I965" s="161">
        <f t="shared" si="32"/>
        <v>3600</v>
      </c>
      <c r="J965" s="160">
        <f t="shared" si="33"/>
        <v>2.9602777777777778</v>
      </c>
      <c r="AO965" s="75"/>
      <c r="AP965" s="147"/>
    </row>
    <row r="966" spans="2:42" x14ac:dyDescent="0.25">
      <c r="B966">
        <v>963</v>
      </c>
      <c r="C966" s="75">
        <v>5900</v>
      </c>
      <c r="D966" s="159">
        <v>0.84694915254237291</v>
      </c>
      <c r="E966" s="10">
        <v>5900</v>
      </c>
      <c r="I966" s="161">
        <f t="shared" si="32"/>
        <v>5900</v>
      </c>
      <c r="J966" s="160">
        <f t="shared" si="33"/>
        <v>0.84694915254237291</v>
      </c>
      <c r="AO966" s="75"/>
      <c r="AP966" s="147"/>
    </row>
    <row r="967" spans="2:42" x14ac:dyDescent="0.25">
      <c r="B967">
        <v>964</v>
      </c>
      <c r="C967" s="75">
        <v>3700</v>
      </c>
      <c r="D967" s="159">
        <v>3.5578378378378379</v>
      </c>
      <c r="E967" s="10">
        <v>3700</v>
      </c>
      <c r="I967" s="161">
        <f t="shared" si="32"/>
        <v>3700</v>
      </c>
      <c r="J967" s="160">
        <f t="shared" si="33"/>
        <v>3.5578378378378379</v>
      </c>
      <c r="AO967" s="75"/>
      <c r="AP967" s="147"/>
    </row>
    <row r="968" spans="2:42" x14ac:dyDescent="0.25">
      <c r="B968">
        <v>965</v>
      </c>
      <c r="C968" s="75">
        <v>2528.7356321839079</v>
      </c>
      <c r="D968" s="159">
        <v>3.8640909090909092</v>
      </c>
      <c r="E968" s="10">
        <v>2528.7356321839079</v>
      </c>
      <c r="I968" s="161">
        <f t="shared" si="32"/>
        <v>2528.7356321839079</v>
      </c>
      <c r="J968" s="160">
        <f t="shared" si="33"/>
        <v>3.8640909090909092</v>
      </c>
      <c r="AO968" s="75"/>
      <c r="AP968" s="147"/>
    </row>
    <row r="969" spans="2:42" x14ac:dyDescent="0.25">
      <c r="B969">
        <v>966</v>
      </c>
      <c r="C969" s="75">
        <v>1700</v>
      </c>
      <c r="D969" s="159">
        <v>7.9223529411764702</v>
      </c>
      <c r="E969" s="10">
        <v>1700</v>
      </c>
      <c r="I969" s="161">
        <f t="shared" si="32"/>
        <v>1700</v>
      </c>
      <c r="J969" s="160">
        <f t="shared" si="33"/>
        <v>7.9223529411764702</v>
      </c>
      <c r="AO969" s="75"/>
      <c r="AP969" s="147"/>
    </row>
    <row r="970" spans="2:42" x14ac:dyDescent="0.25">
      <c r="B970">
        <v>967</v>
      </c>
      <c r="C970" s="75">
        <v>88400</v>
      </c>
      <c r="D970" s="159">
        <v>1.3703393665158372</v>
      </c>
      <c r="E970" s="10">
        <v>88400</v>
      </c>
      <c r="I970" s="161">
        <f t="shared" si="32"/>
        <v>88400</v>
      </c>
      <c r="J970" s="160">
        <f t="shared" si="33"/>
        <v>1.3703393665158372</v>
      </c>
      <c r="AO970" s="75"/>
      <c r="AP970" s="147"/>
    </row>
    <row r="971" spans="2:42" x14ac:dyDescent="0.25">
      <c r="B971">
        <v>968</v>
      </c>
      <c r="C971" s="75">
        <v>2400</v>
      </c>
      <c r="D971" s="159">
        <v>3.3820833333333336</v>
      </c>
      <c r="E971" s="10">
        <v>2400</v>
      </c>
      <c r="I971" s="161">
        <f t="shared" si="32"/>
        <v>2400</v>
      </c>
      <c r="J971" s="160">
        <f t="shared" si="33"/>
        <v>3.3820833333333336</v>
      </c>
      <c r="AO971" s="75"/>
      <c r="AP971" s="147"/>
    </row>
    <row r="972" spans="2:42" x14ac:dyDescent="0.25">
      <c r="B972">
        <v>969</v>
      </c>
      <c r="C972" s="75">
        <v>7900</v>
      </c>
      <c r="D972" s="159">
        <v>1.0822784810126582</v>
      </c>
      <c r="E972" s="10">
        <v>7900</v>
      </c>
      <c r="I972" s="161">
        <f t="shared" si="32"/>
        <v>7900</v>
      </c>
      <c r="J972" s="160">
        <f t="shared" si="33"/>
        <v>1.0822784810126582</v>
      </c>
      <c r="AO972" s="75"/>
      <c r="AP972" s="147"/>
    </row>
    <row r="973" spans="2:42" x14ac:dyDescent="0.25">
      <c r="B973">
        <v>970</v>
      </c>
      <c r="C973" s="75">
        <v>94900</v>
      </c>
      <c r="D973" s="159">
        <v>0.60757639620653314</v>
      </c>
      <c r="E973" s="10">
        <v>94900</v>
      </c>
      <c r="I973" s="161">
        <f t="shared" si="32"/>
        <v>94900</v>
      </c>
      <c r="J973" s="160">
        <f t="shared" si="33"/>
        <v>0.60757639620653314</v>
      </c>
      <c r="AO973" s="75"/>
      <c r="AP973" s="147"/>
    </row>
    <row r="974" spans="2:42" x14ac:dyDescent="0.25">
      <c r="B974">
        <v>971</v>
      </c>
      <c r="C974" s="75">
        <v>5100</v>
      </c>
      <c r="D974" s="159">
        <v>0.27725490196078434</v>
      </c>
      <c r="E974" s="10">
        <v>5100</v>
      </c>
      <c r="I974" s="161">
        <f t="shared" si="32"/>
        <v>5100</v>
      </c>
      <c r="J974" s="160">
        <f t="shared" si="33"/>
        <v>0.27725490196078434</v>
      </c>
      <c r="AO974" s="75"/>
      <c r="AP974" s="147"/>
    </row>
    <row r="975" spans="2:42" x14ac:dyDescent="0.25">
      <c r="B975">
        <v>972</v>
      </c>
      <c r="C975" s="75">
        <v>42700</v>
      </c>
      <c r="D975" s="159">
        <v>2.283934426229508</v>
      </c>
      <c r="E975" s="10">
        <v>42700</v>
      </c>
      <c r="I975" s="161">
        <f t="shared" si="32"/>
        <v>42700</v>
      </c>
      <c r="J975" s="160">
        <f t="shared" si="33"/>
        <v>2.283934426229508</v>
      </c>
      <c r="AO975" s="75"/>
      <c r="AP975" s="147"/>
    </row>
    <row r="976" spans="2:42" x14ac:dyDescent="0.25">
      <c r="B976">
        <v>973</v>
      </c>
      <c r="C976" s="75">
        <v>121100</v>
      </c>
      <c r="D976" s="159">
        <v>0.21615194054500414</v>
      </c>
      <c r="E976" s="10">
        <v>121100</v>
      </c>
      <c r="I976" s="161">
        <f t="shared" si="32"/>
        <v>121100</v>
      </c>
      <c r="J976" s="160">
        <f t="shared" si="33"/>
        <v>0.21615194054500414</v>
      </c>
      <c r="AO976" s="75"/>
      <c r="AP976" s="147"/>
    </row>
    <row r="977" spans="2:42" x14ac:dyDescent="0.25">
      <c r="B977">
        <v>974</v>
      </c>
      <c r="C977" s="75">
        <v>800</v>
      </c>
      <c r="D977" s="159">
        <v>3.73875</v>
      </c>
      <c r="E977" s="10">
        <v>800</v>
      </c>
      <c r="I977" s="161">
        <f t="shared" si="32"/>
        <v>800</v>
      </c>
      <c r="J977" s="160">
        <f t="shared" si="33"/>
        <v>3.73875</v>
      </c>
      <c r="AO977" s="75"/>
      <c r="AP977" s="147"/>
    </row>
    <row r="978" spans="2:42" x14ac:dyDescent="0.25">
      <c r="B978">
        <v>975</v>
      </c>
      <c r="C978" s="75">
        <v>5400</v>
      </c>
      <c r="D978" s="159">
        <v>1.5492592592592593</v>
      </c>
      <c r="E978" s="10">
        <v>5400</v>
      </c>
      <c r="I978" s="161">
        <f t="shared" si="32"/>
        <v>5400</v>
      </c>
      <c r="J978" s="160">
        <f t="shared" si="33"/>
        <v>1.5492592592592593</v>
      </c>
      <c r="AO978" s="75"/>
      <c r="AP978" s="147"/>
    </row>
    <row r="979" spans="2:42" x14ac:dyDescent="0.25">
      <c r="B979">
        <v>976</v>
      </c>
      <c r="C979" s="75">
        <v>4000</v>
      </c>
      <c r="D979" s="159">
        <v>3.2214999999999998</v>
      </c>
      <c r="E979" s="10">
        <v>4000</v>
      </c>
      <c r="I979" s="161">
        <f t="shared" si="32"/>
        <v>4000</v>
      </c>
      <c r="J979" s="160">
        <f t="shared" si="33"/>
        <v>3.2214999999999998</v>
      </c>
      <c r="AO979" s="75"/>
      <c r="AP979" s="147"/>
    </row>
    <row r="980" spans="2:42" x14ac:dyDescent="0.25">
      <c r="B980">
        <v>977</v>
      </c>
      <c r="C980" s="75">
        <v>7000</v>
      </c>
      <c r="D980" s="159">
        <v>0.73957142857142855</v>
      </c>
      <c r="E980" s="10">
        <v>7000</v>
      </c>
      <c r="I980" s="161">
        <f t="shared" si="32"/>
        <v>7000</v>
      </c>
      <c r="J980" s="160">
        <f t="shared" si="33"/>
        <v>0.73957142857142855</v>
      </c>
      <c r="AO980" s="75"/>
      <c r="AP980" s="147"/>
    </row>
    <row r="981" spans="2:42" x14ac:dyDescent="0.25">
      <c r="B981">
        <v>978</v>
      </c>
      <c r="C981" s="75">
        <v>1000</v>
      </c>
      <c r="D981" s="159">
        <v>8.641</v>
      </c>
      <c r="E981" s="10">
        <v>1000</v>
      </c>
      <c r="I981" s="161">
        <f t="shared" si="32"/>
        <v>1000</v>
      </c>
      <c r="J981" s="160">
        <f t="shared" si="33"/>
        <v>8.641</v>
      </c>
      <c r="AO981" s="75"/>
      <c r="AP981" s="147"/>
    </row>
    <row r="982" spans="2:42" x14ac:dyDescent="0.25">
      <c r="B982">
        <v>979</v>
      </c>
      <c r="C982" s="75">
        <v>69195.402298850575</v>
      </c>
      <c r="D982" s="159">
        <v>1.432624584717608</v>
      </c>
      <c r="E982" s="10">
        <v>69195.402298850575</v>
      </c>
      <c r="I982" s="161">
        <f t="shared" si="32"/>
        <v>69195.402298850575</v>
      </c>
      <c r="J982" s="160">
        <f t="shared" si="33"/>
        <v>1.432624584717608</v>
      </c>
      <c r="AO982" s="75"/>
      <c r="AP982" s="147"/>
    </row>
    <row r="983" spans="2:42" x14ac:dyDescent="0.25">
      <c r="B983">
        <v>980</v>
      </c>
      <c r="C983" s="75">
        <v>195200</v>
      </c>
      <c r="D983" s="159">
        <v>0.40281762295081969</v>
      </c>
      <c r="E983" s="10">
        <v>195200</v>
      </c>
      <c r="I983" s="161">
        <f t="shared" si="32"/>
        <v>195200</v>
      </c>
      <c r="J983" s="160">
        <f t="shared" si="33"/>
        <v>0.40281762295081969</v>
      </c>
      <c r="AO983" s="75"/>
      <c r="AP983" s="147"/>
    </row>
    <row r="984" spans="2:42" x14ac:dyDescent="0.25">
      <c r="B984">
        <v>981</v>
      </c>
      <c r="C984" s="75">
        <v>6700</v>
      </c>
      <c r="D984" s="159">
        <v>1.7822388059701493</v>
      </c>
      <c r="E984" s="10">
        <v>6700</v>
      </c>
      <c r="I984" s="161">
        <f t="shared" si="32"/>
        <v>6700</v>
      </c>
      <c r="J984" s="160">
        <f t="shared" si="33"/>
        <v>1.7822388059701493</v>
      </c>
      <c r="AO984" s="75"/>
      <c r="AP984" s="147"/>
    </row>
    <row r="985" spans="2:42" x14ac:dyDescent="0.25">
      <c r="B985">
        <v>982</v>
      </c>
      <c r="C985" s="75">
        <v>7200</v>
      </c>
      <c r="D985" s="159">
        <v>0.84930555555555554</v>
      </c>
      <c r="E985" s="10">
        <v>7200</v>
      </c>
      <c r="I985" s="161">
        <f t="shared" si="32"/>
        <v>7200</v>
      </c>
      <c r="J985" s="160">
        <f t="shared" si="33"/>
        <v>0.84930555555555554</v>
      </c>
      <c r="AO985" s="75"/>
      <c r="AP985" s="147"/>
    </row>
    <row r="986" spans="2:42" x14ac:dyDescent="0.25">
      <c r="B986">
        <v>983</v>
      </c>
      <c r="C986" s="75">
        <v>129100</v>
      </c>
      <c r="D986" s="159">
        <v>1.4593648334624323</v>
      </c>
      <c r="E986" s="10">
        <v>129100</v>
      </c>
      <c r="I986" s="161">
        <f t="shared" si="32"/>
        <v>129100</v>
      </c>
      <c r="J986" s="160">
        <f t="shared" si="33"/>
        <v>1.4593648334624323</v>
      </c>
      <c r="AO986" s="75"/>
      <c r="AP986" s="147"/>
    </row>
    <row r="987" spans="2:42" x14ac:dyDescent="0.25">
      <c r="B987">
        <v>984</v>
      </c>
      <c r="C987" s="75">
        <v>6500</v>
      </c>
      <c r="D987" s="159">
        <v>1.5246153846153847</v>
      </c>
      <c r="E987" s="10">
        <v>6500</v>
      </c>
      <c r="I987" s="161">
        <f t="shared" si="32"/>
        <v>6500</v>
      </c>
      <c r="J987" s="160">
        <f t="shared" si="33"/>
        <v>1.5246153846153847</v>
      </c>
      <c r="AO987" s="75"/>
      <c r="AP987" s="147"/>
    </row>
    <row r="988" spans="2:42" x14ac:dyDescent="0.25">
      <c r="B988">
        <v>985</v>
      </c>
      <c r="C988" s="75">
        <v>170600</v>
      </c>
      <c r="D988" s="159">
        <v>0.67129542790152408</v>
      </c>
      <c r="E988" s="10">
        <v>170600</v>
      </c>
      <c r="I988" s="161">
        <f t="shared" si="32"/>
        <v>170600</v>
      </c>
      <c r="J988" s="160">
        <f t="shared" si="33"/>
        <v>0.67129542790152408</v>
      </c>
      <c r="AO988" s="75"/>
      <c r="AP988" s="147"/>
    </row>
    <row r="989" spans="2:42" x14ac:dyDescent="0.25">
      <c r="B989">
        <v>986</v>
      </c>
      <c r="C989" s="75">
        <v>7800</v>
      </c>
      <c r="D989" s="159">
        <v>0.40307692307692305</v>
      </c>
      <c r="E989" s="10">
        <v>7800</v>
      </c>
      <c r="I989" s="161">
        <f t="shared" si="32"/>
        <v>7800</v>
      </c>
      <c r="J989" s="160">
        <f t="shared" si="33"/>
        <v>0.40307692307692305</v>
      </c>
      <c r="AO989" s="75"/>
      <c r="AP989" s="147"/>
    </row>
    <row r="990" spans="2:42" x14ac:dyDescent="0.25">
      <c r="B990">
        <v>987</v>
      </c>
      <c r="C990" s="75">
        <v>6200</v>
      </c>
      <c r="D990" s="159">
        <v>2.1679032258064517</v>
      </c>
      <c r="E990" s="10">
        <v>6200</v>
      </c>
      <c r="I990" s="161">
        <f t="shared" si="32"/>
        <v>6200</v>
      </c>
      <c r="J990" s="160">
        <f t="shared" si="33"/>
        <v>2.1679032258064517</v>
      </c>
      <c r="AO990" s="75"/>
      <c r="AP990" s="147"/>
    </row>
    <row r="991" spans="2:42" x14ac:dyDescent="0.25">
      <c r="B991">
        <v>988</v>
      </c>
      <c r="C991" s="75">
        <v>9400</v>
      </c>
      <c r="D991" s="159">
        <v>0.52117021276595743</v>
      </c>
      <c r="E991" s="10">
        <v>9400</v>
      </c>
      <c r="I991" s="161">
        <f t="shared" si="32"/>
        <v>9400</v>
      </c>
      <c r="J991" s="160">
        <f t="shared" si="33"/>
        <v>0.52117021276595743</v>
      </c>
      <c r="AO991" s="75"/>
      <c r="AP991" s="147"/>
    </row>
    <row r="992" spans="2:42" x14ac:dyDescent="0.25">
      <c r="B992">
        <v>989</v>
      </c>
      <c r="C992" s="75">
        <v>2400</v>
      </c>
      <c r="D992" s="159">
        <v>4.9958333333333336</v>
      </c>
      <c r="E992" s="10">
        <v>2400</v>
      </c>
      <c r="I992" s="161">
        <f t="shared" si="32"/>
        <v>2400</v>
      </c>
      <c r="J992" s="160">
        <f t="shared" si="33"/>
        <v>4.9958333333333336</v>
      </c>
      <c r="AO992" s="75"/>
      <c r="AP992" s="147"/>
    </row>
    <row r="993" spans="2:42" x14ac:dyDescent="0.25">
      <c r="B993">
        <v>990</v>
      </c>
      <c r="C993" s="75">
        <v>7800</v>
      </c>
      <c r="D993" s="159">
        <v>0.87679487179487181</v>
      </c>
      <c r="E993" s="10">
        <v>7800</v>
      </c>
      <c r="I993" s="161">
        <f t="shared" si="32"/>
        <v>7800</v>
      </c>
      <c r="J993" s="160">
        <f t="shared" si="33"/>
        <v>0.87679487179487181</v>
      </c>
      <c r="AO993" s="75"/>
      <c r="AP993" s="147"/>
    </row>
    <row r="994" spans="2:42" x14ac:dyDescent="0.25">
      <c r="B994">
        <v>991</v>
      </c>
      <c r="C994" s="75">
        <v>9800</v>
      </c>
      <c r="D994" s="159">
        <v>1.131734693877551</v>
      </c>
      <c r="E994" s="10">
        <v>9800</v>
      </c>
      <c r="I994" s="161">
        <f t="shared" si="32"/>
        <v>9800</v>
      </c>
      <c r="J994" s="160">
        <f t="shared" si="33"/>
        <v>1.131734693877551</v>
      </c>
      <c r="AO994" s="75"/>
      <c r="AP994" s="147"/>
    </row>
    <row r="995" spans="2:42" x14ac:dyDescent="0.25">
      <c r="B995">
        <v>992</v>
      </c>
      <c r="C995" s="75">
        <v>3100</v>
      </c>
      <c r="D995" s="159">
        <v>4.2654838709677421</v>
      </c>
      <c r="E995" s="10">
        <v>3100</v>
      </c>
      <c r="I995" s="161">
        <f t="shared" si="32"/>
        <v>3100</v>
      </c>
      <c r="J995" s="160">
        <f t="shared" si="33"/>
        <v>4.2654838709677421</v>
      </c>
      <c r="AO995" s="75"/>
      <c r="AP995" s="147"/>
    </row>
    <row r="996" spans="2:42" x14ac:dyDescent="0.25">
      <c r="B996">
        <v>993</v>
      </c>
      <c r="C996" s="75">
        <v>9800</v>
      </c>
      <c r="D996" s="159">
        <v>0.77632653061224488</v>
      </c>
      <c r="E996" s="10">
        <v>9800</v>
      </c>
      <c r="I996" s="161">
        <f t="shared" si="32"/>
        <v>9800</v>
      </c>
      <c r="J996" s="160">
        <f t="shared" si="33"/>
        <v>0.77632653061224488</v>
      </c>
      <c r="AO996" s="75"/>
      <c r="AP996" s="147"/>
    </row>
    <row r="997" spans="2:42" x14ac:dyDescent="0.25">
      <c r="B997">
        <v>994</v>
      </c>
      <c r="C997" s="75">
        <v>141100</v>
      </c>
      <c r="D997" s="159">
        <v>0.52496810772501767</v>
      </c>
      <c r="E997" s="10">
        <v>141100</v>
      </c>
      <c r="I997" s="161">
        <f t="shared" si="32"/>
        <v>141100</v>
      </c>
      <c r="J997" s="160">
        <f t="shared" si="33"/>
        <v>0.52496810772501767</v>
      </c>
      <c r="AO997" s="75"/>
      <c r="AP997" s="147"/>
    </row>
    <row r="998" spans="2:42" x14ac:dyDescent="0.25">
      <c r="B998">
        <v>995</v>
      </c>
      <c r="C998" s="75">
        <v>97300</v>
      </c>
      <c r="D998" s="159">
        <v>1.5746762589928058</v>
      </c>
      <c r="E998" s="10">
        <v>97300</v>
      </c>
      <c r="I998" s="161">
        <f t="shared" si="32"/>
        <v>97300</v>
      </c>
      <c r="J998" s="160">
        <f t="shared" si="33"/>
        <v>1.5746762589928058</v>
      </c>
      <c r="AO998" s="75"/>
      <c r="AP998" s="147"/>
    </row>
    <row r="999" spans="2:42" x14ac:dyDescent="0.25">
      <c r="B999">
        <v>996</v>
      </c>
      <c r="C999" s="75">
        <v>6600</v>
      </c>
      <c r="D999" s="159">
        <v>0.72939393939393937</v>
      </c>
      <c r="E999" s="10">
        <v>6600</v>
      </c>
      <c r="I999" s="161">
        <f t="shared" si="32"/>
        <v>6600</v>
      </c>
      <c r="J999" s="160">
        <f t="shared" si="33"/>
        <v>0.72939393939393937</v>
      </c>
      <c r="AO999" s="75"/>
      <c r="AP999" s="147"/>
    </row>
    <row r="1000" spans="2:42" x14ac:dyDescent="0.25">
      <c r="B1000">
        <v>997</v>
      </c>
      <c r="C1000" s="75">
        <v>7600</v>
      </c>
      <c r="D1000" s="159">
        <v>0.60565789473684206</v>
      </c>
      <c r="E1000" s="10">
        <v>7600</v>
      </c>
      <c r="I1000" s="161">
        <f t="shared" si="32"/>
        <v>7600</v>
      </c>
      <c r="J1000" s="160">
        <f t="shared" si="33"/>
        <v>0.60565789473684206</v>
      </c>
      <c r="AO1000" s="75"/>
      <c r="AP1000" s="147"/>
    </row>
    <row r="1001" spans="2:42" x14ac:dyDescent="0.25">
      <c r="B1001">
        <v>998</v>
      </c>
      <c r="C1001" s="75">
        <v>66600</v>
      </c>
      <c r="D1001" s="159">
        <v>0.5679129129129129</v>
      </c>
      <c r="E1001" s="10">
        <v>66600</v>
      </c>
      <c r="I1001" s="161">
        <f t="shared" si="32"/>
        <v>66600</v>
      </c>
      <c r="J1001" s="160">
        <f t="shared" si="33"/>
        <v>0.5679129129129129</v>
      </c>
      <c r="AO1001" s="75"/>
      <c r="AP1001" s="147"/>
    </row>
    <row r="1002" spans="2:42" x14ac:dyDescent="0.25">
      <c r="B1002">
        <v>999</v>
      </c>
      <c r="C1002" s="75">
        <v>111100</v>
      </c>
      <c r="D1002" s="159">
        <v>0.56542754275427543</v>
      </c>
      <c r="E1002" s="10">
        <v>111100</v>
      </c>
      <c r="I1002" s="161">
        <f t="shared" si="32"/>
        <v>111100</v>
      </c>
      <c r="J1002" s="160">
        <f t="shared" si="33"/>
        <v>0.56542754275427543</v>
      </c>
      <c r="AO1002" s="75"/>
      <c r="AP1002" s="147"/>
    </row>
    <row r="1003" spans="2:42" x14ac:dyDescent="0.25">
      <c r="B1003" t="s">
        <v>2034</v>
      </c>
      <c r="E1003" s="10">
        <v>40832191.400913969</v>
      </c>
      <c r="I1003" s="161">
        <f t="shared" si="32"/>
        <v>0</v>
      </c>
      <c r="J1003" s="160">
        <f t="shared" si="33"/>
        <v>0</v>
      </c>
      <c r="AO1003" s="75"/>
      <c r="AP1003" s="147"/>
    </row>
    <row r="1004" spans="2:42" x14ac:dyDescent="0.25">
      <c r="I1004" s="161">
        <f t="shared" si="32"/>
        <v>0</v>
      </c>
      <c r="J1004" s="160">
        <f t="shared" si="33"/>
        <v>0</v>
      </c>
      <c r="AO1004" s="75"/>
      <c r="AP1004" s="147"/>
    </row>
    <row r="1005" spans="2:42" x14ac:dyDescent="0.25">
      <c r="I1005" s="161">
        <f t="shared" si="32"/>
        <v>0</v>
      </c>
      <c r="J1005" s="160">
        <f t="shared" si="33"/>
        <v>0</v>
      </c>
      <c r="AO1005" s="75"/>
      <c r="AP1005" s="147"/>
    </row>
    <row r="1006" spans="2:42" x14ac:dyDescent="0.25">
      <c r="I1006" s="161">
        <f t="shared" si="32"/>
        <v>0</v>
      </c>
      <c r="J1006" s="160">
        <f t="shared" si="33"/>
        <v>0</v>
      </c>
      <c r="AO1006" s="75"/>
      <c r="AP1006" s="147"/>
    </row>
    <row r="1007" spans="2:42" x14ac:dyDescent="0.25">
      <c r="I1007" s="161">
        <f t="shared" si="32"/>
        <v>0</v>
      </c>
      <c r="J1007" s="160">
        <f t="shared" si="33"/>
        <v>0</v>
      </c>
      <c r="AO1007" s="75"/>
      <c r="AP1007" s="147"/>
    </row>
    <row r="1008" spans="2:42" x14ac:dyDescent="0.25">
      <c r="I1008" s="161">
        <f t="shared" si="32"/>
        <v>0</v>
      </c>
      <c r="J1008" s="160">
        <f t="shared" si="33"/>
        <v>0</v>
      </c>
      <c r="AO1008" s="75"/>
      <c r="AP1008" s="147"/>
    </row>
    <row r="1009" spans="9:10" x14ac:dyDescent="0.25">
      <c r="I1009" s="161">
        <f t="shared" si="32"/>
        <v>0</v>
      </c>
      <c r="J1009" s="160">
        <f t="shared" si="33"/>
        <v>0</v>
      </c>
    </row>
    <row r="1010" spans="9:10" x14ac:dyDescent="0.25">
      <c r="I1010" s="161">
        <f t="shared" si="32"/>
        <v>0</v>
      </c>
      <c r="J1010" s="160">
        <f t="shared" si="33"/>
        <v>0</v>
      </c>
    </row>
    <row r="1011" spans="9:10" x14ac:dyDescent="0.25">
      <c r="I1011" s="161">
        <f t="shared" si="32"/>
        <v>0</v>
      </c>
      <c r="J1011" s="160">
        <f t="shared" si="33"/>
        <v>0</v>
      </c>
    </row>
    <row r="1012" spans="9:10" x14ac:dyDescent="0.25">
      <c r="I1012" s="161">
        <f t="shared" si="32"/>
        <v>0</v>
      </c>
      <c r="J1012" s="160">
        <f t="shared" si="33"/>
        <v>0</v>
      </c>
    </row>
    <row r="1013" spans="9:10" x14ac:dyDescent="0.25">
      <c r="I1013" s="161">
        <f t="shared" si="32"/>
        <v>0</v>
      </c>
      <c r="J1013" s="160">
        <f t="shared" si="33"/>
        <v>0</v>
      </c>
    </row>
    <row r="1014" spans="9:10" x14ac:dyDescent="0.25">
      <c r="I1014" s="161">
        <f t="shared" si="32"/>
        <v>0</v>
      </c>
      <c r="J1014" s="160">
        <f t="shared" si="33"/>
        <v>0</v>
      </c>
    </row>
    <row r="1015" spans="9:10" x14ac:dyDescent="0.25">
      <c r="I1015" s="161">
        <f t="shared" si="32"/>
        <v>0</v>
      </c>
      <c r="J1015" s="160">
        <f t="shared" si="33"/>
        <v>0</v>
      </c>
    </row>
    <row r="1016" spans="9:10" x14ac:dyDescent="0.25">
      <c r="I1016" s="161">
        <f t="shared" si="32"/>
        <v>0</v>
      </c>
      <c r="J1016" s="160">
        <f t="shared" si="33"/>
        <v>0</v>
      </c>
    </row>
  </sheetData>
  <pageMargins left="0.7" right="0.7" top="0.75" bottom="0.75" header="0.3" footer="0.3"/>
  <pageSetup orientation="portrait" horizontalDpi="300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pane ySplit="1" topLeftCell="A4" activePane="bottomLeft" state="frozen"/>
      <selection pane="bottomLeft" activeCell="B21" sqref="B21"/>
    </sheetView>
  </sheetViews>
  <sheetFormatPr defaultColWidth="11" defaultRowHeight="15.75" x14ac:dyDescent="0.25"/>
  <cols>
    <col min="1" max="1" width="4.125" style="2" bestFit="1" customWidth="1"/>
    <col min="2" max="2" width="30.625" style="2" bestFit="1" customWidth="1"/>
    <col min="3" max="3" width="49.125" style="3" bestFit="1" customWidth="1"/>
    <col min="4" max="6" width="11" style="2"/>
    <col min="7" max="7" width="13" style="2" bestFit="1" customWidth="1"/>
    <col min="8" max="9" width="11" style="2"/>
    <col min="10" max="11" width="11.125" style="2" bestFit="1" customWidth="1"/>
    <col min="12" max="13" width="11" style="2"/>
    <col min="14" max="14" width="28" style="2" bestFit="1" customWidth="1"/>
    <col min="15" max="16384" width="11" style="2"/>
  </cols>
  <sheetData>
    <row r="1" spans="1:14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 s="2">
        <v>0</v>
      </c>
      <c r="B2" s="2" t="s">
        <v>12</v>
      </c>
      <c r="C2" s="3" t="s">
        <v>13</v>
      </c>
      <c r="D2" s="2">
        <v>100</v>
      </c>
      <c r="E2" s="2">
        <v>0</v>
      </c>
      <c r="F2" s="2" t="s">
        <v>14</v>
      </c>
      <c r="G2" s="2">
        <v>0</v>
      </c>
      <c r="H2" s="2" t="s">
        <v>15</v>
      </c>
      <c r="I2" s="2" t="s">
        <v>16</v>
      </c>
      <c r="J2" s="2">
        <v>1448690400</v>
      </c>
      <c r="K2" s="2">
        <v>1450159200</v>
      </c>
      <c r="L2" s="2" t="b">
        <v>0</v>
      </c>
      <c r="M2" s="2" t="b">
        <v>0</v>
      </c>
      <c r="N2" s="2" t="s">
        <v>17</v>
      </c>
    </row>
    <row r="3" spans="1:14" x14ac:dyDescent="0.25">
      <c r="A3" s="2">
        <v>1</v>
      </c>
      <c r="B3" s="2" t="s">
        <v>18</v>
      </c>
      <c r="C3" s="3" t="s">
        <v>19</v>
      </c>
      <c r="D3" s="2">
        <v>1400</v>
      </c>
      <c r="E3" s="2">
        <v>14560</v>
      </c>
      <c r="F3" s="2" t="s">
        <v>20</v>
      </c>
      <c r="G3" s="2">
        <v>158</v>
      </c>
      <c r="H3" s="2" t="s">
        <v>21</v>
      </c>
      <c r="I3" s="2" t="s">
        <v>22</v>
      </c>
      <c r="J3" s="2">
        <v>1408424400</v>
      </c>
      <c r="K3" s="2">
        <v>1408597200</v>
      </c>
      <c r="L3" s="2" t="b">
        <v>0</v>
      </c>
      <c r="M3" s="2" t="b">
        <v>1</v>
      </c>
      <c r="N3" s="2" t="s">
        <v>23</v>
      </c>
    </row>
    <row r="4" spans="1:14" x14ac:dyDescent="0.25">
      <c r="A4" s="2">
        <v>2</v>
      </c>
      <c r="B4" s="2" t="s">
        <v>24</v>
      </c>
      <c r="C4" s="3" t="s">
        <v>25</v>
      </c>
      <c r="D4" s="2">
        <v>108400</v>
      </c>
      <c r="E4" s="2">
        <v>142523</v>
      </c>
      <c r="F4" s="2" t="s">
        <v>20</v>
      </c>
      <c r="G4" s="2">
        <v>1425</v>
      </c>
      <c r="H4" s="2" t="s">
        <v>26</v>
      </c>
      <c r="I4" s="2" t="s">
        <v>27</v>
      </c>
      <c r="J4" s="2">
        <v>1384668000</v>
      </c>
      <c r="K4" s="2">
        <v>1384840800</v>
      </c>
      <c r="L4" s="2" t="b">
        <v>0</v>
      </c>
      <c r="M4" s="2" t="b">
        <v>0</v>
      </c>
      <c r="N4" s="2" t="s">
        <v>28</v>
      </c>
    </row>
    <row r="5" spans="1:14" x14ac:dyDescent="0.25">
      <c r="A5" s="2">
        <v>3</v>
      </c>
      <c r="B5" s="2" t="s">
        <v>29</v>
      </c>
      <c r="C5" s="3" t="s">
        <v>30</v>
      </c>
      <c r="D5" s="2">
        <v>4200</v>
      </c>
      <c r="E5" s="2">
        <v>2477</v>
      </c>
      <c r="F5" s="2" t="s">
        <v>14</v>
      </c>
      <c r="G5" s="2">
        <v>24</v>
      </c>
      <c r="H5" s="2" t="s">
        <v>21</v>
      </c>
      <c r="I5" s="2" t="s">
        <v>22</v>
      </c>
      <c r="J5" s="2">
        <v>1565499600</v>
      </c>
      <c r="K5" s="2">
        <v>1568955600</v>
      </c>
      <c r="L5" s="2" t="b">
        <v>0</v>
      </c>
      <c r="M5" s="2" t="b">
        <v>0</v>
      </c>
      <c r="N5" s="2" t="s">
        <v>23</v>
      </c>
    </row>
    <row r="6" spans="1:14" x14ac:dyDescent="0.25">
      <c r="A6" s="2">
        <v>4</v>
      </c>
      <c r="B6" s="2" t="s">
        <v>31</v>
      </c>
      <c r="C6" s="3" t="s">
        <v>32</v>
      </c>
      <c r="D6" s="2">
        <v>7600</v>
      </c>
      <c r="E6" s="2">
        <v>5265</v>
      </c>
      <c r="F6" s="2" t="s">
        <v>14</v>
      </c>
      <c r="G6" s="2">
        <v>53</v>
      </c>
      <c r="H6" s="2" t="s">
        <v>21</v>
      </c>
      <c r="I6" s="2" t="s">
        <v>22</v>
      </c>
      <c r="J6" s="2">
        <v>1547964000</v>
      </c>
      <c r="K6" s="2">
        <v>1548309600</v>
      </c>
      <c r="L6" s="2" t="b">
        <v>0</v>
      </c>
      <c r="M6" s="2" t="b">
        <v>0</v>
      </c>
      <c r="N6" s="2" t="s">
        <v>33</v>
      </c>
    </row>
    <row r="7" spans="1:14" x14ac:dyDescent="0.25">
      <c r="A7" s="2">
        <v>5</v>
      </c>
      <c r="B7" s="2" t="s">
        <v>34</v>
      </c>
      <c r="C7" s="3" t="s">
        <v>35</v>
      </c>
      <c r="D7" s="2">
        <v>7600</v>
      </c>
      <c r="E7" s="2">
        <v>13195</v>
      </c>
      <c r="F7" s="2" t="s">
        <v>20</v>
      </c>
      <c r="G7" s="2">
        <v>174</v>
      </c>
      <c r="H7" s="2" t="s">
        <v>36</v>
      </c>
      <c r="I7" s="2" t="s">
        <v>37</v>
      </c>
      <c r="J7" s="2">
        <v>1346130000</v>
      </c>
      <c r="K7" s="2">
        <v>1347080400</v>
      </c>
      <c r="L7" s="2" t="b">
        <v>0</v>
      </c>
      <c r="M7" s="2" t="b">
        <v>0</v>
      </c>
      <c r="N7" s="2" t="s">
        <v>33</v>
      </c>
    </row>
    <row r="8" spans="1:14" x14ac:dyDescent="0.25">
      <c r="A8" s="2">
        <v>6</v>
      </c>
      <c r="B8" s="2" t="s">
        <v>38</v>
      </c>
      <c r="C8" s="3" t="s">
        <v>39</v>
      </c>
      <c r="D8" s="2">
        <v>5200</v>
      </c>
      <c r="E8" s="2">
        <v>1090</v>
      </c>
      <c r="F8" s="2" t="s">
        <v>14</v>
      </c>
      <c r="G8" s="2">
        <v>18</v>
      </c>
      <c r="H8" s="2" t="s">
        <v>40</v>
      </c>
      <c r="I8" s="2" t="s">
        <v>41</v>
      </c>
      <c r="J8" s="2">
        <v>1505278800</v>
      </c>
      <c r="K8" s="2">
        <v>1505365200</v>
      </c>
      <c r="L8" s="2" t="b">
        <v>0</v>
      </c>
      <c r="M8" s="2" t="b">
        <v>0</v>
      </c>
      <c r="N8" s="2" t="s">
        <v>42</v>
      </c>
    </row>
    <row r="9" spans="1:14" x14ac:dyDescent="0.25">
      <c r="A9" s="2">
        <v>7</v>
      </c>
      <c r="B9" s="2" t="s">
        <v>43</v>
      </c>
      <c r="C9" s="3" t="s">
        <v>44</v>
      </c>
      <c r="D9" s="2">
        <v>4500</v>
      </c>
      <c r="E9" s="2">
        <v>14741</v>
      </c>
      <c r="F9" s="2" t="s">
        <v>20</v>
      </c>
      <c r="G9" s="2">
        <v>227</v>
      </c>
      <c r="H9" s="2" t="s">
        <v>36</v>
      </c>
      <c r="I9" s="2" t="s">
        <v>37</v>
      </c>
      <c r="J9" s="2">
        <v>1439442000</v>
      </c>
      <c r="K9" s="2">
        <v>1439614800</v>
      </c>
      <c r="L9" s="2" t="b">
        <v>0</v>
      </c>
      <c r="M9" s="2" t="b">
        <v>0</v>
      </c>
      <c r="N9" s="2" t="s">
        <v>33</v>
      </c>
    </row>
    <row r="10" spans="1:14" x14ac:dyDescent="0.25">
      <c r="A10" s="2">
        <v>8</v>
      </c>
      <c r="B10" s="2" t="s">
        <v>45</v>
      </c>
      <c r="C10" s="3" t="s">
        <v>46</v>
      </c>
      <c r="D10" s="2">
        <v>110100</v>
      </c>
      <c r="E10" s="2">
        <v>21946</v>
      </c>
      <c r="F10" s="2" t="s">
        <v>47</v>
      </c>
      <c r="G10" s="2">
        <v>708</v>
      </c>
      <c r="H10" s="2" t="s">
        <v>36</v>
      </c>
      <c r="I10" s="2" t="s">
        <v>37</v>
      </c>
      <c r="J10" s="2">
        <v>1281330000</v>
      </c>
      <c r="K10" s="2">
        <v>1281502800</v>
      </c>
      <c r="L10" s="2" t="b">
        <v>0</v>
      </c>
      <c r="M10" s="2" t="b">
        <v>0</v>
      </c>
      <c r="N10" s="2" t="s">
        <v>33</v>
      </c>
    </row>
    <row r="11" spans="1:14" x14ac:dyDescent="0.25">
      <c r="A11" s="2">
        <v>9</v>
      </c>
      <c r="B11" s="2" t="s">
        <v>48</v>
      </c>
      <c r="C11" s="3" t="s">
        <v>49</v>
      </c>
      <c r="D11" s="2">
        <v>6200</v>
      </c>
      <c r="E11" s="2">
        <v>3208</v>
      </c>
      <c r="F11" s="2" t="s">
        <v>14</v>
      </c>
      <c r="G11" s="2">
        <v>44</v>
      </c>
      <c r="H11" s="2" t="s">
        <v>21</v>
      </c>
      <c r="I11" s="2" t="s">
        <v>22</v>
      </c>
      <c r="J11" s="2">
        <v>1379566800</v>
      </c>
      <c r="K11" s="2">
        <v>1383804000</v>
      </c>
      <c r="L11" s="2" t="b">
        <v>0</v>
      </c>
      <c r="M11" s="2" t="b">
        <v>0</v>
      </c>
      <c r="N11" s="2" t="s">
        <v>50</v>
      </c>
    </row>
    <row r="12" spans="1:14" x14ac:dyDescent="0.25">
      <c r="A12" s="2">
        <v>10</v>
      </c>
      <c r="B12" s="2" t="s">
        <v>51</v>
      </c>
      <c r="C12" s="3" t="s">
        <v>52</v>
      </c>
      <c r="D12" s="2">
        <v>5200</v>
      </c>
      <c r="E12" s="2">
        <v>13838</v>
      </c>
      <c r="F12" s="2" t="s">
        <v>20</v>
      </c>
      <c r="G12" s="2">
        <v>220</v>
      </c>
      <c r="H12" s="2" t="s">
        <v>21</v>
      </c>
      <c r="I12" s="2" t="s">
        <v>22</v>
      </c>
      <c r="J12" s="2">
        <v>1281762000</v>
      </c>
      <c r="K12" s="2">
        <v>1285909200</v>
      </c>
      <c r="L12" s="2" t="b">
        <v>0</v>
      </c>
      <c r="M12" s="2" t="b">
        <v>0</v>
      </c>
      <c r="N12" s="2" t="s">
        <v>53</v>
      </c>
    </row>
    <row r="13" spans="1:14" x14ac:dyDescent="0.25">
      <c r="A13" s="2">
        <v>11</v>
      </c>
      <c r="B13" s="2" t="s">
        <v>54</v>
      </c>
      <c r="C13" s="3" t="s">
        <v>55</v>
      </c>
      <c r="D13" s="2">
        <v>6300</v>
      </c>
      <c r="E13" s="2">
        <v>3030</v>
      </c>
      <c r="F13" s="2" t="s">
        <v>14</v>
      </c>
      <c r="G13" s="2">
        <v>27</v>
      </c>
      <c r="H13" s="2" t="s">
        <v>21</v>
      </c>
      <c r="I13" s="2" t="s">
        <v>22</v>
      </c>
      <c r="J13" s="2">
        <v>1285045200</v>
      </c>
      <c r="K13" s="2">
        <v>1285563600</v>
      </c>
      <c r="L13" s="2" t="b">
        <v>0</v>
      </c>
      <c r="M13" s="2" t="b">
        <v>1</v>
      </c>
      <c r="N13" s="2" t="s">
        <v>33</v>
      </c>
    </row>
    <row r="14" spans="1:14" x14ac:dyDescent="0.25">
      <c r="A14" s="2">
        <v>12</v>
      </c>
      <c r="B14" s="2" t="s">
        <v>56</v>
      </c>
      <c r="C14" s="3" t="s">
        <v>57</v>
      </c>
      <c r="D14" s="2">
        <v>6300</v>
      </c>
      <c r="E14" s="2">
        <v>5629</v>
      </c>
      <c r="F14" s="2" t="s">
        <v>14</v>
      </c>
      <c r="G14" s="2">
        <v>55</v>
      </c>
      <c r="H14" s="2" t="s">
        <v>21</v>
      </c>
      <c r="I14" s="2" t="s">
        <v>22</v>
      </c>
      <c r="J14" s="2">
        <v>1571720400</v>
      </c>
      <c r="K14" s="2">
        <v>1572411600</v>
      </c>
      <c r="L14" s="2" t="b">
        <v>0</v>
      </c>
      <c r="M14" s="2" t="b">
        <v>0</v>
      </c>
      <c r="N14" s="2" t="s">
        <v>53</v>
      </c>
    </row>
    <row r="15" spans="1:14" x14ac:dyDescent="0.25">
      <c r="A15" s="2">
        <v>13</v>
      </c>
      <c r="B15" s="2" t="s">
        <v>58</v>
      </c>
      <c r="C15" s="3" t="s">
        <v>59</v>
      </c>
      <c r="D15" s="2">
        <v>4200</v>
      </c>
      <c r="E15" s="2">
        <v>10295</v>
      </c>
      <c r="F15" s="2" t="s">
        <v>20</v>
      </c>
      <c r="G15" s="2">
        <v>98</v>
      </c>
      <c r="H15" s="2" t="s">
        <v>21</v>
      </c>
      <c r="I15" s="2" t="s">
        <v>22</v>
      </c>
      <c r="J15" s="2">
        <v>1465621200</v>
      </c>
      <c r="K15" s="2">
        <v>1466658000</v>
      </c>
      <c r="L15" s="2" t="b">
        <v>0</v>
      </c>
      <c r="M15" s="2" t="b">
        <v>0</v>
      </c>
      <c r="N15" s="2" t="s">
        <v>60</v>
      </c>
    </row>
    <row r="16" spans="1:14" x14ac:dyDescent="0.25">
      <c r="A16" s="2">
        <v>14</v>
      </c>
      <c r="B16" s="2" t="s">
        <v>61</v>
      </c>
      <c r="C16" s="3" t="s">
        <v>62</v>
      </c>
      <c r="D16" s="2">
        <v>28200</v>
      </c>
      <c r="E16" s="2">
        <v>18829</v>
      </c>
      <c r="F16" s="2" t="s">
        <v>14</v>
      </c>
      <c r="G16" s="2">
        <v>200</v>
      </c>
      <c r="H16" s="2" t="s">
        <v>21</v>
      </c>
      <c r="I16" s="2" t="s">
        <v>22</v>
      </c>
      <c r="J16" s="2">
        <v>1331013600</v>
      </c>
      <c r="K16" s="2">
        <v>1333342800</v>
      </c>
      <c r="L16" s="2" t="b">
        <v>0</v>
      </c>
      <c r="M16" s="2" t="b">
        <v>0</v>
      </c>
      <c r="N16" s="2" t="s">
        <v>60</v>
      </c>
    </row>
    <row r="17" spans="1:14" x14ac:dyDescent="0.25">
      <c r="A17" s="2">
        <v>15</v>
      </c>
      <c r="B17" s="2" t="s">
        <v>63</v>
      </c>
      <c r="C17" s="3" t="s">
        <v>64</v>
      </c>
      <c r="D17" s="2">
        <v>81200</v>
      </c>
      <c r="E17" s="2">
        <v>38414</v>
      </c>
      <c r="F17" s="2" t="s">
        <v>14</v>
      </c>
      <c r="G17" s="2">
        <v>452</v>
      </c>
      <c r="H17" s="2" t="s">
        <v>21</v>
      </c>
      <c r="I17" s="2" t="s">
        <v>22</v>
      </c>
      <c r="J17" s="2">
        <v>1575957600</v>
      </c>
      <c r="K17" s="2">
        <v>1576303200</v>
      </c>
      <c r="L17" s="2" t="b">
        <v>0</v>
      </c>
      <c r="M17" s="2" t="b">
        <v>0</v>
      </c>
      <c r="N17" s="2" t="s">
        <v>65</v>
      </c>
    </row>
    <row r="18" spans="1:14" x14ac:dyDescent="0.25">
      <c r="A18" s="2">
        <v>16</v>
      </c>
      <c r="B18" s="2" t="s">
        <v>66</v>
      </c>
      <c r="C18" s="3" t="s">
        <v>67</v>
      </c>
      <c r="D18" s="2">
        <v>1700</v>
      </c>
      <c r="E18" s="2">
        <v>11041</v>
      </c>
      <c r="F18" s="2" t="s">
        <v>20</v>
      </c>
      <c r="G18" s="2">
        <v>100</v>
      </c>
      <c r="H18" s="2" t="s">
        <v>21</v>
      </c>
      <c r="I18" s="2" t="s">
        <v>22</v>
      </c>
      <c r="J18" s="2">
        <v>1390370400</v>
      </c>
      <c r="K18" s="2">
        <v>1392271200</v>
      </c>
      <c r="L18" s="2" t="b">
        <v>0</v>
      </c>
      <c r="M18" s="2" t="b">
        <v>0</v>
      </c>
      <c r="N18" s="2" t="s">
        <v>68</v>
      </c>
    </row>
    <row r="19" spans="1:14" x14ac:dyDescent="0.25">
      <c r="A19" s="2">
        <v>17</v>
      </c>
      <c r="B19" s="2" t="s">
        <v>69</v>
      </c>
      <c r="C19" s="3" t="s">
        <v>70</v>
      </c>
      <c r="D19" s="2">
        <v>84600</v>
      </c>
      <c r="E19" s="2">
        <v>134845</v>
      </c>
      <c r="F19" s="2" t="s">
        <v>20</v>
      </c>
      <c r="G19" s="2">
        <v>1249</v>
      </c>
      <c r="H19" s="2" t="s">
        <v>21</v>
      </c>
      <c r="I19" s="2" t="s">
        <v>22</v>
      </c>
      <c r="J19" s="2">
        <v>1294812000</v>
      </c>
      <c r="K19" s="2">
        <v>1294898400</v>
      </c>
      <c r="L19" s="2" t="b">
        <v>0</v>
      </c>
      <c r="M19" s="2" t="b">
        <v>0</v>
      </c>
      <c r="N19" s="2" t="s">
        <v>71</v>
      </c>
    </row>
    <row r="20" spans="1:14" x14ac:dyDescent="0.25">
      <c r="A20" s="2">
        <v>18</v>
      </c>
      <c r="B20" s="2" t="s">
        <v>72</v>
      </c>
      <c r="C20" s="3" t="s">
        <v>73</v>
      </c>
      <c r="D20" s="2">
        <v>9100</v>
      </c>
      <c r="E20" s="2">
        <v>6089</v>
      </c>
      <c r="F20" s="2" t="s">
        <v>74</v>
      </c>
      <c r="G20" s="2">
        <v>135</v>
      </c>
      <c r="H20" s="2" t="s">
        <v>21</v>
      </c>
      <c r="I20" s="2" t="s">
        <v>22</v>
      </c>
      <c r="J20" s="2">
        <v>1536382800</v>
      </c>
      <c r="K20" s="2">
        <v>1537074000</v>
      </c>
      <c r="L20" s="2" t="b">
        <v>0</v>
      </c>
      <c r="M20" s="2" t="b">
        <v>0</v>
      </c>
      <c r="N20" s="2" t="s">
        <v>33</v>
      </c>
    </row>
    <row r="21" spans="1:14" x14ac:dyDescent="0.25">
      <c r="A21" s="2">
        <v>19</v>
      </c>
      <c r="B21" s="2" t="s">
        <v>75</v>
      </c>
      <c r="C21" s="3" t="s">
        <v>76</v>
      </c>
      <c r="D21" s="2">
        <v>62500</v>
      </c>
      <c r="E21" s="2">
        <v>30331</v>
      </c>
      <c r="F21" s="2" t="s">
        <v>14</v>
      </c>
      <c r="G21" s="2">
        <v>674</v>
      </c>
      <c r="H21" s="2" t="s">
        <v>21</v>
      </c>
      <c r="I21" s="2" t="s">
        <v>22</v>
      </c>
      <c r="J21" s="2">
        <v>1551679200</v>
      </c>
      <c r="K21" s="2">
        <v>1553490000</v>
      </c>
      <c r="L21" s="2" t="b">
        <v>0</v>
      </c>
      <c r="M21" s="2" t="b">
        <v>1</v>
      </c>
      <c r="N21" s="2" t="s">
        <v>33</v>
      </c>
    </row>
    <row r="22" spans="1:14" x14ac:dyDescent="0.25">
      <c r="A22" s="2">
        <v>20</v>
      </c>
      <c r="B22" s="2" t="s">
        <v>77</v>
      </c>
      <c r="C22" s="3" t="s">
        <v>78</v>
      </c>
      <c r="D22" s="2">
        <v>131800</v>
      </c>
      <c r="E22" s="2">
        <v>147936</v>
      </c>
      <c r="F22" s="2" t="s">
        <v>20</v>
      </c>
      <c r="G22" s="2">
        <v>1396</v>
      </c>
      <c r="H22" s="2" t="s">
        <v>21</v>
      </c>
      <c r="I22" s="2" t="s">
        <v>22</v>
      </c>
      <c r="J22" s="2">
        <v>1406523600</v>
      </c>
      <c r="K22" s="2">
        <v>1406523600</v>
      </c>
      <c r="L22" s="2" t="b">
        <v>0</v>
      </c>
      <c r="M22" s="2" t="b">
        <v>0</v>
      </c>
      <c r="N22" s="2" t="s">
        <v>53</v>
      </c>
    </row>
    <row r="23" spans="1:14" x14ac:dyDescent="0.25">
      <c r="A23" s="2">
        <v>21</v>
      </c>
      <c r="B23" s="2" t="s">
        <v>79</v>
      </c>
      <c r="C23" s="3" t="s">
        <v>80</v>
      </c>
      <c r="D23" s="2">
        <v>94000</v>
      </c>
      <c r="E23" s="2">
        <v>38533</v>
      </c>
      <c r="F23" s="2" t="s">
        <v>14</v>
      </c>
      <c r="G23" s="2">
        <v>558</v>
      </c>
      <c r="H23" s="2" t="s">
        <v>21</v>
      </c>
      <c r="I23" s="2" t="s">
        <v>22</v>
      </c>
      <c r="J23" s="2">
        <v>1313384400</v>
      </c>
      <c r="K23" s="2">
        <v>1316322000</v>
      </c>
      <c r="L23" s="2" t="b">
        <v>0</v>
      </c>
      <c r="M23" s="2" t="b">
        <v>0</v>
      </c>
      <c r="N23" s="2" t="s">
        <v>33</v>
      </c>
    </row>
    <row r="24" spans="1:14" x14ac:dyDescent="0.25">
      <c r="A24" s="2">
        <v>22</v>
      </c>
      <c r="B24" s="2" t="s">
        <v>81</v>
      </c>
      <c r="C24" s="3" t="s">
        <v>82</v>
      </c>
      <c r="D24" s="2">
        <v>59100</v>
      </c>
      <c r="E24" s="2">
        <v>75690</v>
      </c>
      <c r="F24" s="2" t="s">
        <v>20</v>
      </c>
      <c r="G24" s="2">
        <v>890</v>
      </c>
      <c r="H24" s="2" t="s">
        <v>21</v>
      </c>
      <c r="I24" s="2" t="s">
        <v>22</v>
      </c>
      <c r="J24" s="2">
        <v>1522731600</v>
      </c>
      <c r="K24" s="2">
        <v>1524027600</v>
      </c>
      <c r="L24" s="2" t="b">
        <v>0</v>
      </c>
      <c r="M24" s="2" t="b">
        <v>0</v>
      </c>
      <c r="N24" s="2" t="s">
        <v>33</v>
      </c>
    </row>
    <row r="25" spans="1:14" x14ac:dyDescent="0.25">
      <c r="A25" s="2">
        <v>23</v>
      </c>
      <c r="B25" s="2" t="s">
        <v>83</v>
      </c>
      <c r="C25" s="3" t="s">
        <v>84</v>
      </c>
      <c r="D25" s="2">
        <v>4500</v>
      </c>
      <c r="E25" s="2">
        <v>14942</v>
      </c>
      <c r="F25" s="2" t="s">
        <v>20</v>
      </c>
      <c r="G25" s="2">
        <v>142</v>
      </c>
      <c r="H25" s="2" t="s">
        <v>40</v>
      </c>
      <c r="I25" s="2" t="s">
        <v>41</v>
      </c>
      <c r="J25" s="2">
        <v>1550124000</v>
      </c>
      <c r="K25" s="2">
        <v>1554699600</v>
      </c>
      <c r="L25" s="2" t="b">
        <v>0</v>
      </c>
      <c r="M25" s="2" t="b">
        <v>0</v>
      </c>
      <c r="N25" s="2" t="s">
        <v>42</v>
      </c>
    </row>
    <row r="26" spans="1:14" x14ac:dyDescent="0.25">
      <c r="A26" s="2">
        <v>24</v>
      </c>
      <c r="B26" s="2" t="s">
        <v>85</v>
      </c>
      <c r="C26" s="3" t="s">
        <v>86</v>
      </c>
      <c r="D26" s="2">
        <v>92400</v>
      </c>
      <c r="E26" s="2">
        <v>104257</v>
      </c>
      <c r="F26" s="2" t="s">
        <v>20</v>
      </c>
      <c r="G26" s="2">
        <v>2673</v>
      </c>
      <c r="H26" s="2" t="s">
        <v>21</v>
      </c>
      <c r="I26" s="2" t="s">
        <v>22</v>
      </c>
      <c r="J26" s="2">
        <v>1403326800</v>
      </c>
      <c r="K26" s="2">
        <v>1403499600</v>
      </c>
      <c r="L26" s="2" t="b">
        <v>0</v>
      </c>
      <c r="M26" s="2" t="b">
        <v>0</v>
      </c>
      <c r="N26" s="2" t="s">
        <v>65</v>
      </c>
    </row>
    <row r="27" spans="1:14" x14ac:dyDescent="0.25">
      <c r="A27" s="2">
        <v>25</v>
      </c>
      <c r="B27" s="2" t="s">
        <v>87</v>
      </c>
      <c r="C27" s="3" t="s">
        <v>88</v>
      </c>
      <c r="D27" s="2">
        <v>5500</v>
      </c>
      <c r="E27" s="2">
        <v>11904</v>
      </c>
      <c r="F27" s="2" t="s">
        <v>20</v>
      </c>
      <c r="G27" s="2">
        <v>163</v>
      </c>
      <c r="H27" s="2" t="s">
        <v>21</v>
      </c>
      <c r="I27" s="2" t="s">
        <v>22</v>
      </c>
      <c r="J27" s="2">
        <v>1305694800</v>
      </c>
      <c r="K27" s="2">
        <v>1307422800</v>
      </c>
      <c r="L27" s="2" t="b">
        <v>0</v>
      </c>
      <c r="M27" s="2" t="b">
        <v>1</v>
      </c>
      <c r="N27" s="2" t="s">
        <v>89</v>
      </c>
    </row>
    <row r="28" spans="1:14" x14ac:dyDescent="0.25">
      <c r="A28" s="2">
        <v>26</v>
      </c>
      <c r="B28" s="2" t="s">
        <v>90</v>
      </c>
      <c r="C28" s="3" t="s">
        <v>91</v>
      </c>
      <c r="D28" s="2">
        <v>107500</v>
      </c>
      <c r="E28" s="2">
        <v>51814</v>
      </c>
      <c r="F28" s="2" t="s">
        <v>74</v>
      </c>
      <c r="G28" s="2">
        <v>1480</v>
      </c>
      <c r="H28" s="2" t="s">
        <v>21</v>
      </c>
      <c r="I28" s="2" t="s">
        <v>22</v>
      </c>
      <c r="J28" s="2">
        <v>1533013200</v>
      </c>
      <c r="K28" s="2">
        <v>1535346000</v>
      </c>
      <c r="L28" s="2" t="b">
        <v>0</v>
      </c>
      <c r="M28" s="2" t="b">
        <v>0</v>
      </c>
      <c r="N28" s="2" t="s">
        <v>33</v>
      </c>
    </row>
    <row r="29" spans="1:14" x14ac:dyDescent="0.25">
      <c r="A29" s="2">
        <v>27</v>
      </c>
      <c r="B29" s="2" t="s">
        <v>92</v>
      </c>
      <c r="C29" s="3" t="s">
        <v>93</v>
      </c>
      <c r="D29" s="2">
        <v>2000</v>
      </c>
      <c r="E29" s="2">
        <v>1599</v>
      </c>
      <c r="F29" s="2" t="s">
        <v>14</v>
      </c>
      <c r="G29" s="2">
        <v>15</v>
      </c>
      <c r="H29" s="2" t="s">
        <v>21</v>
      </c>
      <c r="I29" s="2" t="s">
        <v>22</v>
      </c>
      <c r="J29" s="2">
        <v>1443848400</v>
      </c>
      <c r="K29" s="2">
        <v>1444539600</v>
      </c>
      <c r="L29" s="2" t="b">
        <v>0</v>
      </c>
      <c r="M29" s="2" t="b">
        <v>0</v>
      </c>
      <c r="N29" s="2" t="s">
        <v>23</v>
      </c>
    </row>
    <row r="30" spans="1:14" x14ac:dyDescent="0.25">
      <c r="A30" s="2">
        <v>28</v>
      </c>
      <c r="B30" s="2" t="s">
        <v>94</v>
      </c>
      <c r="C30" s="3" t="s">
        <v>95</v>
      </c>
      <c r="D30" s="2">
        <v>130800</v>
      </c>
      <c r="E30" s="2">
        <v>137635</v>
      </c>
      <c r="F30" s="2" t="s">
        <v>20</v>
      </c>
      <c r="G30" s="2">
        <v>2220</v>
      </c>
      <c r="H30" s="2" t="s">
        <v>21</v>
      </c>
      <c r="I30" s="2" t="s">
        <v>22</v>
      </c>
      <c r="J30" s="2">
        <v>1265695200</v>
      </c>
      <c r="K30" s="2">
        <v>1267682400</v>
      </c>
      <c r="L30" s="2" t="b">
        <v>0</v>
      </c>
      <c r="M30" s="2" t="b">
        <v>1</v>
      </c>
      <c r="N30" s="2" t="s">
        <v>33</v>
      </c>
    </row>
    <row r="31" spans="1:14" x14ac:dyDescent="0.25">
      <c r="A31" s="2">
        <v>29</v>
      </c>
      <c r="B31" s="2" t="s">
        <v>96</v>
      </c>
      <c r="C31" s="3" t="s">
        <v>97</v>
      </c>
      <c r="D31" s="2">
        <v>45900</v>
      </c>
      <c r="E31" s="2">
        <v>150965</v>
      </c>
      <c r="F31" s="2" t="s">
        <v>20</v>
      </c>
      <c r="G31" s="2">
        <v>1606</v>
      </c>
      <c r="H31" s="2" t="s">
        <v>98</v>
      </c>
      <c r="I31" s="2" t="s">
        <v>99</v>
      </c>
      <c r="J31" s="2">
        <v>1532062800</v>
      </c>
      <c r="K31" s="2">
        <v>1535518800</v>
      </c>
      <c r="L31" s="2" t="b">
        <v>0</v>
      </c>
      <c r="M31" s="2" t="b">
        <v>0</v>
      </c>
      <c r="N31" s="2" t="s">
        <v>100</v>
      </c>
    </row>
    <row r="32" spans="1:14" x14ac:dyDescent="0.25">
      <c r="A32" s="2">
        <v>30</v>
      </c>
      <c r="B32" s="2" t="s">
        <v>101</v>
      </c>
      <c r="C32" s="3" t="s">
        <v>102</v>
      </c>
      <c r="D32" s="2">
        <v>9000</v>
      </c>
      <c r="E32" s="2">
        <v>14455</v>
      </c>
      <c r="F32" s="2" t="s">
        <v>20</v>
      </c>
      <c r="G32" s="2">
        <v>129</v>
      </c>
      <c r="H32" s="2" t="s">
        <v>21</v>
      </c>
      <c r="I32" s="2" t="s">
        <v>22</v>
      </c>
      <c r="J32" s="2">
        <v>1558674000</v>
      </c>
      <c r="K32" s="2">
        <v>1559106000</v>
      </c>
      <c r="L32" s="2" t="b">
        <v>0</v>
      </c>
      <c r="M32" s="2" t="b">
        <v>0</v>
      </c>
      <c r="N32" s="2" t="s">
        <v>71</v>
      </c>
    </row>
    <row r="33" spans="1:14" x14ac:dyDescent="0.25">
      <c r="A33" s="2">
        <v>31</v>
      </c>
      <c r="B33" s="2" t="s">
        <v>103</v>
      </c>
      <c r="C33" s="3" t="s">
        <v>104</v>
      </c>
      <c r="D33" s="2">
        <v>3500</v>
      </c>
      <c r="E33" s="2">
        <v>10850</v>
      </c>
      <c r="F33" s="2" t="s">
        <v>20</v>
      </c>
      <c r="G33" s="2">
        <v>226</v>
      </c>
      <c r="H33" s="2" t="s">
        <v>40</v>
      </c>
      <c r="I33" s="2" t="s">
        <v>41</v>
      </c>
      <c r="J33" s="2">
        <v>1451973600</v>
      </c>
      <c r="K33" s="2">
        <v>1454392800</v>
      </c>
      <c r="L33" s="2" t="b">
        <v>0</v>
      </c>
      <c r="M33" s="2" t="b">
        <v>0</v>
      </c>
      <c r="N33" s="2" t="s">
        <v>89</v>
      </c>
    </row>
    <row r="34" spans="1:14" x14ac:dyDescent="0.25">
      <c r="A34" s="2">
        <v>32</v>
      </c>
      <c r="B34" s="2" t="s">
        <v>105</v>
      </c>
      <c r="C34" s="3" t="s">
        <v>106</v>
      </c>
      <c r="D34" s="2">
        <v>101000</v>
      </c>
      <c r="E34" s="2">
        <v>87676</v>
      </c>
      <c r="F34" s="2" t="s">
        <v>14</v>
      </c>
      <c r="G34" s="2">
        <v>2307</v>
      </c>
      <c r="H34" s="2" t="s">
        <v>107</v>
      </c>
      <c r="I34" s="2" t="s">
        <v>108</v>
      </c>
      <c r="J34" s="2">
        <v>1515564000</v>
      </c>
      <c r="K34" s="2">
        <v>1517896800</v>
      </c>
      <c r="L34" s="2" t="b">
        <v>0</v>
      </c>
      <c r="M34" s="2" t="b">
        <v>0</v>
      </c>
      <c r="N34" s="2" t="s">
        <v>42</v>
      </c>
    </row>
    <row r="35" spans="1:14" x14ac:dyDescent="0.25">
      <c r="A35" s="2">
        <v>33</v>
      </c>
      <c r="B35" s="2" t="s">
        <v>109</v>
      </c>
      <c r="C35" s="3" t="s">
        <v>110</v>
      </c>
      <c r="D35" s="2">
        <v>50200</v>
      </c>
      <c r="E35" s="2">
        <v>189666</v>
      </c>
      <c r="F35" s="2" t="s">
        <v>20</v>
      </c>
      <c r="G35" s="2">
        <v>5419</v>
      </c>
      <c r="H35" s="2" t="s">
        <v>21</v>
      </c>
      <c r="I35" s="2" t="s">
        <v>22</v>
      </c>
      <c r="J35" s="2">
        <v>1412485200</v>
      </c>
      <c r="K35" s="2">
        <v>1415685600</v>
      </c>
      <c r="L35" s="2" t="b">
        <v>0</v>
      </c>
      <c r="M35" s="2" t="b">
        <v>0</v>
      </c>
      <c r="N35" s="2" t="s">
        <v>33</v>
      </c>
    </row>
    <row r="36" spans="1:14" x14ac:dyDescent="0.25">
      <c r="A36" s="2">
        <v>34</v>
      </c>
      <c r="B36" s="2" t="s">
        <v>111</v>
      </c>
      <c r="C36" s="3" t="s">
        <v>112</v>
      </c>
      <c r="D36" s="2">
        <v>9300</v>
      </c>
      <c r="E36" s="2">
        <v>14025</v>
      </c>
      <c r="F36" s="2" t="s">
        <v>20</v>
      </c>
      <c r="G36" s="2">
        <v>165</v>
      </c>
      <c r="H36" s="2" t="s">
        <v>21</v>
      </c>
      <c r="I36" s="2" t="s">
        <v>22</v>
      </c>
      <c r="J36" s="2">
        <v>1490245200</v>
      </c>
      <c r="K36" s="2">
        <v>1490677200</v>
      </c>
      <c r="L36" s="2" t="b">
        <v>0</v>
      </c>
      <c r="M36" s="2" t="b">
        <v>0</v>
      </c>
      <c r="N36" s="2" t="s">
        <v>42</v>
      </c>
    </row>
    <row r="37" spans="1:14" x14ac:dyDescent="0.25">
      <c r="A37" s="2">
        <v>35</v>
      </c>
      <c r="B37" s="2" t="s">
        <v>113</v>
      </c>
      <c r="C37" s="3" t="s">
        <v>114</v>
      </c>
      <c r="D37" s="2">
        <v>125500</v>
      </c>
      <c r="E37" s="2">
        <v>188628</v>
      </c>
      <c r="F37" s="2" t="s">
        <v>20</v>
      </c>
      <c r="G37" s="2">
        <v>1965</v>
      </c>
      <c r="H37" s="2" t="s">
        <v>36</v>
      </c>
      <c r="I37" s="2" t="s">
        <v>37</v>
      </c>
      <c r="J37" s="2">
        <v>1547877600</v>
      </c>
      <c r="K37" s="2">
        <v>1551506400</v>
      </c>
      <c r="L37" s="2" t="b">
        <v>0</v>
      </c>
      <c r="M37" s="2" t="b">
        <v>1</v>
      </c>
      <c r="N37" s="2" t="s">
        <v>53</v>
      </c>
    </row>
    <row r="38" spans="1:14" x14ac:dyDescent="0.25">
      <c r="A38" s="2">
        <v>36</v>
      </c>
      <c r="B38" s="2" t="s">
        <v>115</v>
      </c>
      <c r="C38" s="3" t="s">
        <v>116</v>
      </c>
      <c r="D38" s="2">
        <v>700</v>
      </c>
      <c r="E38" s="2">
        <v>1101</v>
      </c>
      <c r="F38" s="2" t="s">
        <v>20</v>
      </c>
      <c r="G38" s="2">
        <v>16</v>
      </c>
      <c r="H38" s="2" t="s">
        <v>21</v>
      </c>
      <c r="I38" s="2" t="s">
        <v>22</v>
      </c>
      <c r="J38" s="2">
        <v>1298700000</v>
      </c>
      <c r="K38" s="2">
        <v>1300856400</v>
      </c>
      <c r="L38" s="2" t="b">
        <v>0</v>
      </c>
      <c r="M38" s="2" t="b">
        <v>0</v>
      </c>
      <c r="N38" s="2" t="s">
        <v>33</v>
      </c>
    </row>
    <row r="39" spans="1:14" x14ac:dyDescent="0.25">
      <c r="A39" s="2">
        <v>37</v>
      </c>
      <c r="B39" s="2" t="s">
        <v>117</v>
      </c>
      <c r="C39" s="3" t="s">
        <v>118</v>
      </c>
      <c r="D39" s="2">
        <v>8100</v>
      </c>
      <c r="E39" s="2">
        <v>11339</v>
      </c>
      <c r="F39" s="2" t="s">
        <v>20</v>
      </c>
      <c r="G39" s="2">
        <v>107</v>
      </c>
      <c r="H39" s="2" t="s">
        <v>21</v>
      </c>
      <c r="I39" s="2" t="s">
        <v>22</v>
      </c>
      <c r="J39" s="2">
        <v>1570338000</v>
      </c>
      <c r="K39" s="2">
        <v>1573192800</v>
      </c>
      <c r="L39" s="2" t="b">
        <v>0</v>
      </c>
      <c r="M39" s="2" t="b">
        <v>1</v>
      </c>
      <c r="N39" s="2" t="s">
        <v>119</v>
      </c>
    </row>
    <row r="40" spans="1:14" x14ac:dyDescent="0.25">
      <c r="A40" s="2">
        <v>38</v>
      </c>
      <c r="B40" s="2" t="s">
        <v>120</v>
      </c>
      <c r="C40" s="3" t="s">
        <v>121</v>
      </c>
      <c r="D40" s="2">
        <v>3100</v>
      </c>
      <c r="E40" s="2">
        <v>10085</v>
      </c>
      <c r="F40" s="2" t="s">
        <v>20</v>
      </c>
      <c r="G40" s="2">
        <v>134</v>
      </c>
      <c r="H40" s="2" t="s">
        <v>21</v>
      </c>
      <c r="I40" s="2" t="s">
        <v>22</v>
      </c>
      <c r="J40" s="2">
        <v>1287378000</v>
      </c>
      <c r="K40" s="2">
        <v>1287810000</v>
      </c>
      <c r="L40" s="2" t="b">
        <v>0</v>
      </c>
      <c r="M40" s="2" t="b">
        <v>0</v>
      </c>
      <c r="N40" s="2" t="s">
        <v>122</v>
      </c>
    </row>
    <row r="41" spans="1:14" x14ac:dyDescent="0.25">
      <c r="A41" s="2">
        <v>39</v>
      </c>
      <c r="B41" s="2" t="s">
        <v>123</v>
      </c>
      <c r="C41" s="3" t="s">
        <v>124</v>
      </c>
      <c r="D41" s="2">
        <v>9900</v>
      </c>
      <c r="E41" s="2">
        <v>5027</v>
      </c>
      <c r="F41" s="2" t="s">
        <v>14</v>
      </c>
      <c r="G41" s="2">
        <v>88</v>
      </c>
      <c r="H41" s="2" t="s">
        <v>36</v>
      </c>
      <c r="I41" s="2" t="s">
        <v>37</v>
      </c>
      <c r="J41" s="2">
        <v>1361772000</v>
      </c>
      <c r="K41" s="2">
        <v>1362978000</v>
      </c>
      <c r="L41" s="2" t="b">
        <v>0</v>
      </c>
      <c r="M41" s="2" t="b">
        <v>0</v>
      </c>
      <c r="N41" s="2" t="s">
        <v>33</v>
      </c>
    </row>
    <row r="42" spans="1:14" x14ac:dyDescent="0.25">
      <c r="A42" s="2">
        <v>40</v>
      </c>
      <c r="B42" s="2" t="s">
        <v>125</v>
      </c>
      <c r="C42" s="3" t="s">
        <v>126</v>
      </c>
      <c r="D42" s="2">
        <v>8800</v>
      </c>
      <c r="E42" s="2">
        <v>14878</v>
      </c>
      <c r="F42" s="2" t="s">
        <v>20</v>
      </c>
      <c r="G42" s="2">
        <v>198</v>
      </c>
      <c r="H42" s="2" t="s">
        <v>21</v>
      </c>
      <c r="I42" s="2" t="s">
        <v>22</v>
      </c>
      <c r="J42" s="2">
        <v>1275714000</v>
      </c>
      <c r="K42" s="2">
        <v>1277355600</v>
      </c>
      <c r="L42" s="2" t="b">
        <v>0</v>
      </c>
      <c r="M42" s="2" t="b">
        <v>1</v>
      </c>
      <c r="N42" s="2" t="s">
        <v>65</v>
      </c>
    </row>
    <row r="43" spans="1:14" x14ac:dyDescent="0.25">
      <c r="A43" s="2">
        <v>41</v>
      </c>
      <c r="B43" s="2" t="s">
        <v>127</v>
      </c>
      <c r="C43" s="3" t="s">
        <v>128</v>
      </c>
      <c r="D43" s="2">
        <v>5600</v>
      </c>
      <c r="E43" s="2">
        <v>11924</v>
      </c>
      <c r="F43" s="2" t="s">
        <v>20</v>
      </c>
      <c r="G43" s="2">
        <v>111</v>
      </c>
      <c r="H43" s="2" t="s">
        <v>107</v>
      </c>
      <c r="I43" s="2" t="s">
        <v>108</v>
      </c>
      <c r="J43" s="2">
        <v>1346734800</v>
      </c>
      <c r="K43" s="2">
        <v>1348981200</v>
      </c>
      <c r="L43" s="2" t="b">
        <v>0</v>
      </c>
      <c r="M43" s="2" t="b">
        <v>1</v>
      </c>
      <c r="N43" s="2" t="s">
        <v>23</v>
      </c>
    </row>
    <row r="44" spans="1:14" x14ac:dyDescent="0.25">
      <c r="A44" s="2">
        <v>42</v>
      </c>
      <c r="B44" s="2" t="s">
        <v>129</v>
      </c>
      <c r="C44" s="3" t="s">
        <v>130</v>
      </c>
      <c r="D44" s="2">
        <v>1800</v>
      </c>
      <c r="E44" s="2">
        <v>7991</v>
      </c>
      <c r="F44" s="2" t="s">
        <v>20</v>
      </c>
      <c r="G44" s="2">
        <v>222</v>
      </c>
      <c r="H44" s="2" t="s">
        <v>21</v>
      </c>
      <c r="I44" s="2" t="s">
        <v>22</v>
      </c>
      <c r="J44" s="2">
        <v>1309755600</v>
      </c>
      <c r="K44" s="2">
        <v>1310533200</v>
      </c>
      <c r="L44" s="2" t="b">
        <v>0</v>
      </c>
      <c r="M44" s="2" t="b">
        <v>0</v>
      </c>
      <c r="N44" s="2" t="s">
        <v>17</v>
      </c>
    </row>
    <row r="45" spans="1:14" x14ac:dyDescent="0.25">
      <c r="A45" s="2">
        <v>43</v>
      </c>
      <c r="B45" s="2" t="s">
        <v>131</v>
      </c>
      <c r="C45" s="3" t="s">
        <v>132</v>
      </c>
      <c r="D45" s="2">
        <v>90200</v>
      </c>
      <c r="E45" s="2">
        <v>167717</v>
      </c>
      <c r="F45" s="2" t="s">
        <v>20</v>
      </c>
      <c r="G45" s="2">
        <v>6212</v>
      </c>
      <c r="H45" s="2" t="s">
        <v>21</v>
      </c>
      <c r="I45" s="2" t="s">
        <v>22</v>
      </c>
      <c r="J45" s="2">
        <v>1406178000</v>
      </c>
      <c r="K45" s="2">
        <v>1407560400</v>
      </c>
      <c r="L45" s="2" t="b">
        <v>0</v>
      </c>
      <c r="M45" s="2" t="b">
        <v>0</v>
      </c>
      <c r="N45" s="2" t="s">
        <v>133</v>
      </c>
    </row>
    <row r="46" spans="1:14" x14ac:dyDescent="0.25">
      <c r="A46" s="2">
        <v>44</v>
      </c>
      <c r="B46" s="2" t="s">
        <v>134</v>
      </c>
      <c r="C46" s="3" t="s">
        <v>135</v>
      </c>
      <c r="D46" s="2">
        <v>1600</v>
      </c>
      <c r="E46" s="2">
        <v>10541</v>
      </c>
      <c r="F46" s="2" t="s">
        <v>20</v>
      </c>
      <c r="G46" s="2">
        <v>98</v>
      </c>
      <c r="H46" s="2" t="s">
        <v>36</v>
      </c>
      <c r="I46" s="2" t="s">
        <v>37</v>
      </c>
      <c r="J46" s="2">
        <v>1552798800</v>
      </c>
      <c r="K46" s="2">
        <v>1552885200</v>
      </c>
      <c r="L46" s="2" t="b">
        <v>0</v>
      </c>
      <c r="M46" s="2" t="b">
        <v>0</v>
      </c>
      <c r="N46" s="2" t="s">
        <v>119</v>
      </c>
    </row>
    <row r="47" spans="1:14" x14ac:dyDescent="0.25">
      <c r="A47" s="2">
        <v>45</v>
      </c>
      <c r="B47" s="2" t="s">
        <v>136</v>
      </c>
      <c r="C47" s="3" t="s">
        <v>137</v>
      </c>
      <c r="D47" s="2">
        <v>9500</v>
      </c>
      <c r="E47" s="2">
        <v>4530</v>
      </c>
      <c r="F47" s="2" t="s">
        <v>14</v>
      </c>
      <c r="G47" s="2">
        <v>48</v>
      </c>
      <c r="H47" s="2" t="s">
        <v>21</v>
      </c>
      <c r="I47" s="2" t="s">
        <v>22</v>
      </c>
      <c r="J47" s="2">
        <v>1478062800</v>
      </c>
      <c r="K47" s="2">
        <v>1479362400</v>
      </c>
      <c r="L47" s="2" t="b">
        <v>0</v>
      </c>
      <c r="M47" s="2" t="b">
        <v>1</v>
      </c>
      <c r="N47" s="2" t="s">
        <v>33</v>
      </c>
    </row>
    <row r="48" spans="1:14" x14ac:dyDescent="0.25">
      <c r="A48" s="2">
        <v>46</v>
      </c>
      <c r="B48" s="2" t="s">
        <v>138</v>
      </c>
      <c r="C48" s="3" t="s">
        <v>139</v>
      </c>
      <c r="D48" s="2">
        <v>3700</v>
      </c>
      <c r="E48" s="2">
        <v>4247</v>
      </c>
      <c r="F48" s="2" t="s">
        <v>20</v>
      </c>
      <c r="G48" s="2">
        <v>92</v>
      </c>
      <c r="H48" s="2" t="s">
        <v>21</v>
      </c>
      <c r="I48" s="2" t="s">
        <v>22</v>
      </c>
      <c r="J48" s="2">
        <v>1278565200</v>
      </c>
      <c r="K48" s="2">
        <v>1280552400</v>
      </c>
      <c r="L48" s="2" t="b">
        <v>0</v>
      </c>
      <c r="M48" s="2" t="b">
        <v>0</v>
      </c>
      <c r="N48" s="2" t="s">
        <v>23</v>
      </c>
    </row>
    <row r="49" spans="1:14" x14ac:dyDescent="0.25">
      <c r="A49" s="2">
        <v>47</v>
      </c>
      <c r="B49" s="2" t="s">
        <v>140</v>
      </c>
      <c r="C49" s="3" t="s">
        <v>141</v>
      </c>
      <c r="D49" s="2">
        <v>1500</v>
      </c>
      <c r="E49" s="2">
        <v>7129</v>
      </c>
      <c r="F49" s="2" t="s">
        <v>20</v>
      </c>
      <c r="G49" s="2">
        <v>149</v>
      </c>
      <c r="H49" s="2" t="s">
        <v>21</v>
      </c>
      <c r="I49" s="2" t="s">
        <v>22</v>
      </c>
      <c r="J49" s="2">
        <v>1396069200</v>
      </c>
      <c r="K49" s="2">
        <v>1398661200</v>
      </c>
      <c r="L49" s="2" t="b">
        <v>0</v>
      </c>
      <c r="M49" s="2" t="b">
        <v>0</v>
      </c>
      <c r="N49" s="2" t="s">
        <v>33</v>
      </c>
    </row>
    <row r="50" spans="1:14" x14ac:dyDescent="0.25">
      <c r="A50" s="2">
        <v>48</v>
      </c>
      <c r="B50" s="2" t="s">
        <v>142</v>
      </c>
      <c r="C50" s="3" t="s">
        <v>143</v>
      </c>
      <c r="D50" s="2">
        <v>33300</v>
      </c>
      <c r="E50" s="2">
        <v>128862</v>
      </c>
      <c r="F50" s="2" t="s">
        <v>20</v>
      </c>
      <c r="G50" s="2">
        <v>2431</v>
      </c>
      <c r="H50" s="2" t="s">
        <v>21</v>
      </c>
      <c r="I50" s="2" t="s">
        <v>22</v>
      </c>
      <c r="J50" s="2">
        <v>1435208400</v>
      </c>
      <c r="K50" s="2">
        <v>1436245200</v>
      </c>
      <c r="L50" s="2" t="b">
        <v>0</v>
      </c>
      <c r="M50" s="2" t="b">
        <v>0</v>
      </c>
      <c r="N50" s="2" t="s">
        <v>33</v>
      </c>
    </row>
    <row r="51" spans="1:14" x14ac:dyDescent="0.25">
      <c r="A51" s="2">
        <v>49</v>
      </c>
      <c r="B51" s="2" t="s">
        <v>144</v>
      </c>
      <c r="C51" s="3" t="s">
        <v>145</v>
      </c>
      <c r="D51" s="2">
        <v>7200</v>
      </c>
      <c r="E51" s="2">
        <v>13653</v>
      </c>
      <c r="F51" s="2" t="s">
        <v>20</v>
      </c>
      <c r="G51" s="2">
        <v>303</v>
      </c>
      <c r="H51" s="2" t="s">
        <v>21</v>
      </c>
      <c r="I51" s="2" t="s">
        <v>22</v>
      </c>
      <c r="J51" s="2">
        <v>1571547600</v>
      </c>
      <c r="K51" s="2">
        <v>1575439200</v>
      </c>
      <c r="L51" s="2" t="b">
        <v>0</v>
      </c>
      <c r="M51" s="2" t="b">
        <v>0</v>
      </c>
      <c r="N51" s="2" t="s">
        <v>23</v>
      </c>
    </row>
    <row r="52" spans="1:14" x14ac:dyDescent="0.25">
      <c r="A52" s="2">
        <v>50</v>
      </c>
      <c r="B52" s="2" t="s">
        <v>146</v>
      </c>
      <c r="C52" s="3" t="s">
        <v>147</v>
      </c>
      <c r="D52" s="2">
        <v>100</v>
      </c>
      <c r="E52" s="2">
        <v>2</v>
      </c>
      <c r="F52" s="2" t="s">
        <v>14</v>
      </c>
      <c r="G52" s="2">
        <v>1</v>
      </c>
      <c r="H52" s="2" t="s">
        <v>107</v>
      </c>
      <c r="I52" s="2" t="s">
        <v>108</v>
      </c>
      <c r="J52" s="2">
        <v>1375333200</v>
      </c>
      <c r="K52" s="2">
        <v>1377752400</v>
      </c>
      <c r="L52" s="2" t="b">
        <v>0</v>
      </c>
      <c r="M52" s="2" t="b">
        <v>0</v>
      </c>
      <c r="N52" s="2" t="s">
        <v>148</v>
      </c>
    </row>
    <row r="53" spans="1:14" x14ac:dyDescent="0.25">
      <c r="A53" s="2">
        <v>51</v>
      </c>
      <c r="B53" s="2" t="s">
        <v>149</v>
      </c>
      <c r="C53" s="3" t="s">
        <v>150</v>
      </c>
      <c r="D53" s="2">
        <v>158100</v>
      </c>
      <c r="E53" s="2">
        <v>145243</v>
      </c>
      <c r="F53" s="2" t="s">
        <v>14</v>
      </c>
      <c r="G53" s="2">
        <v>1467</v>
      </c>
      <c r="H53" s="2" t="s">
        <v>40</v>
      </c>
      <c r="I53" s="2" t="s">
        <v>41</v>
      </c>
      <c r="J53" s="2">
        <v>1332824400</v>
      </c>
      <c r="K53" s="2">
        <v>1334206800</v>
      </c>
      <c r="L53" s="2" t="b">
        <v>0</v>
      </c>
      <c r="M53" s="2" t="b">
        <v>1</v>
      </c>
      <c r="N53" s="2" t="s">
        <v>65</v>
      </c>
    </row>
    <row r="54" spans="1:14" x14ac:dyDescent="0.25">
      <c r="A54" s="2">
        <v>52</v>
      </c>
      <c r="B54" s="2" t="s">
        <v>151</v>
      </c>
      <c r="C54" s="3" t="s">
        <v>152</v>
      </c>
      <c r="D54" s="2">
        <v>7200</v>
      </c>
      <c r="E54" s="2">
        <v>2459</v>
      </c>
      <c r="F54" s="2" t="s">
        <v>14</v>
      </c>
      <c r="G54" s="2">
        <v>75</v>
      </c>
      <c r="H54" s="2" t="s">
        <v>21</v>
      </c>
      <c r="I54" s="2" t="s">
        <v>22</v>
      </c>
      <c r="J54" s="2">
        <v>1284526800</v>
      </c>
      <c r="K54" s="2">
        <v>1284872400</v>
      </c>
      <c r="L54" s="2" t="b">
        <v>0</v>
      </c>
      <c r="M54" s="2" t="b">
        <v>0</v>
      </c>
      <c r="N54" s="2" t="s">
        <v>33</v>
      </c>
    </row>
    <row r="55" spans="1:14" x14ac:dyDescent="0.25">
      <c r="A55" s="2">
        <v>53</v>
      </c>
      <c r="B55" s="2" t="s">
        <v>153</v>
      </c>
      <c r="C55" s="3" t="s">
        <v>154</v>
      </c>
      <c r="D55" s="2">
        <v>8800</v>
      </c>
      <c r="E55" s="2">
        <v>12356</v>
      </c>
      <c r="F55" s="2" t="s">
        <v>20</v>
      </c>
      <c r="G55" s="2">
        <v>209</v>
      </c>
      <c r="H55" s="2" t="s">
        <v>21</v>
      </c>
      <c r="I55" s="2" t="s">
        <v>22</v>
      </c>
      <c r="J55" s="2">
        <v>1400562000</v>
      </c>
      <c r="K55" s="2">
        <v>1403931600</v>
      </c>
      <c r="L55" s="2" t="b">
        <v>0</v>
      </c>
      <c r="M55" s="2" t="b">
        <v>0</v>
      </c>
      <c r="N55" s="2" t="s">
        <v>53</v>
      </c>
    </row>
    <row r="56" spans="1:14" x14ac:dyDescent="0.25">
      <c r="A56" s="2">
        <v>54</v>
      </c>
      <c r="B56" s="2" t="s">
        <v>155</v>
      </c>
      <c r="C56" s="3" t="s">
        <v>156</v>
      </c>
      <c r="D56" s="2">
        <v>6000</v>
      </c>
      <c r="E56" s="2">
        <v>5392</v>
      </c>
      <c r="F56" s="2" t="s">
        <v>14</v>
      </c>
      <c r="G56" s="2">
        <v>120</v>
      </c>
      <c r="H56" s="2" t="s">
        <v>21</v>
      </c>
      <c r="I56" s="2" t="s">
        <v>22</v>
      </c>
      <c r="J56" s="2">
        <v>1520748000</v>
      </c>
      <c r="K56" s="2">
        <v>1521262800</v>
      </c>
      <c r="L56" s="2" t="b">
        <v>0</v>
      </c>
      <c r="M56" s="2" t="b">
        <v>0</v>
      </c>
      <c r="N56" s="2" t="s">
        <v>65</v>
      </c>
    </row>
    <row r="57" spans="1:14" x14ac:dyDescent="0.25">
      <c r="A57" s="2">
        <v>55</v>
      </c>
      <c r="B57" s="2" t="s">
        <v>157</v>
      </c>
      <c r="C57" s="3" t="s">
        <v>158</v>
      </c>
      <c r="D57" s="2">
        <v>6600</v>
      </c>
      <c r="E57" s="2">
        <v>11746</v>
      </c>
      <c r="F57" s="2" t="s">
        <v>20</v>
      </c>
      <c r="G57" s="2">
        <v>131</v>
      </c>
      <c r="H57" s="2" t="s">
        <v>21</v>
      </c>
      <c r="I57" s="2" t="s">
        <v>22</v>
      </c>
      <c r="J57" s="2">
        <v>1532926800</v>
      </c>
      <c r="K57" s="2">
        <v>1533358800</v>
      </c>
      <c r="L57" s="2" t="b">
        <v>0</v>
      </c>
      <c r="M57" s="2" t="b">
        <v>0</v>
      </c>
      <c r="N57" s="2" t="s">
        <v>159</v>
      </c>
    </row>
    <row r="58" spans="1:14" x14ac:dyDescent="0.25">
      <c r="A58" s="2">
        <v>56</v>
      </c>
      <c r="B58" s="2" t="s">
        <v>160</v>
      </c>
      <c r="C58" s="3" t="s">
        <v>161</v>
      </c>
      <c r="D58" s="2">
        <v>8000</v>
      </c>
      <c r="E58" s="2">
        <v>11493</v>
      </c>
      <c r="F58" s="2" t="s">
        <v>20</v>
      </c>
      <c r="G58" s="2">
        <v>164</v>
      </c>
      <c r="H58" s="2" t="s">
        <v>21</v>
      </c>
      <c r="I58" s="2" t="s">
        <v>22</v>
      </c>
      <c r="J58" s="2">
        <v>1420869600</v>
      </c>
      <c r="K58" s="2">
        <v>1421474400</v>
      </c>
      <c r="L58" s="2" t="b">
        <v>0</v>
      </c>
      <c r="M58" s="2" t="b">
        <v>0</v>
      </c>
      <c r="N58" s="2" t="s">
        <v>65</v>
      </c>
    </row>
    <row r="59" spans="1:14" x14ac:dyDescent="0.25">
      <c r="A59" s="2">
        <v>57</v>
      </c>
      <c r="B59" s="2" t="s">
        <v>162</v>
      </c>
      <c r="C59" s="3" t="s">
        <v>163</v>
      </c>
      <c r="D59" s="2">
        <v>2900</v>
      </c>
      <c r="E59" s="2">
        <v>6243</v>
      </c>
      <c r="F59" s="2" t="s">
        <v>20</v>
      </c>
      <c r="G59" s="2">
        <v>201</v>
      </c>
      <c r="H59" s="2" t="s">
        <v>21</v>
      </c>
      <c r="I59" s="2" t="s">
        <v>22</v>
      </c>
      <c r="J59" s="2">
        <v>1504242000</v>
      </c>
      <c r="K59" s="2">
        <v>1505278800</v>
      </c>
      <c r="L59" s="2" t="b">
        <v>0</v>
      </c>
      <c r="M59" s="2" t="b">
        <v>0</v>
      </c>
      <c r="N59" s="2" t="s">
        <v>89</v>
      </c>
    </row>
    <row r="60" spans="1:14" x14ac:dyDescent="0.25">
      <c r="A60" s="2">
        <v>58</v>
      </c>
      <c r="B60" s="2" t="s">
        <v>164</v>
      </c>
      <c r="C60" s="3" t="s">
        <v>165</v>
      </c>
      <c r="D60" s="2">
        <v>2700</v>
      </c>
      <c r="E60" s="2">
        <v>6132</v>
      </c>
      <c r="F60" s="2" t="s">
        <v>20</v>
      </c>
      <c r="G60" s="2">
        <v>211</v>
      </c>
      <c r="H60" s="2" t="s">
        <v>21</v>
      </c>
      <c r="I60" s="2" t="s">
        <v>22</v>
      </c>
      <c r="J60" s="2">
        <v>1442811600</v>
      </c>
      <c r="K60" s="2">
        <v>1443934800</v>
      </c>
      <c r="L60" s="2" t="b">
        <v>0</v>
      </c>
      <c r="M60" s="2" t="b">
        <v>0</v>
      </c>
      <c r="N60" s="2" t="s">
        <v>33</v>
      </c>
    </row>
    <row r="61" spans="1:14" x14ac:dyDescent="0.25">
      <c r="A61" s="2">
        <v>59</v>
      </c>
      <c r="B61" s="2" t="s">
        <v>166</v>
      </c>
      <c r="C61" s="3" t="s">
        <v>167</v>
      </c>
      <c r="D61" s="2">
        <v>1400</v>
      </c>
      <c r="E61" s="2">
        <v>3851</v>
      </c>
      <c r="F61" s="2" t="s">
        <v>20</v>
      </c>
      <c r="G61" s="2">
        <v>128</v>
      </c>
      <c r="H61" s="2" t="s">
        <v>21</v>
      </c>
      <c r="I61" s="2" t="s">
        <v>22</v>
      </c>
      <c r="J61" s="2">
        <v>1497243600</v>
      </c>
      <c r="K61" s="2">
        <v>1498539600</v>
      </c>
      <c r="L61" s="2" t="b">
        <v>0</v>
      </c>
      <c r="M61" s="2" t="b">
        <v>1</v>
      </c>
      <c r="N61" s="2" t="s">
        <v>33</v>
      </c>
    </row>
    <row r="62" spans="1:14" x14ac:dyDescent="0.25">
      <c r="A62" s="2">
        <v>60</v>
      </c>
      <c r="B62" s="2" t="s">
        <v>168</v>
      </c>
      <c r="C62" s="3" t="s">
        <v>169</v>
      </c>
      <c r="D62" s="2">
        <v>94200</v>
      </c>
      <c r="E62" s="2">
        <v>135997</v>
      </c>
      <c r="F62" s="2" t="s">
        <v>20</v>
      </c>
      <c r="G62" s="2">
        <v>1600</v>
      </c>
      <c r="H62" s="2" t="s">
        <v>15</v>
      </c>
      <c r="I62" s="2" t="s">
        <v>16</v>
      </c>
      <c r="J62" s="2">
        <v>1342501200</v>
      </c>
      <c r="K62" s="2">
        <v>1342760400</v>
      </c>
      <c r="L62" s="2" t="b">
        <v>0</v>
      </c>
      <c r="M62" s="2" t="b">
        <v>0</v>
      </c>
      <c r="N62" s="2" t="s">
        <v>33</v>
      </c>
    </row>
    <row r="63" spans="1:14" x14ac:dyDescent="0.25">
      <c r="A63" s="2">
        <v>61</v>
      </c>
      <c r="B63" s="2" t="s">
        <v>170</v>
      </c>
      <c r="C63" s="3" t="s">
        <v>171</v>
      </c>
      <c r="D63" s="2">
        <v>199200</v>
      </c>
      <c r="E63" s="2">
        <v>184750</v>
      </c>
      <c r="F63" s="2" t="s">
        <v>14</v>
      </c>
      <c r="G63" s="2">
        <v>2253</v>
      </c>
      <c r="H63" s="2" t="s">
        <v>15</v>
      </c>
      <c r="I63" s="2" t="s">
        <v>16</v>
      </c>
      <c r="J63" s="2">
        <v>1298268000</v>
      </c>
      <c r="K63" s="2">
        <v>1301720400</v>
      </c>
      <c r="L63" s="2" t="b">
        <v>0</v>
      </c>
      <c r="M63" s="2" t="b">
        <v>0</v>
      </c>
      <c r="N63" s="2" t="s">
        <v>33</v>
      </c>
    </row>
    <row r="64" spans="1:14" x14ac:dyDescent="0.25">
      <c r="A64" s="2">
        <v>62</v>
      </c>
      <c r="B64" s="2" t="s">
        <v>172</v>
      </c>
      <c r="C64" s="3" t="s">
        <v>173</v>
      </c>
      <c r="D64" s="2">
        <v>2000</v>
      </c>
      <c r="E64" s="2">
        <v>14452</v>
      </c>
      <c r="F64" s="2" t="s">
        <v>20</v>
      </c>
      <c r="G64" s="2">
        <v>249</v>
      </c>
      <c r="H64" s="2" t="s">
        <v>21</v>
      </c>
      <c r="I64" s="2" t="s">
        <v>22</v>
      </c>
      <c r="J64" s="2">
        <v>1433480400</v>
      </c>
      <c r="K64" s="2">
        <v>1433566800</v>
      </c>
      <c r="L64" s="2" t="b">
        <v>0</v>
      </c>
      <c r="M64" s="2" t="b">
        <v>0</v>
      </c>
      <c r="N64" s="2" t="s">
        <v>28</v>
      </c>
    </row>
    <row r="65" spans="1:14" x14ac:dyDescent="0.25">
      <c r="A65" s="2">
        <v>63</v>
      </c>
      <c r="B65" s="2" t="s">
        <v>174</v>
      </c>
      <c r="C65" s="3" t="s">
        <v>175</v>
      </c>
      <c r="D65" s="2">
        <v>4700</v>
      </c>
      <c r="E65" s="2">
        <v>557</v>
      </c>
      <c r="F65" s="2" t="s">
        <v>14</v>
      </c>
      <c r="G65" s="2">
        <v>5</v>
      </c>
      <c r="H65" s="2" t="s">
        <v>21</v>
      </c>
      <c r="I65" s="2" t="s">
        <v>22</v>
      </c>
      <c r="J65" s="2">
        <v>1493355600</v>
      </c>
      <c r="K65" s="2">
        <v>1493874000</v>
      </c>
      <c r="L65" s="2" t="b">
        <v>0</v>
      </c>
      <c r="M65" s="2" t="b">
        <v>0</v>
      </c>
      <c r="N65" s="2" t="s">
        <v>33</v>
      </c>
    </row>
    <row r="66" spans="1:14" x14ac:dyDescent="0.25">
      <c r="A66" s="2">
        <v>64</v>
      </c>
      <c r="B66" s="2" t="s">
        <v>176</v>
      </c>
      <c r="C66" s="3" t="s">
        <v>177</v>
      </c>
      <c r="D66" s="2">
        <v>2800</v>
      </c>
      <c r="E66" s="2">
        <v>2734</v>
      </c>
      <c r="F66" s="2" t="s">
        <v>14</v>
      </c>
      <c r="G66" s="2">
        <v>38</v>
      </c>
      <c r="H66" s="2" t="s">
        <v>21</v>
      </c>
      <c r="I66" s="2" t="s">
        <v>22</v>
      </c>
      <c r="J66" s="2">
        <v>1530507600</v>
      </c>
      <c r="K66" s="2">
        <v>1531803600</v>
      </c>
      <c r="L66" s="2" t="b">
        <v>0</v>
      </c>
      <c r="M66" s="2" t="b">
        <v>1</v>
      </c>
      <c r="N66" s="2" t="s">
        <v>28</v>
      </c>
    </row>
    <row r="67" spans="1:14" x14ac:dyDescent="0.25">
      <c r="A67" s="2">
        <v>65</v>
      </c>
      <c r="B67" s="2" t="s">
        <v>178</v>
      </c>
      <c r="C67" s="3" t="s">
        <v>179</v>
      </c>
      <c r="D67" s="2">
        <v>6100</v>
      </c>
      <c r="E67" s="2">
        <v>14405</v>
      </c>
      <c r="F67" s="2" t="s">
        <v>20</v>
      </c>
      <c r="G67" s="2">
        <v>236</v>
      </c>
      <c r="H67" s="2" t="s">
        <v>21</v>
      </c>
      <c r="I67" s="2" t="s">
        <v>22</v>
      </c>
      <c r="J67" s="2">
        <v>1296108000</v>
      </c>
      <c r="K67" s="2">
        <v>1296712800</v>
      </c>
      <c r="L67" s="2" t="b">
        <v>0</v>
      </c>
      <c r="M67" s="2" t="b">
        <v>0</v>
      </c>
      <c r="N67" s="2" t="s">
        <v>33</v>
      </c>
    </row>
    <row r="68" spans="1:14" x14ac:dyDescent="0.25">
      <c r="A68" s="2">
        <v>66</v>
      </c>
      <c r="B68" s="2" t="s">
        <v>180</v>
      </c>
      <c r="C68" s="3" t="s">
        <v>181</v>
      </c>
      <c r="D68" s="2">
        <v>2900</v>
      </c>
      <c r="E68" s="2">
        <v>1307</v>
      </c>
      <c r="F68" s="2" t="s">
        <v>14</v>
      </c>
      <c r="G68" s="2">
        <v>12</v>
      </c>
      <c r="H68" s="2" t="s">
        <v>21</v>
      </c>
      <c r="I68" s="2" t="s">
        <v>22</v>
      </c>
      <c r="J68" s="2">
        <v>1428469200</v>
      </c>
      <c r="K68" s="2">
        <v>1428901200</v>
      </c>
      <c r="L68" s="2" t="b">
        <v>0</v>
      </c>
      <c r="M68" s="2" t="b">
        <v>1</v>
      </c>
      <c r="N68" s="2" t="s">
        <v>33</v>
      </c>
    </row>
    <row r="69" spans="1:14" x14ac:dyDescent="0.25">
      <c r="A69" s="2">
        <v>67</v>
      </c>
      <c r="B69" s="2" t="s">
        <v>182</v>
      </c>
      <c r="C69" s="3" t="s">
        <v>183</v>
      </c>
      <c r="D69" s="2">
        <v>72600</v>
      </c>
      <c r="E69" s="2">
        <v>117892</v>
      </c>
      <c r="F69" s="2" t="s">
        <v>20</v>
      </c>
      <c r="G69" s="2">
        <v>4065</v>
      </c>
      <c r="H69" s="2" t="s">
        <v>40</v>
      </c>
      <c r="I69" s="2" t="s">
        <v>41</v>
      </c>
      <c r="J69" s="2">
        <v>1264399200</v>
      </c>
      <c r="K69" s="2">
        <v>1264831200</v>
      </c>
      <c r="L69" s="2" t="b">
        <v>0</v>
      </c>
      <c r="M69" s="2" t="b">
        <v>1</v>
      </c>
      <c r="N69" s="2" t="s">
        <v>65</v>
      </c>
    </row>
    <row r="70" spans="1:14" x14ac:dyDescent="0.25">
      <c r="A70" s="2">
        <v>68</v>
      </c>
      <c r="B70" s="2" t="s">
        <v>184</v>
      </c>
      <c r="C70" s="3" t="s">
        <v>185</v>
      </c>
      <c r="D70" s="2">
        <v>5700</v>
      </c>
      <c r="E70" s="2">
        <v>14508</v>
      </c>
      <c r="F70" s="2" t="s">
        <v>20</v>
      </c>
      <c r="G70" s="2">
        <v>246</v>
      </c>
      <c r="H70" s="2" t="s">
        <v>107</v>
      </c>
      <c r="I70" s="2" t="s">
        <v>108</v>
      </c>
      <c r="J70" s="2">
        <v>1501131600</v>
      </c>
      <c r="K70" s="2">
        <v>1505192400</v>
      </c>
      <c r="L70" s="2" t="b">
        <v>0</v>
      </c>
      <c r="M70" s="2" t="b">
        <v>1</v>
      </c>
      <c r="N70" s="2" t="s">
        <v>33</v>
      </c>
    </row>
    <row r="71" spans="1:14" x14ac:dyDescent="0.25">
      <c r="A71" s="2">
        <v>69</v>
      </c>
      <c r="B71" s="2" t="s">
        <v>186</v>
      </c>
      <c r="C71" s="3" t="s">
        <v>187</v>
      </c>
      <c r="D71" s="2">
        <v>7900</v>
      </c>
      <c r="E71" s="2">
        <v>1901</v>
      </c>
      <c r="F71" s="2" t="s">
        <v>74</v>
      </c>
      <c r="G71" s="2">
        <v>17</v>
      </c>
      <c r="H71" s="2" t="s">
        <v>21</v>
      </c>
      <c r="I71" s="2" t="s">
        <v>22</v>
      </c>
      <c r="J71" s="2">
        <v>1292738400</v>
      </c>
      <c r="K71" s="2">
        <v>1295676000</v>
      </c>
      <c r="L71" s="2" t="b">
        <v>0</v>
      </c>
      <c r="M71" s="2" t="b">
        <v>0</v>
      </c>
      <c r="N71" s="2" t="s">
        <v>33</v>
      </c>
    </row>
    <row r="72" spans="1:14" x14ac:dyDescent="0.25">
      <c r="A72" s="2">
        <v>70</v>
      </c>
      <c r="B72" s="2" t="s">
        <v>188</v>
      </c>
      <c r="C72" s="3" t="s">
        <v>189</v>
      </c>
      <c r="D72" s="2">
        <v>128000</v>
      </c>
      <c r="E72" s="2">
        <v>158389</v>
      </c>
      <c r="F72" s="2" t="s">
        <v>20</v>
      </c>
      <c r="G72" s="2">
        <v>2475</v>
      </c>
      <c r="H72" s="2" t="s">
        <v>107</v>
      </c>
      <c r="I72" s="2" t="s">
        <v>108</v>
      </c>
      <c r="J72" s="2">
        <v>1288674000</v>
      </c>
      <c r="K72" s="2">
        <v>1292911200</v>
      </c>
      <c r="L72" s="2" t="b">
        <v>0</v>
      </c>
      <c r="M72" s="2" t="b">
        <v>1</v>
      </c>
      <c r="N72" s="2" t="s">
        <v>33</v>
      </c>
    </row>
    <row r="73" spans="1:14" x14ac:dyDescent="0.25">
      <c r="A73" s="2">
        <v>71</v>
      </c>
      <c r="B73" s="2" t="s">
        <v>190</v>
      </c>
      <c r="C73" s="3" t="s">
        <v>191</v>
      </c>
      <c r="D73" s="2">
        <v>6000</v>
      </c>
      <c r="E73" s="2">
        <v>6484</v>
      </c>
      <c r="F73" s="2" t="s">
        <v>20</v>
      </c>
      <c r="G73" s="2">
        <v>76</v>
      </c>
      <c r="H73" s="2" t="s">
        <v>21</v>
      </c>
      <c r="I73" s="2" t="s">
        <v>22</v>
      </c>
      <c r="J73" s="2">
        <v>1575093600</v>
      </c>
      <c r="K73" s="2">
        <v>1575439200</v>
      </c>
      <c r="L73" s="2" t="b">
        <v>0</v>
      </c>
      <c r="M73" s="2" t="b">
        <v>0</v>
      </c>
      <c r="N73" s="2" t="s">
        <v>33</v>
      </c>
    </row>
    <row r="74" spans="1:14" x14ac:dyDescent="0.25">
      <c r="A74" s="2">
        <v>72</v>
      </c>
      <c r="B74" s="2" t="s">
        <v>192</v>
      </c>
      <c r="C74" s="3" t="s">
        <v>193</v>
      </c>
      <c r="D74" s="2">
        <v>600</v>
      </c>
      <c r="E74" s="2">
        <v>4022</v>
      </c>
      <c r="F74" s="2" t="s">
        <v>20</v>
      </c>
      <c r="G74" s="2">
        <v>54</v>
      </c>
      <c r="H74" s="2" t="s">
        <v>21</v>
      </c>
      <c r="I74" s="2" t="s">
        <v>22</v>
      </c>
      <c r="J74" s="2">
        <v>1435726800</v>
      </c>
      <c r="K74" s="2">
        <v>1438837200</v>
      </c>
      <c r="L74" s="2" t="b">
        <v>0</v>
      </c>
      <c r="M74" s="2" t="b">
        <v>0</v>
      </c>
      <c r="N74" s="2" t="s">
        <v>71</v>
      </c>
    </row>
    <row r="75" spans="1:14" x14ac:dyDescent="0.25">
      <c r="A75" s="2">
        <v>73</v>
      </c>
      <c r="B75" s="2" t="s">
        <v>194</v>
      </c>
      <c r="C75" s="3" t="s">
        <v>195</v>
      </c>
      <c r="D75" s="2">
        <v>1400</v>
      </c>
      <c r="E75" s="2">
        <v>9253</v>
      </c>
      <c r="F75" s="2" t="s">
        <v>20</v>
      </c>
      <c r="G75" s="2">
        <v>88</v>
      </c>
      <c r="H75" s="2" t="s">
        <v>21</v>
      </c>
      <c r="I75" s="2" t="s">
        <v>22</v>
      </c>
      <c r="J75" s="2">
        <v>1480226400</v>
      </c>
      <c r="K75" s="2">
        <v>1480485600</v>
      </c>
      <c r="L75" s="2" t="b">
        <v>0</v>
      </c>
      <c r="M75" s="2" t="b">
        <v>0</v>
      </c>
      <c r="N75" s="2" t="s">
        <v>159</v>
      </c>
    </row>
    <row r="76" spans="1:14" x14ac:dyDescent="0.25">
      <c r="A76" s="2">
        <v>74</v>
      </c>
      <c r="B76" s="2" t="s">
        <v>196</v>
      </c>
      <c r="C76" s="3" t="s">
        <v>197</v>
      </c>
      <c r="D76" s="2">
        <v>3900</v>
      </c>
      <c r="E76" s="2">
        <v>4776</v>
      </c>
      <c r="F76" s="2" t="s">
        <v>20</v>
      </c>
      <c r="G76" s="2">
        <v>85</v>
      </c>
      <c r="H76" s="2" t="s">
        <v>40</v>
      </c>
      <c r="I76" s="2" t="s">
        <v>41</v>
      </c>
      <c r="J76" s="2">
        <v>1459054800</v>
      </c>
      <c r="K76" s="2">
        <v>1459141200</v>
      </c>
      <c r="L76" s="2" t="b">
        <v>0</v>
      </c>
      <c r="M76" s="2" t="b">
        <v>0</v>
      </c>
      <c r="N76" s="2" t="s">
        <v>148</v>
      </c>
    </row>
    <row r="77" spans="1:14" x14ac:dyDescent="0.25">
      <c r="A77" s="2">
        <v>75</v>
      </c>
      <c r="B77" s="2" t="s">
        <v>198</v>
      </c>
      <c r="C77" s="3" t="s">
        <v>199</v>
      </c>
      <c r="D77" s="2">
        <v>9700</v>
      </c>
      <c r="E77" s="2">
        <v>14606</v>
      </c>
      <c r="F77" s="2" t="s">
        <v>20</v>
      </c>
      <c r="G77" s="2">
        <v>170</v>
      </c>
      <c r="H77" s="2" t="s">
        <v>21</v>
      </c>
      <c r="I77" s="2" t="s">
        <v>22</v>
      </c>
      <c r="J77" s="2">
        <v>1531630800</v>
      </c>
      <c r="K77" s="2">
        <v>1532322000</v>
      </c>
      <c r="L77" s="2" t="b">
        <v>0</v>
      </c>
      <c r="M77" s="2" t="b">
        <v>0</v>
      </c>
      <c r="N77" s="2" t="s">
        <v>122</v>
      </c>
    </row>
    <row r="78" spans="1:14" x14ac:dyDescent="0.25">
      <c r="A78" s="2">
        <v>76</v>
      </c>
      <c r="B78" s="2" t="s">
        <v>200</v>
      </c>
      <c r="C78" s="3" t="s">
        <v>201</v>
      </c>
      <c r="D78" s="2">
        <v>122900</v>
      </c>
      <c r="E78" s="2">
        <v>95993</v>
      </c>
      <c r="F78" s="2" t="s">
        <v>14</v>
      </c>
      <c r="G78" s="2">
        <v>1684</v>
      </c>
      <c r="H78" s="2" t="s">
        <v>21</v>
      </c>
      <c r="I78" s="2" t="s">
        <v>22</v>
      </c>
      <c r="J78" s="2">
        <v>1421992800</v>
      </c>
      <c r="K78" s="2">
        <v>1426222800</v>
      </c>
      <c r="L78" s="2" t="b">
        <v>1</v>
      </c>
      <c r="M78" s="2" t="b">
        <v>1</v>
      </c>
      <c r="N78" s="2" t="s">
        <v>33</v>
      </c>
    </row>
    <row r="79" spans="1:14" x14ac:dyDescent="0.25">
      <c r="A79" s="2">
        <v>77</v>
      </c>
      <c r="B79" s="2" t="s">
        <v>202</v>
      </c>
      <c r="C79" s="3" t="s">
        <v>203</v>
      </c>
      <c r="D79" s="2">
        <v>9500</v>
      </c>
      <c r="E79" s="2">
        <v>4460</v>
      </c>
      <c r="F79" s="2" t="s">
        <v>14</v>
      </c>
      <c r="G79" s="2">
        <v>56</v>
      </c>
      <c r="H79" s="2" t="s">
        <v>21</v>
      </c>
      <c r="I79" s="2" t="s">
        <v>22</v>
      </c>
      <c r="J79" s="2">
        <v>1285563600</v>
      </c>
      <c r="K79" s="2">
        <v>1286773200</v>
      </c>
      <c r="L79" s="2" t="b">
        <v>0</v>
      </c>
      <c r="M79" s="2" t="b">
        <v>1</v>
      </c>
      <c r="N79" s="2" t="s">
        <v>71</v>
      </c>
    </row>
    <row r="80" spans="1:14" x14ac:dyDescent="0.25">
      <c r="A80" s="2">
        <v>78</v>
      </c>
      <c r="B80" s="2" t="s">
        <v>204</v>
      </c>
      <c r="C80" s="3" t="s">
        <v>205</v>
      </c>
      <c r="D80" s="2">
        <v>4500</v>
      </c>
      <c r="E80" s="2">
        <v>13536</v>
      </c>
      <c r="F80" s="2" t="s">
        <v>20</v>
      </c>
      <c r="G80" s="2">
        <v>330</v>
      </c>
      <c r="H80" s="2" t="s">
        <v>21</v>
      </c>
      <c r="I80" s="2" t="s">
        <v>22</v>
      </c>
      <c r="J80" s="2">
        <v>1523854800</v>
      </c>
      <c r="K80" s="2">
        <v>1523941200</v>
      </c>
      <c r="L80" s="2" t="b">
        <v>0</v>
      </c>
      <c r="M80" s="2" t="b">
        <v>0</v>
      </c>
      <c r="N80" s="2" t="s">
        <v>206</v>
      </c>
    </row>
    <row r="81" spans="1:14" x14ac:dyDescent="0.25">
      <c r="A81" s="2">
        <v>79</v>
      </c>
      <c r="B81" s="2" t="s">
        <v>207</v>
      </c>
      <c r="C81" s="3" t="s">
        <v>208</v>
      </c>
      <c r="D81" s="2">
        <v>57800</v>
      </c>
      <c r="E81" s="2">
        <v>40228</v>
      </c>
      <c r="F81" s="2" t="s">
        <v>14</v>
      </c>
      <c r="G81" s="2">
        <v>838</v>
      </c>
      <c r="H81" s="2" t="s">
        <v>21</v>
      </c>
      <c r="I81" s="2" t="s">
        <v>22</v>
      </c>
      <c r="J81" s="2">
        <v>1529125200</v>
      </c>
      <c r="K81" s="2">
        <v>1529557200</v>
      </c>
      <c r="L81" s="2" t="b">
        <v>0</v>
      </c>
      <c r="M81" s="2" t="b">
        <v>0</v>
      </c>
      <c r="N81" s="2" t="s">
        <v>33</v>
      </c>
    </row>
    <row r="82" spans="1:14" x14ac:dyDescent="0.25">
      <c r="A82" s="2">
        <v>80</v>
      </c>
      <c r="B82" s="2" t="s">
        <v>209</v>
      </c>
      <c r="C82" s="3" t="s">
        <v>210</v>
      </c>
      <c r="D82" s="2">
        <v>1100</v>
      </c>
      <c r="E82" s="2">
        <v>7012</v>
      </c>
      <c r="F82" s="2" t="s">
        <v>20</v>
      </c>
      <c r="G82" s="2">
        <v>127</v>
      </c>
      <c r="H82" s="2" t="s">
        <v>21</v>
      </c>
      <c r="I82" s="2" t="s">
        <v>22</v>
      </c>
      <c r="J82" s="2">
        <v>1503982800</v>
      </c>
      <c r="K82" s="2">
        <v>1506574800</v>
      </c>
      <c r="L82" s="2" t="b">
        <v>0</v>
      </c>
      <c r="M82" s="2" t="b">
        <v>0</v>
      </c>
      <c r="N82" s="2" t="s">
        <v>89</v>
      </c>
    </row>
    <row r="83" spans="1:14" x14ac:dyDescent="0.25">
      <c r="A83" s="2">
        <v>81</v>
      </c>
      <c r="B83" s="2" t="s">
        <v>211</v>
      </c>
      <c r="C83" s="3" t="s">
        <v>212</v>
      </c>
      <c r="D83" s="2">
        <v>16800</v>
      </c>
      <c r="E83" s="2">
        <v>37857</v>
      </c>
      <c r="F83" s="2" t="s">
        <v>20</v>
      </c>
      <c r="G83" s="2">
        <v>411</v>
      </c>
      <c r="H83" s="2" t="s">
        <v>21</v>
      </c>
      <c r="I83" s="2" t="s">
        <v>22</v>
      </c>
      <c r="J83" s="2">
        <v>1511416800</v>
      </c>
      <c r="K83" s="2">
        <v>1513576800</v>
      </c>
      <c r="L83" s="2" t="b">
        <v>0</v>
      </c>
      <c r="M83" s="2" t="b">
        <v>0</v>
      </c>
      <c r="N83" s="2" t="s">
        <v>23</v>
      </c>
    </row>
    <row r="84" spans="1:14" x14ac:dyDescent="0.25">
      <c r="A84" s="2">
        <v>82</v>
      </c>
      <c r="B84" s="2" t="s">
        <v>213</v>
      </c>
      <c r="C84" s="3" t="s">
        <v>214</v>
      </c>
      <c r="D84" s="2">
        <v>1000</v>
      </c>
      <c r="E84" s="2">
        <v>14973</v>
      </c>
      <c r="F84" s="2" t="s">
        <v>20</v>
      </c>
      <c r="G84" s="2">
        <v>180</v>
      </c>
      <c r="H84" s="2" t="s">
        <v>40</v>
      </c>
      <c r="I84" s="2" t="s">
        <v>41</v>
      </c>
      <c r="J84" s="2">
        <v>1547704800</v>
      </c>
      <c r="K84" s="2">
        <v>1548309600</v>
      </c>
      <c r="L84" s="2" t="b">
        <v>0</v>
      </c>
      <c r="M84" s="2" t="b">
        <v>1</v>
      </c>
      <c r="N84" s="2" t="s">
        <v>89</v>
      </c>
    </row>
    <row r="85" spans="1:14" x14ac:dyDescent="0.25">
      <c r="A85" s="2">
        <v>83</v>
      </c>
      <c r="B85" s="2" t="s">
        <v>215</v>
      </c>
      <c r="C85" s="3" t="s">
        <v>216</v>
      </c>
      <c r="D85" s="2">
        <v>106400</v>
      </c>
      <c r="E85" s="2">
        <v>39996</v>
      </c>
      <c r="F85" s="2" t="s">
        <v>14</v>
      </c>
      <c r="G85" s="2">
        <v>1000</v>
      </c>
      <c r="H85" s="2" t="s">
        <v>21</v>
      </c>
      <c r="I85" s="2" t="s">
        <v>22</v>
      </c>
      <c r="J85" s="2">
        <v>1469682000</v>
      </c>
      <c r="K85" s="2">
        <v>1471582800</v>
      </c>
      <c r="L85" s="2" t="b">
        <v>0</v>
      </c>
      <c r="M85" s="2" t="b">
        <v>0</v>
      </c>
      <c r="N85" s="2" t="s">
        <v>50</v>
      </c>
    </row>
    <row r="86" spans="1:14" x14ac:dyDescent="0.25">
      <c r="A86" s="2">
        <v>84</v>
      </c>
      <c r="B86" s="2" t="s">
        <v>217</v>
      </c>
      <c r="C86" s="3" t="s">
        <v>218</v>
      </c>
      <c r="D86" s="2">
        <v>31400</v>
      </c>
      <c r="E86" s="2">
        <v>41564</v>
      </c>
      <c r="F86" s="2" t="s">
        <v>20</v>
      </c>
      <c r="G86" s="2">
        <v>374</v>
      </c>
      <c r="H86" s="2" t="s">
        <v>21</v>
      </c>
      <c r="I86" s="2" t="s">
        <v>22</v>
      </c>
      <c r="J86" s="2">
        <v>1343451600</v>
      </c>
      <c r="K86" s="2">
        <v>1344315600</v>
      </c>
      <c r="L86" s="2" t="b">
        <v>0</v>
      </c>
      <c r="M86" s="2" t="b">
        <v>0</v>
      </c>
      <c r="N86" s="2" t="s">
        <v>65</v>
      </c>
    </row>
    <row r="87" spans="1:14" x14ac:dyDescent="0.25">
      <c r="A87" s="2">
        <v>85</v>
      </c>
      <c r="B87" s="2" t="s">
        <v>219</v>
      </c>
      <c r="C87" s="3" t="s">
        <v>220</v>
      </c>
      <c r="D87" s="2">
        <v>4900</v>
      </c>
      <c r="E87" s="2">
        <v>6430</v>
      </c>
      <c r="F87" s="2" t="s">
        <v>20</v>
      </c>
      <c r="G87" s="2">
        <v>71</v>
      </c>
      <c r="H87" s="2" t="s">
        <v>26</v>
      </c>
      <c r="I87" s="2" t="s">
        <v>27</v>
      </c>
      <c r="J87" s="2">
        <v>1315717200</v>
      </c>
      <c r="K87" s="2">
        <v>1316408400</v>
      </c>
      <c r="L87" s="2" t="b">
        <v>0</v>
      </c>
      <c r="M87" s="2" t="b">
        <v>0</v>
      </c>
      <c r="N87" s="2" t="s">
        <v>60</v>
      </c>
    </row>
    <row r="88" spans="1:14" x14ac:dyDescent="0.25">
      <c r="A88" s="2">
        <v>86</v>
      </c>
      <c r="B88" s="2" t="s">
        <v>221</v>
      </c>
      <c r="C88" s="3" t="s">
        <v>222</v>
      </c>
      <c r="D88" s="2">
        <v>7400</v>
      </c>
      <c r="E88" s="2">
        <v>12405</v>
      </c>
      <c r="F88" s="2" t="s">
        <v>20</v>
      </c>
      <c r="G88" s="2">
        <v>203</v>
      </c>
      <c r="H88" s="2" t="s">
        <v>21</v>
      </c>
      <c r="I88" s="2" t="s">
        <v>22</v>
      </c>
      <c r="J88" s="2">
        <v>1430715600</v>
      </c>
      <c r="K88" s="2">
        <v>1431838800</v>
      </c>
      <c r="L88" s="2" t="b">
        <v>1</v>
      </c>
      <c r="M88" s="2" t="b">
        <v>0</v>
      </c>
      <c r="N88" s="2" t="s">
        <v>33</v>
      </c>
    </row>
    <row r="89" spans="1:14" x14ac:dyDescent="0.25">
      <c r="A89" s="2">
        <v>87</v>
      </c>
      <c r="B89" s="2" t="s">
        <v>223</v>
      </c>
      <c r="C89" s="3" t="s">
        <v>224</v>
      </c>
      <c r="D89" s="2">
        <v>198500</v>
      </c>
      <c r="E89" s="2">
        <v>123040</v>
      </c>
      <c r="F89" s="2" t="s">
        <v>14</v>
      </c>
      <c r="G89" s="2">
        <v>1482</v>
      </c>
      <c r="H89" s="2" t="s">
        <v>26</v>
      </c>
      <c r="I89" s="2" t="s">
        <v>27</v>
      </c>
      <c r="J89" s="2">
        <v>1299564000</v>
      </c>
      <c r="K89" s="2">
        <v>1300510800</v>
      </c>
      <c r="L89" s="2" t="b">
        <v>0</v>
      </c>
      <c r="M89" s="2" t="b">
        <v>1</v>
      </c>
      <c r="N89" s="2" t="s">
        <v>23</v>
      </c>
    </row>
    <row r="90" spans="1:14" x14ac:dyDescent="0.25">
      <c r="A90" s="2">
        <v>88</v>
      </c>
      <c r="B90" s="2" t="s">
        <v>225</v>
      </c>
      <c r="C90" s="3" t="s">
        <v>226</v>
      </c>
      <c r="D90" s="2">
        <v>4800</v>
      </c>
      <c r="E90" s="2">
        <v>12516</v>
      </c>
      <c r="F90" s="2" t="s">
        <v>20</v>
      </c>
      <c r="G90" s="2">
        <v>113</v>
      </c>
      <c r="H90" s="2" t="s">
        <v>21</v>
      </c>
      <c r="I90" s="2" t="s">
        <v>22</v>
      </c>
      <c r="J90" s="2">
        <v>1429160400</v>
      </c>
      <c r="K90" s="2">
        <v>1431061200</v>
      </c>
      <c r="L90" s="2" t="b">
        <v>0</v>
      </c>
      <c r="M90" s="2" t="b">
        <v>0</v>
      </c>
      <c r="N90" s="2" t="s">
        <v>206</v>
      </c>
    </row>
    <row r="91" spans="1:14" x14ac:dyDescent="0.25">
      <c r="A91" s="2">
        <v>89</v>
      </c>
      <c r="B91" s="2" t="s">
        <v>227</v>
      </c>
      <c r="C91" s="3" t="s">
        <v>228</v>
      </c>
      <c r="D91" s="2">
        <v>3400</v>
      </c>
      <c r="E91" s="2">
        <v>8588</v>
      </c>
      <c r="F91" s="2" t="s">
        <v>20</v>
      </c>
      <c r="G91" s="2">
        <v>96</v>
      </c>
      <c r="H91" s="2" t="s">
        <v>21</v>
      </c>
      <c r="I91" s="2" t="s">
        <v>22</v>
      </c>
      <c r="J91" s="2">
        <v>1271307600</v>
      </c>
      <c r="K91" s="2">
        <v>1271480400</v>
      </c>
      <c r="L91" s="2" t="b">
        <v>0</v>
      </c>
      <c r="M91" s="2" t="b">
        <v>0</v>
      </c>
      <c r="N91" s="2" t="s">
        <v>33</v>
      </c>
    </row>
    <row r="92" spans="1:14" x14ac:dyDescent="0.25">
      <c r="A92" s="2">
        <v>90</v>
      </c>
      <c r="B92" s="2" t="s">
        <v>229</v>
      </c>
      <c r="C92" s="3" t="s">
        <v>230</v>
      </c>
      <c r="D92" s="2">
        <v>7800</v>
      </c>
      <c r="E92" s="2">
        <v>6132</v>
      </c>
      <c r="F92" s="2" t="s">
        <v>14</v>
      </c>
      <c r="G92" s="2">
        <v>106</v>
      </c>
      <c r="H92" s="2" t="s">
        <v>21</v>
      </c>
      <c r="I92" s="2" t="s">
        <v>22</v>
      </c>
      <c r="J92" s="2">
        <v>1456380000</v>
      </c>
      <c r="K92" s="2">
        <v>1456380000</v>
      </c>
      <c r="L92" s="2" t="b">
        <v>0</v>
      </c>
      <c r="M92" s="2" t="b">
        <v>1</v>
      </c>
      <c r="N92" s="2" t="s">
        <v>33</v>
      </c>
    </row>
    <row r="93" spans="1:14" x14ac:dyDescent="0.25">
      <c r="A93" s="2">
        <v>91</v>
      </c>
      <c r="B93" s="2" t="s">
        <v>231</v>
      </c>
      <c r="C93" s="3" t="s">
        <v>232</v>
      </c>
      <c r="D93" s="2">
        <v>154300</v>
      </c>
      <c r="E93" s="2">
        <v>74688</v>
      </c>
      <c r="F93" s="2" t="s">
        <v>14</v>
      </c>
      <c r="G93" s="2">
        <v>679</v>
      </c>
      <c r="H93" s="2" t="s">
        <v>107</v>
      </c>
      <c r="I93" s="2" t="s">
        <v>108</v>
      </c>
      <c r="J93" s="2">
        <v>1470459600</v>
      </c>
      <c r="K93" s="2">
        <v>1472878800</v>
      </c>
      <c r="L93" s="2" t="b">
        <v>0</v>
      </c>
      <c r="M93" s="2" t="b">
        <v>0</v>
      </c>
      <c r="N93" s="2" t="s">
        <v>206</v>
      </c>
    </row>
    <row r="94" spans="1:14" x14ac:dyDescent="0.25">
      <c r="A94" s="2">
        <v>92</v>
      </c>
      <c r="B94" s="2" t="s">
        <v>233</v>
      </c>
      <c r="C94" s="3" t="s">
        <v>234</v>
      </c>
      <c r="D94" s="2">
        <v>20000</v>
      </c>
      <c r="E94" s="2">
        <v>51775</v>
      </c>
      <c r="F94" s="2" t="s">
        <v>20</v>
      </c>
      <c r="G94" s="2">
        <v>498</v>
      </c>
      <c r="H94" s="2" t="s">
        <v>98</v>
      </c>
      <c r="I94" s="2" t="s">
        <v>99</v>
      </c>
      <c r="J94" s="2">
        <v>1277269200</v>
      </c>
      <c r="K94" s="2">
        <v>1277355600</v>
      </c>
      <c r="L94" s="2" t="b">
        <v>0</v>
      </c>
      <c r="M94" s="2" t="b">
        <v>1</v>
      </c>
      <c r="N94" s="2" t="s">
        <v>89</v>
      </c>
    </row>
    <row r="95" spans="1:14" x14ac:dyDescent="0.25">
      <c r="A95" s="2">
        <v>93</v>
      </c>
      <c r="B95" s="2" t="s">
        <v>235</v>
      </c>
      <c r="C95" s="3" t="s">
        <v>236</v>
      </c>
      <c r="D95" s="2">
        <v>108800</v>
      </c>
      <c r="E95" s="2">
        <v>65877</v>
      </c>
      <c r="F95" s="2" t="s">
        <v>74</v>
      </c>
      <c r="G95" s="2">
        <v>610</v>
      </c>
      <c r="H95" s="2" t="s">
        <v>21</v>
      </c>
      <c r="I95" s="2" t="s">
        <v>22</v>
      </c>
      <c r="J95" s="2">
        <v>1350709200</v>
      </c>
      <c r="K95" s="2">
        <v>1351054800</v>
      </c>
      <c r="L95" s="2" t="b">
        <v>0</v>
      </c>
      <c r="M95" s="2" t="b">
        <v>1</v>
      </c>
      <c r="N95" s="2" t="s">
        <v>33</v>
      </c>
    </row>
    <row r="96" spans="1:14" x14ac:dyDescent="0.25">
      <c r="A96" s="2">
        <v>94</v>
      </c>
      <c r="B96" s="2" t="s">
        <v>237</v>
      </c>
      <c r="C96" s="3" t="s">
        <v>238</v>
      </c>
      <c r="D96" s="2">
        <v>2900</v>
      </c>
      <c r="E96" s="2">
        <v>8807</v>
      </c>
      <c r="F96" s="2" t="s">
        <v>20</v>
      </c>
      <c r="G96" s="2">
        <v>180</v>
      </c>
      <c r="H96" s="2" t="s">
        <v>40</v>
      </c>
      <c r="I96" s="2" t="s">
        <v>41</v>
      </c>
      <c r="J96" s="2">
        <v>1554613200</v>
      </c>
      <c r="K96" s="2">
        <v>1555563600</v>
      </c>
      <c r="L96" s="2" t="b">
        <v>0</v>
      </c>
      <c r="M96" s="2" t="b">
        <v>0</v>
      </c>
      <c r="N96" s="2" t="s">
        <v>28</v>
      </c>
    </row>
    <row r="97" spans="1:14" x14ac:dyDescent="0.25">
      <c r="A97" s="2">
        <v>95</v>
      </c>
      <c r="B97" s="2" t="s">
        <v>239</v>
      </c>
      <c r="C97" s="3" t="s">
        <v>240</v>
      </c>
      <c r="D97" s="2">
        <v>900</v>
      </c>
      <c r="E97" s="2">
        <v>1017</v>
      </c>
      <c r="F97" s="2" t="s">
        <v>20</v>
      </c>
      <c r="G97" s="2">
        <v>27</v>
      </c>
      <c r="H97" s="2" t="s">
        <v>21</v>
      </c>
      <c r="I97" s="2" t="s">
        <v>22</v>
      </c>
      <c r="J97" s="2">
        <v>1571029200</v>
      </c>
      <c r="K97" s="2">
        <v>1571634000</v>
      </c>
      <c r="L97" s="2" t="b">
        <v>0</v>
      </c>
      <c r="M97" s="2" t="b">
        <v>0</v>
      </c>
      <c r="N97" s="2" t="s">
        <v>42</v>
      </c>
    </row>
    <row r="98" spans="1:14" x14ac:dyDescent="0.25">
      <c r="A98" s="2">
        <v>96</v>
      </c>
      <c r="B98" s="2" t="s">
        <v>241</v>
      </c>
      <c r="C98" s="3" t="s">
        <v>242</v>
      </c>
      <c r="D98" s="2">
        <v>69700</v>
      </c>
      <c r="E98" s="2">
        <v>151513</v>
      </c>
      <c r="F98" s="2" t="s">
        <v>20</v>
      </c>
      <c r="G98" s="2">
        <v>2331</v>
      </c>
      <c r="H98" s="2" t="s">
        <v>21</v>
      </c>
      <c r="I98" s="2" t="s">
        <v>22</v>
      </c>
      <c r="J98" s="2">
        <v>1299736800</v>
      </c>
      <c r="K98" s="2">
        <v>1300856400</v>
      </c>
      <c r="L98" s="2" t="b">
        <v>0</v>
      </c>
      <c r="M98" s="2" t="b">
        <v>0</v>
      </c>
      <c r="N98" s="2" t="s">
        <v>33</v>
      </c>
    </row>
    <row r="99" spans="1:14" x14ac:dyDescent="0.25">
      <c r="A99" s="2">
        <v>97</v>
      </c>
      <c r="B99" s="2" t="s">
        <v>243</v>
      </c>
      <c r="C99" s="3" t="s">
        <v>244</v>
      </c>
      <c r="D99" s="2">
        <v>1300</v>
      </c>
      <c r="E99" s="2">
        <v>12047</v>
      </c>
      <c r="F99" s="2" t="s">
        <v>20</v>
      </c>
      <c r="G99" s="2">
        <v>113</v>
      </c>
      <c r="H99" s="2" t="s">
        <v>21</v>
      </c>
      <c r="I99" s="2" t="s">
        <v>22</v>
      </c>
      <c r="J99" s="2">
        <v>1435208400</v>
      </c>
      <c r="K99" s="2">
        <v>1439874000</v>
      </c>
      <c r="L99" s="2" t="b">
        <v>0</v>
      </c>
      <c r="M99" s="2" t="b">
        <v>0</v>
      </c>
      <c r="N99" s="2" t="s">
        <v>17</v>
      </c>
    </row>
    <row r="100" spans="1:14" x14ac:dyDescent="0.25">
      <c r="A100" s="2">
        <v>98</v>
      </c>
      <c r="B100" s="2" t="s">
        <v>245</v>
      </c>
      <c r="C100" s="3" t="s">
        <v>246</v>
      </c>
      <c r="D100" s="2">
        <v>97800</v>
      </c>
      <c r="E100" s="2">
        <v>32951</v>
      </c>
      <c r="F100" s="2" t="s">
        <v>14</v>
      </c>
      <c r="G100" s="2">
        <v>1220</v>
      </c>
      <c r="H100" s="2" t="s">
        <v>26</v>
      </c>
      <c r="I100" s="2" t="s">
        <v>27</v>
      </c>
      <c r="J100" s="2">
        <v>1437973200</v>
      </c>
      <c r="K100" s="2">
        <v>1438318800</v>
      </c>
      <c r="L100" s="2" t="b">
        <v>0</v>
      </c>
      <c r="M100" s="2" t="b">
        <v>0</v>
      </c>
      <c r="N100" s="2" t="s">
        <v>89</v>
      </c>
    </row>
    <row r="101" spans="1:14" x14ac:dyDescent="0.25">
      <c r="A101" s="2">
        <v>99</v>
      </c>
      <c r="B101" s="2" t="s">
        <v>247</v>
      </c>
      <c r="C101" s="3" t="s">
        <v>248</v>
      </c>
      <c r="D101" s="2">
        <v>7600</v>
      </c>
      <c r="E101" s="2">
        <v>14951</v>
      </c>
      <c r="F101" s="2" t="s">
        <v>20</v>
      </c>
      <c r="G101" s="2">
        <v>164</v>
      </c>
      <c r="H101" s="2" t="s">
        <v>21</v>
      </c>
      <c r="I101" s="2" t="s">
        <v>22</v>
      </c>
      <c r="J101" s="2">
        <v>1416895200</v>
      </c>
      <c r="K101" s="2">
        <v>1419400800</v>
      </c>
      <c r="L101" s="2" t="b">
        <v>0</v>
      </c>
      <c r="M101" s="2" t="b">
        <v>0</v>
      </c>
      <c r="N101" s="2" t="s">
        <v>33</v>
      </c>
    </row>
    <row r="102" spans="1:14" x14ac:dyDescent="0.25">
      <c r="A102" s="2">
        <v>100</v>
      </c>
      <c r="B102" s="2" t="s">
        <v>249</v>
      </c>
      <c r="C102" s="3" t="s">
        <v>250</v>
      </c>
      <c r="D102" s="2">
        <v>100</v>
      </c>
      <c r="E102" s="2">
        <v>1</v>
      </c>
      <c r="F102" s="2" t="s">
        <v>14</v>
      </c>
      <c r="G102" s="2">
        <v>1</v>
      </c>
      <c r="H102" s="2" t="s">
        <v>21</v>
      </c>
      <c r="I102" s="2" t="s">
        <v>22</v>
      </c>
      <c r="J102" s="2">
        <v>1319000400</v>
      </c>
      <c r="K102" s="2">
        <v>1320555600</v>
      </c>
      <c r="L102" s="2" t="b">
        <v>0</v>
      </c>
      <c r="M102" s="2" t="b">
        <v>0</v>
      </c>
      <c r="N102" s="2" t="s">
        <v>33</v>
      </c>
    </row>
    <row r="103" spans="1:14" x14ac:dyDescent="0.25">
      <c r="A103" s="2">
        <v>101</v>
      </c>
      <c r="B103" s="2" t="s">
        <v>251</v>
      </c>
      <c r="C103" s="3" t="s">
        <v>252</v>
      </c>
      <c r="D103" s="2">
        <v>900</v>
      </c>
      <c r="E103" s="2">
        <v>9193</v>
      </c>
      <c r="F103" s="2" t="s">
        <v>20</v>
      </c>
      <c r="G103" s="2">
        <v>164</v>
      </c>
      <c r="H103" s="2" t="s">
        <v>21</v>
      </c>
      <c r="I103" s="2" t="s">
        <v>22</v>
      </c>
      <c r="J103" s="2">
        <v>1424498400</v>
      </c>
      <c r="K103" s="2">
        <v>1425103200</v>
      </c>
      <c r="L103" s="2" t="b">
        <v>0</v>
      </c>
      <c r="M103" s="2" t="b">
        <v>1</v>
      </c>
      <c r="N103" s="2" t="s">
        <v>50</v>
      </c>
    </row>
    <row r="104" spans="1:14" x14ac:dyDescent="0.25">
      <c r="A104" s="2">
        <v>102</v>
      </c>
      <c r="B104" s="2" t="s">
        <v>253</v>
      </c>
      <c r="C104" s="3" t="s">
        <v>254</v>
      </c>
      <c r="D104" s="2">
        <v>3700</v>
      </c>
      <c r="E104" s="2">
        <v>10422</v>
      </c>
      <c r="F104" s="2" t="s">
        <v>20</v>
      </c>
      <c r="G104" s="2">
        <v>336</v>
      </c>
      <c r="H104" s="2" t="s">
        <v>21</v>
      </c>
      <c r="I104" s="2" t="s">
        <v>22</v>
      </c>
      <c r="J104" s="2">
        <v>1526274000</v>
      </c>
      <c r="K104" s="2">
        <v>1526878800</v>
      </c>
      <c r="L104" s="2" t="b">
        <v>0</v>
      </c>
      <c r="M104" s="2" t="b">
        <v>1</v>
      </c>
      <c r="N104" s="2" t="s">
        <v>65</v>
      </c>
    </row>
    <row r="105" spans="1:14" x14ac:dyDescent="0.25">
      <c r="A105" s="2">
        <v>103</v>
      </c>
      <c r="B105" s="2" t="s">
        <v>255</v>
      </c>
      <c r="C105" s="3" t="s">
        <v>256</v>
      </c>
      <c r="D105" s="2">
        <v>10000</v>
      </c>
      <c r="E105" s="2">
        <v>2461</v>
      </c>
      <c r="F105" s="2" t="s">
        <v>14</v>
      </c>
      <c r="G105" s="2">
        <v>37</v>
      </c>
      <c r="H105" s="2" t="s">
        <v>107</v>
      </c>
      <c r="I105" s="2" t="s">
        <v>108</v>
      </c>
      <c r="J105" s="2">
        <v>1287896400</v>
      </c>
      <c r="K105" s="2">
        <v>1288674000</v>
      </c>
      <c r="L105" s="2" t="b">
        <v>0</v>
      </c>
      <c r="M105" s="2" t="b">
        <v>0</v>
      </c>
      <c r="N105" s="2" t="s">
        <v>50</v>
      </c>
    </row>
    <row r="106" spans="1:14" x14ac:dyDescent="0.25">
      <c r="A106" s="2">
        <v>104</v>
      </c>
      <c r="B106" s="2" t="s">
        <v>257</v>
      </c>
      <c r="C106" s="3" t="s">
        <v>258</v>
      </c>
      <c r="D106" s="2">
        <v>119200</v>
      </c>
      <c r="E106" s="2">
        <v>170623</v>
      </c>
      <c r="F106" s="2" t="s">
        <v>20</v>
      </c>
      <c r="G106" s="2">
        <v>1917</v>
      </c>
      <c r="H106" s="2" t="s">
        <v>21</v>
      </c>
      <c r="I106" s="2" t="s">
        <v>22</v>
      </c>
      <c r="J106" s="2">
        <v>1495515600</v>
      </c>
      <c r="K106" s="2">
        <v>1495602000</v>
      </c>
      <c r="L106" s="2" t="b">
        <v>0</v>
      </c>
      <c r="M106" s="2" t="b">
        <v>0</v>
      </c>
      <c r="N106" s="2" t="s">
        <v>60</v>
      </c>
    </row>
    <row r="107" spans="1:14" x14ac:dyDescent="0.25">
      <c r="A107" s="2">
        <v>105</v>
      </c>
      <c r="B107" s="2" t="s">
        <v>259</v>
      </c>
      <c r="C107" s="3" t="s">
        <v>260</v>
      </c>
      <c r="D107" s="2">
        <v>6800</v>
      </c>
      <c r="E107" s="2">
        <v>9829</v>
      </c>
      <c r="F107" s="2" t="s">
        <v>20</v>
      </c>
      <c r="G107" s="2">
        <v>95</v>
      </c>
      <c r="H107" s="2" t="s">
        <v>21</v>
      </c>
      <c r="I107" s="2" t="s">
        <v>22</v>
      </c>
      <c r="J107" s="2">
        <v>1364878800</v>
      </c>
      <c r="K107" s="2">
        <v>1366434000</v>
      </c>
      <c r="L107" s="2" t="b">
        <v>0</v>
      </c>
      <c r="M107" s="2" t="b">
        <v>0</v>
      </c>
      <c r="N107" s="2" t="s">
        <v>28</v>
      </c>
    </row>
    <row r="108" spans="1:14" x14ac:dyDescent="0.25">
      <c r="A108" s="2">
        <v>106</v>
      </c>
      <c r="B108" s="2" t="s">
        <v>261</v>
      </c>
      <c r="C108" s="3" t="s">
        <v>262</v>
      </c>
      <c r="D108" s="2">
        <v>3900</v>
      </c>
      <c r="E108" s="2">
        <v>14006</v>
      </c>
      <c r="F108" s="2" t="s">
        <v>20</v>
      </c>
      <c r="G108" s="2">
        <v>147</v>
      </c>
      <c r="H108" s="2" t="s">
        <v>21</v>
      </c>
      <c r="I108" s="2" t="s">
        <v>22</v>
      </c>
      <c r="J108" s="2">
        <v>1567918800</v>
      </c>
      <c r="K108" s="2">
        <v>1568350800</v>
      </c>
      <c r="L108" s="2" t="b">
        <v>0</v>
      </c>
      <c r="M108" s="2" t="b">
        <v>0</v>
      </c>
      <c r="N108" s="2" t="s">
        <v>33</v>
      </c>
    </row>
    <row r="109" spans="1:14" x14ac:dyDescent="0.25">
      <c r="A109" s="2">
        <v>107</v>
      </c>
      <c r="B109" s="2" t="s">
        <v>263</v>
      </c>
      <c r="C109" s="3" t="s">
        <v>264</v>
      </c>
      <c r="D109" s="2">
        <v>3500</v>
      </c>
      <c r="E109" s="2">
        <v>6527</v>
      </c>
      <c r="F109" s="2" t="s">
        <v>20</v>
      </c>
      <c r="G109" s="2">
        <v>86</v>
      </c>
      <c r="H109" s="2" t="s">
        <v>21</v>
      </c>
      <c r="I109" s="2" t="s">
        <v>22</v>
      </c>
      <c r="J109" s="2">
        <v>1524459600</v>
      </c>
      <c r="K109" s="2">
        <v>1525928400</v>
      </c>
      <c r="L109" s="2" t="b">
        <v>0</v>
      </c>
      <c r="M109" s="2" t="b">
        <v>1</v>
      </c>
      <c r="N109" s="2" t="s">
        <v>33</v>
      </c>
    </row>
    <row r="110" spans="1:14" x14ac:dyDescent="0.25">
      <c r="A110" s="2">
        <v>108</v>
      </c>
      <c r="B110" s="2" t="s">
        <v>265</v>
      </c>
      <c r="C110" s="3" t="s">
        <v>266</v>
      </c>
      <c r="D110" s="2">
        <v>1500</v>
      </c>
      <c r="E110" s="2">
        <v>8929</v>
      </c>
      <c r="F110" s="2" t="s">
        <v>20</v>
      </c>
      <c r="G110" s="2">
        <v>83</v>
      </c>
      <c r="H110" s="2" t="s">
        <v>21</v>
      </c>
      <c r="I110" s="2" t="s">
        <v>22</v>
      </c>
      <c r="J110" s="2">
        <v>1333688400</v>
      </c>
      <c r="K110" s="2">
        <v>1336885200</v>
      </c>
      <c r="L110" s="2" t="b">
        <v>0</v>
      </c>
      <c r="M110" s="2" t="b">
        <v>0</v>
      </c>
      <c r="N110" s="2" t="s">
        <v>42</v>
      </c>
    </row>
    <row r="111" spans="1:14" x14ac:dyDescent="0.25">
      <c r="A111" s="2">
        <v>109</v>
      </c>
      <c r="B111" s="2" t="s">
        <v>267</v>
      </c>
      <c r="C111" s="3" t="s">
        <v>268</v>
      </c>
      <c r="D111" s="2">
        <v>5200</v>
      </c>
      <c r="E111" s="2">
        <v>3079</v>
      </c>
      <c r="F111" s="2" t="s">
        <v>14</v>
      </c>
      <c r="G111" s="2">
        <v>60</v>
      </c>
      <c r="H111" s="2" t="s">
        <v>21</v>
      </c>
      <c r="I111" s="2" t="s">
        <v>22</v>
      </c>
      <c r="J111" s="2">
        <v>1389506400</v>
      </c>
      <c r="K111" s="2">
        <v>1389679200</v>
      </c>
      <c r="L111" s="2" t="b">
        <v>0</v>
      </c>
      <c r="M111" s="2" t="b">
        <v>0</v>
      </c>
      <c r="N111" s="2" t="s">
        <v>269</v>
      </c>
    </row>
    <row r="112" spans="1:14" x14ac:dyDescent="0.25">
      <c r="A112" s="2">
        <v>110</v>
      </c>
      <c r="B112" s="2" t="s">
        <v>270</v>
      </c>
      <c r="C112" s="3" t="s">
        <v>271</v>
      </c>
      <c r="D112" s="2">
        <v>142400</v>
      </c>
      <c r="E112" s="2">
        <v>21307</v>
      </c>
      <c r="F112" s="2" t="s">
        <v>14</v>
      </c>
      <c r="G112" s="2">
        <v>296</v>
      </c>
      <c r="H112" s="2" t="s">
        <v>21</v>
      </c>
      <c r="I112" s="2" t="s">
        <v>22</v>
      </c>
      <c r="J112" s="2">
        <v>1536642000</v>
      </c>
      <c r="K112" s="2">
        <v>1538283600</v>
      </c>
      <c r="L112" s="2" t="b">
        <v>0</v>
      </c>
      <c r="M112" s="2" t="b">
        <v>0</v>
      </c>
      <c r="N112" s="2" t="s">
        <v>17</v>
      </c>
    </row>
    <row r="113" spans="1:14" x14ac:dyDescent="0.25">
      <c r="A113" s="2">
        <v>111</v>
      </c>
      <c r="B113" s="2" t="s">
        <v>272</v>
      </c>
      <c r="C113" s="3" t="s">
        <v>273</v>
      </c>
      <c r="D113" s="2">
        <v>61400</v>
      </c>
      <c r="E113" s="2">
        <v>73653</v>
      </c>
      <c r="F113" s="2" t="s">
        <v>20</v>
      </c>
      <c r="G113" s="2">
        <v>676</v>
      </c>
      <c r="H113" s="2" t="s">
        <v>21</v>
      </c>
      <c r="I113" s="2" t="s">
        <v>22</v>
      </c>
      <c r="J113" s="2">
        <v>1348290000</v>
      </c>
      <c r="K113" s="2">
        <v>1348808400</v>
      </c>
      <c r="L113" s="2" t="b">
        <v>0</v>
      </c>
      <c r="M113" s="2" t="b">
        <v>0</v>
      </c>
      <c r="N113" s="2" t="s">
        <v>133</v>
      </c>
    </row>
    <row r="114" spans="1:14" x14ac:dyDescent="0.25">
      <c r="A114" s="2">
        <v>112</v>
      </c>
      <c r="B114" s="2" t="s">
        <v>274</v>
      </c>
      <c r="C114" s="3" t="s">
        <v>275</v>
      </c>
      <c r="D114" s="2">
        <v>4700</v>
      </c>
      <c r="E114" s="2">
        <v>12635</v>
      </c>
      <c r="F114" s="2" t="s">
        <v>20</v>
      </c>
      <c r="G114" s="2">
        <v>361</v>
      </c>
      <c r="H114" s="2" t="s">
        <v>26</v>
      </c>
      <c r="I114" s="2" t="s">
        <v>27</v>
      </c>
      <c r="J114" s="2">
        <v>1408856400</v>
      </c>
      <c r="K114" s="2">
        <v>1410152400</v>
      </c>
      <c r="L114" s="2" t="b">
        <v>0</v>
      </c>
      <c r="M114" s="2" t="b">
        <v>0</v>
      </c>
      <c r="N114" s="2" t="s">
        <v>28</v>
      </c>
    </row>
    <row r="115" spans="1:14" x14ac:dyDescent="0.25">
      <c r="A115" s="2">
        <v>113</v>
      </c>
      <c r="B115" s="2" t="s">
        <v>276</v>
      </c>
      <c r="C115" s="3" t="s">
        <v>277</v>
      </c>
      <c r="D115" s="2">
        <v>3300</v>
      </c>
      <c r="E115" s="2">
        <v>12437</v>
      </c>
      <c r="F115" s="2" t="s">
        <v>20</v>
      </c>
      <c r="G115" s="2">
        <v>131</v>
      </c>
      <c r="H115" s="2" t="s">
        <v>21</v>
      </c>
      <c r="I115" s="2" t="s">
        <v>22</v>
      </c>
      <c r="J115" s="2">
        <v>1505192400</v>
      </c>
      <c r="K115" s="2">
        <v>1505797200</v>
      </c>
      <c r="L115" s="2" t="b">
        <v>0</v>
      </c>
      <c r="M115" s="2" t="b">
        <v>0</v>
      </c>
      <c r="N115" s="2" t="s">
        <v>17</v>
      </c>
    </row>
    <row r="116" spans="1:14" x14ac:dyDescent="0.25">
      <c r="A116" s="2">
        <v>114</v>
      </c>
      <c r="B116" s="2" t="s">
        <v>278</v>
      </c>
      <c r="C116" s="3" t="s">
        <v>279</v>
      </c>
      <c r="D116" s="2">
        <v>1900</v>
      </c>
      <c r="E116" s="2">
        <v>13816</v>
      </c>
      <c r="F116" s="2" t="s">
        <v>20</v>
      </c>
      <c r="G116" s="2">
        <v>126</v>
      </c>
      <c r="H116" s="2" t="s">
        <v>21</v>
      </c>
      <c r="I116" s="2" t="s">
        <v>22</v>
      </c>
      <c r="J116" s="2">
        <v>1554786000</v>
      </c>
      <c r="K116" s="2">
        <v>1554872400</v>
      </c>
      <c r="L116" s="2" t="b">
        <v>0</v>
      </c>
      <c r="M116" s="2" t="b">
        <v>1</v>
      </c>
      <c r="N116" s="2" t="s">
        <v>65</v>
      </c>
    </row>
    <row r="117" spans="1:14" x14ac:dyDescent="0.25">
      <c r="A117" s="2">
        <v>115</v>
      </c>
      <c r="B117" s="2" t="s">
        <v>280</v>
      </c>
      <c r="C117" s="3" t="s">
        <v>281</v>
      </c>
      <c r="D117" s="2">
        <v>166700</v>
      </c>
      <c r="E117" s="2">
        <v>145382</v>
      </c>
      <c r="F117" s="2" t="s">
        <v>14</v>
      </c>
      <c r="G117" s="2">
        <v>3304</v>
      </c>
      <c r="H117" s="2" t="s">
        <v>107</v>
      </c>
      <c r="I117" s="2" t="s">
        <v>108</v>
      </c>
      <c r="J117" s="2">
        <v>1510898400</v>
      </c>
      <c r="K117" s="2">
        <v>1513922400</v>
      </c>
      <c r="L117" s="2" t="b">
        <v>0</v>
      </c>
      <c r="M117" s="2" t="b">
        <v>0</v>
      </c>
      <c r="N117" s="2" t="s">
        <v>119</v>
      </c>
    </row>
    <row r="118" spans="1:14" x14ac:dyDescent="0.25">
      <c r="A118" s="2">
        <v>116</v>
      </c>
      <c r="B118" s="2" t="s">
        <v>282</v>
      </c>
      <c r="C118" s="3" t="s">
        <v>283</v>
      </c>
      <c r="D118" s="2">
        <v>7200</v>
      </c>
      <c r="E118" s="2">
        <v>6336</v>
      </c>
      <c r="F118" s="2" t="s">
        <v>14</v>
      </c>
      <c r="G118" s="2">
        <v>73</v>
      </c>
      <c r="H118" s="2" t="s">
        <v>21</v>
      </c>
      <c r="I118" s="2" t="s">
        <v>22</v>
      </c>
      <c r="J118" s="2">
        <v>1442552400</v>
      </c>
      <c r="K118" s="2">
        <v>1442638800</v>
      </c>
      <c r="L118" s="2" t="b">
        <v>0</v>
      </c>
      <c r="M118" s="2" t="b">
        <v>0</v>
      </c>
      <c r="N118" s="2" t="s">
        <v>33</v>
      </c>
    </row>
    <row r="119" spans="1:14" x14ac:dyDescent="0.25">
      <c r="A119" s="2">
        <v>117</v>
      </c>
      <c r="B119" s="2" t="s">
        <v>284</v>
      </c>
      <c r="C119" s="3" t="s">
        <v>285</v>
      </c>
      <c r="D119" s="2">
        <v>4900</v>
      </c>
      <c r="E119" s="2">
        <v>8523</v>
      </c>
      <c r="F119" s="2" t="s">
        <v>20</v>
      </c>
      <c r="G119" s="2">
        <v>275</v>
      </c>
      <c r="H119" s="2" t="s">
        <v>21</v>
      </c>
      <c r="I119" s="2" t="s">
        <v>22</v>
      </c>
      <c r="J119" s="2">
        <v>1316667600</v>
      </c>
      <c r="K119" s="2">
        <v>1317186000</v>
      </c>
      <c r="L119" s="2" t="b">
        <v>0</v>
      </c>
      <c r="M119" s="2" t="b">
        <v>0</v>
      </c>
      <c r="N119" s="2" t="s">
        <v>269</v>
      </c>
    </row>
    <row r="120" spans="1:14" x14ac:dyDescent="0.25">
      <c r="A120" s="2">
        <v>118</v>
      </c>
      <c r="B120" s="2" t="s">
        <v>286</v>
      </c>
      <c r="C120" s="3" t="s">
        <v>287</v>
      </c>
      <c r="D120" s="2">
        <v>5400</v>
      </c>
      <c r="E120" s="2">
        <v>6351</v>
      </c>
      <c r="F120" s="2" t="s">
        <v>20</v>
      </c>
      <c r="G120" s="2">
        <v>67</v>
      </c>
      <c r="H120" s="2" t="s">
        <v>21</v>
      </c>
      <c r="I120" s="2" t="s">
        <v>22</v>
      </c>
      <c r="J120" s="2">
        <v>1390716000</v>
      </c>
      <c r="K120" s="2">
        <v>1391234400</v>
      </c>
      <c r="L120" s="2" t="b">
        <v>0</v>
      </c>
      <c r="M120" s="2" t="b">
        <v>0</v>
      </c>
      <c r="N120" s="2" t="s">
        <v>122</v>
      </c>
    </row>
    <row r="121" spans="1:14" x14ac:dyDescent="0.25">
      <c r="A121" s="2">
        <v>119</v>
      </c>
      <c r="B121" s="2" t="s">
        <v>288</v>
      </c>
      <c r="C121" s="3" t="s">
        <v>289</v>
      </c>
      <c r="D121" s="2">
        <v>5000</v>
      </c>
      <c r="E121" s="2">
        <v>10748</v>
      </c>
      <c r="F121" s="2" t="s">
        <v>20</v>
      </c>
      <c r="G121" s="2">
        <v>154</v>
      </c>
      <c r="H121" s="2" t="s">
        <v>21</v>
      </c>
      <c r="I121" s="2" t="s">
        <v>22</v>
      </c>
      <c r="J121" s="2">
        <v>1402894800</v>
      </c>
      <c r="K121" s="2">
        <v>1404363600</v>
      </c>
      <c r="L121" s="2" t="b">
        <v>0</v>
      </c>
      <c r="M121" s="2" t="b">
        <v>1</v>
      </c>
      <c r="N121" s="2" t="s">
        <v>42</v>
      </c>
    </row>
    <row r="122" spans="1:14" x14ac:dyDescent="0.25">
      <c r="A122" s="2">
        <v>120</v>
      </c>
      <c r="B122" s="2" t="s">
        <v>290</v>
      </c>
      <c r="C122" s="3" t="s">
        <v>291</v>
      </c>
      <c r="D122" s="2">
        <v>75100</v>
      </c>
      <c r="E122" s="2">
        <v>112272</v>
      </c>
      <c r="F122" s="2" t="s">
        <v>20</v>
      </c>
      <c r="G122" s="2">
        <v>1782</v>
      </c>
      <c r="H122" s="2" t="s">
        <v>21</v>
      </c>
      <c r="I122" s="2" t="s">
        <v>22</v>
      </c>
      <c r="J122" s="2">
        <v>1429246800</v>
      </c>
      <c r="K122" s="2">
        <v>1429592400</v>
      </c>
      <c r="L122" s="2" t="b">
        <v>0</v>
      </c>
      <c r="M122" s="2" t="b">
        <v>1</v>
      </c>
      <c r="N122" s="2" t="s">
        <v>292</v>
      </c>
    </row>
    <row r="123" spans="1:14" x14ac:dyDescent="0.25">
      <c r="A123" s="2">
        <v>121</v>
      </c>
      <c r="B123" s="2" t="s">
        <v>293</v>
      </c>
      <c r="C123" s="3" t="s">
        <v>294</v>
      </c>
      <c r="D123" s="2">
        <v>45300</v>
      </c>
      <c r="E123" s="2">
        <v>99361</v>
      </c>
      <c r="F123" s="2" t="s">
        <v>20</v>
      </c>
      <c r="G123" s="2">
        <v>903</v>
      </c>
      <c r="H123" s="2" t="s">
        <v>21</v>
      </c>
      <c r="I123" s="2" t="s">
        <v>22</v>
      </c>
      <c r="J123" s="2">
        <v>1412485200</v>
      </c>
      <c r="K123" s="2">
        <v>1413608400</v>
      </c>
      <c r="L123" s="2" t="b">
        <v>0</v>
      </c>
      <c r="M123" s="2" t="b">
        <v>0</v>
      </c>
      <c r="N123" s="2" t="s">
        <v>89</v>
      </c>
    </row>
    <row r="124" spans="1:14" x14ac:dyDescent="0.25">
      <c r="A124" s="2">
        <v>122</v>
      </c>
      <c r="B124" s="2" t="s">
        <v>295</v>
      </c>
      <c r="C124" s="3" t="s">
        <v>296</v>
      </c>
      <c r="D124" s="2">
        <v>136800</v>
      </c>
      <c r="E124" s="2">
        <v>88055</v>
      </c>
      <c r="F124" s="2" t="s">
        <v>14</v>
      </c>
      <c r="G124" s="2">
        <v>3387</v>
      </c>
      <c r="H124" s="2" t="s">
        <v>21</v>
      </c>
      <c r="I124" s="2" t="s">
        <v>22</v>
      </c>
      <c r="J124" s="2">
        <v>1417068000</v>
      </c>
      <c r="K124" s="2">
        <v>1419400800</v>
      </c>
      <c r="L124" s="2" t="b">
        <v>0</v>
      </c>
      <c r="M124" s="2" t="b">
        <v>0</v>
      </c>
      <c r="N124" s="2" t="s">
        <v>119</v>
      </c>
    </row>
    <row r="125" spans="1:14" x14ac:dyDescent="0.25">
      <c r="A125" s="2">
        <v>123</v>
      </c>
      <c r="B125" s="2" t="s">
        <v>297</v>
      </c>
      <c r="C125" s="3" t="s">
        <v>298</v>
      </c>
      <c r="D125" s="2">
        <v>177700</v>
      </c>
      <c r="E125" s="2">
        <v>33092</v>
      </c>
      <c r="F125" s="2" t="s">
        <v>14</v>
      </c>
      <c r="G125" s="2">
        <v>662</v>
      </c>
      <c r="H125" s="2" t="s">
        <v>15</v>
      </c>
      <c r="I125" s="2" t="s">
        <v>16</v>
      </c>
      <c r="J125" s="2">
        <v>1448344800</v>
      </c>
      <c r="K125" s="2">
        <v>1448604000</v>
      </c>
      <c r="L125" s="2" t="b">
        <v>1</v>
      </c>
      <c r="M125" s="2" t="b">
        <v>0</v>
      </c>
      <c r="N125" s="2" t="s">
        <v>33</v>
      </c>
    </row>
    <row r="126" spans="1:14" x14ac:dyDescent="0.25">
      <c r="A126" s="2">
        <v>124</v>
      </c>
      <c r="B126" s="2" t="s">
        <v>299</v>
      </c>
      <c r="C126" s="3" t="s">
        <v>300</v>
      </c>
      <c r="D126" s="2">
        <v>2600</v>
      </c>
      <c r="E126" s="2">
        <v>9562</v>
      </c>
      <c r="F126" s="2" t="s">
        <v>20</v>
      </c>
      <c r="G126" s="2">
        <v>94</v>
      </c>
      <c r="H126" s="2" t="s">
        <v>107</v>
      </c>
      <c r="I126" s="2" t="s">
        <v>108</v>
      </c>
      <c r="J126" s="2">
        <v>1557723600</v>
      </c>
      <c r="K126" s="2">
        <v>1562302800</v>
      </c>
      <c r="L126" s="2" t="b">
        <v>0</v>
      </c>
      <c r="M126" s="2" t="b">
        <v>0</v>
      </c>
      <c r="N126" s="2" t="s">
        <v>122</v>
      </c>
    </row>
    <row r="127" spans="1:14" x14ac:dyDescent="0.25">
      <c r="A127" s="2">
        <v>125</v>
      </c>
      <c r="B127" s="2" t="s">
        <v>301</v>
      </c>
      <c r="C127" s="3" t="s">
        <v>302</v>
      </c>
      <c r="D127" s="2">
        <v>5300</v>
      </c>
      <c r="E127" s="2">
        <v>8475</v>
      </c>
      <c r="F127" s="2" t="s">
        <v>20</v>
      </c>
      <c r="G127" s="2">
        <v>180</v>
      </c>
      <c r="H127" s="2" t="s">
        <v>21</v>
      </c>
      <c r="I127" s="2" t="s">
        <v>22</v>
      </c>
      <c r="J127" s="2">
        <v>1537333200</v>
      </c>
      <c r="K127" s="2">
        <v>1537678800</v>
      </c>
      <c r="L127" s="2" t="b">
        <v>0</v>
      </c>
      <c r="M127" s="2" t="b">
        <v>0</v>
      </c>
      <c r="N127" s="2" t="s">
        <v>33</v>
      </c>
    </row>
    <row r="128" spans="1:14" x14ac:dyDescent="0.25">
      <c r="A128" s="2">
        <v>126</v>
      </c>
      <c r="B128" s="2" t="s">
        <v>303</v>
      </c>
      <c r="C128" s="3" t="s">
        <v>304</v>
      </c>
      <c r="D128" s="2">
        <v>180200</v>
      </c>
      <c r="E128" s="2">
        <v>69617</v>
      </c>
      <c r="F128" s="2" t="s">
        <v>14</v>
      </c>
      <c r="G128" s="2">
        <v>774</v>
      </c>
      <c r="H128" s="2" t="s">
        <v>21</v>
      </c>
      <c r="I128" s="2" t="s">
        <v>22</v>
      </c>
      <c r="J128" s="2">
        <v>1471150800</v>
      </c>
      <c r="K128" s="2">
        <v>1473570000</v>
      </c>
      <c r="L128" s="2" t="b">
        <v>0</v>
      </c>
      <c r="M128" s="2" t="b">
        <v>1</v>
      </c>
      <c r="N128" s="2" t="s">
        <v>33</v>
      </c>
    </row>
    <row r="129" spans="1:14" x14ac:dyDescent="0.25">
      <c r="A129" s="2">
        <v>127</v>
      </c>
      <c r="B129" s="2" t="s">
        <v>305</v>
      </c>
      <c r="C129" s="3" t="s">
        <v>306</v>
      </c>
      <c r="D129" s="2">
        <v>103200</v>
      </c>
      <c r="E129" s="2">
        <v>53067</v>
      </c>
      <c r="F129" s="2" t="s">
        <v>14</v>
      </c>
      <c r="G129" s="2">
        <v>672</v>
      </c>
      <c r="H129" s="2" t="s">
        <v>15</v>
      </c>
      <c r="I129" s="2" t="s">
        <v>16</v>
      </c>
      <c r="J129" s="2">
        <v>1273640400</v>
      </c>
      <c r="K129" s="2">
        <v>1273899600</v>
      </c>
      <c r="L129" s="2" t="b">
        <v>0</v>
      </c>
      <c r="M129" s="2" t="b">
        <v>0</v>
      </c>
      <c r="N129" s="2" t="s">
        <v>33</v>
      </c>
    </row>
    <row r="130" spans="1:14" x14ac:dyDescent="0.25">
      <c r="A130" s="2">
        <v>128</v>
      </c>
      <c r="B130" s="2" t="s">
        <v>307</v>
      </c>
      <c r="C130" s="3" t="s">
        <v>308</v>
      </c>
      <c r="D130" s="2">
        <v>70600</v>
      </c>
      <c r="E130" s="2">
        <v>42596</v>
      </c>
      <c r="F130" s="2" t="s">
        <v>74</v>
      </c>
      <c r="G130" s="2">
        <v>532</v>
      </c>
      <c r="H130" s="2" t="s">
        <v>21</v>
      </c>
      <c r="I130" s="2" t="s">
        <v>22</v>
      </c>
      <c r="J130" s="2">
        <v>1282885200</v>
      </c>
      <c r="K130" s="2">
        <v>1284008400</v>
      </c>
      <c r="L130" s="2" t="b">
        <v>0</v>
      </c>
      <c r="M130" s="2" t="b">
        <v>0</v>
      </c>
      <c r="N130" s="2" t="s">
        <v>23</v>
      </c>
    </row>
    <row r="131" spans="1:14" x14ac:dyDescent="0.25">
      <c r="A131" s="2">
        <v>129</v>
      </c>
      <c r="B131" s="2" t="s">
        <v>309</v>
      </c>
      <c r="C131" s="3" t="s">
        <v>310</v>
      </c>
      <c r="D131" s="2">
        <v>148500</v>
      </c>
      <c r="E131" s="2">
        <v>4756</v>
      </c>
      <c r="F131" s="2" t="s">
        <v>74</v>
      </c>
      <c r="G131" s="2">
        <v>55</v>
      </c>
      <c r="H131" s="2" t="s">
        <v>26</v>
      </c>
      <c r="I131" s="2" t="s">
        <v>27</v>
      </c>
      <c r="J131" s="2">
        <v>1422943200</v>
      </c>
      <c r="K131" s="2">
        <v>1425103200</v>
      </c>
      <c r="L131" s="2" t="b">
        <v>0</v>
      </c>
      <c r="M131" s="2" t="b">
        <v>0</v>
      </c>
      <c r="N131" s="2" t="s">
        <v>17</v>
      </c>
    </row>
    <row r="132" spans="1:14" x14ac:dyDescent="0.25">
      <c r="A132" s="2">
        <v>130</v>
      </c>
      <c r="B132" s="2" t="s">
        <v>311</v>
      </c>
      <c r="C132" s="3" t="s">
        <v>312</v>
      </c>
      <c r="D132" s="2">
        <v>9600</v>
      </c>
      <c r="E132" s="2">
        <v>14925</v>
      </c>
      <c r="F132" s="2" t="s">
        <v>20</v>
      </c>
      <c r="G132" s="2">
        <v>533</v>
      </c>
      <c r="H132" s="2" t="s">
        <v>36</v>
      </c>
      <c r="I132" s="2" t="s">
        <v>37</v>
      </c>
      <c r="J132" s="2">
        <v>1319605200</v>
      </c>
      <c r="K132" s="2">
        <v>1320991200</v>
      </c>
      <c r="L132" s="2" t="b">
        <v>0</v>
      </c>
      <c r="M132" s="2" t="b">
        <v>0</v>
      </c>
      <c r="N132" s="2" t="s">
        <v>53</v>
      </c>
    </row>
    <row r="133" spans="1:14" x14ac:dyDescent="0.25">
      <c r="A133" s="2">
        <v>131</v>
      </c>
      <c r="B133" s="2" t="s">
        <v>313</v>
      </c>
      <c r="C133" s="3" t="s">
        <v>314</v>
      </c>
      <c r="D133" s="2">
        <v>164700</v>
      </c>
      <c r="E133" s="2">
        <v>166116</v>
      </c>
      <c r="F133" s="2" t="s">
        <v>20</v>
      </c>
      <c r="G133" s="2">
        <v>2443</v>
      </c>
      <c r="H133" s="2" t="s">
        <v>40</v>
      </c>
      <c r="I133" s="2" t="s">
        <v>41</v>
      </c>
      <c r="J133" s="2">
        <v>1385704800</v>
      </c>
      <c r="K133" s="2">
        <v>1386828000</v>
      </c>
      <c r="L133" s="2" t="b">
        <v>0</v>
      </c>
      <c r="M133" s="2" t="b">
        <v>0</v>
      </c>
      <c r="N133" s="2" t="s">
        <v>28</v>
      </c>
    </row>
    <row r="134" spans="1:14" x14ac:dyDescent="0.25">
      <c r="A134" s="2">
        <v>132</v>
      </c>
      <c r="B134" s="2" t="s">
        <v>315</v>
      </c>
      <c r="C134" s="3" t="s">
        <v>316</v>
      </c>
      <c r="D134" s="2">
        <v>3300</v>
      </c>
      <c r="E134" s="2">
        <v>3834</v>
      </c>
      <c r="F134" s="2" t="s">
        <v>20</v>
      </c>
      <c r="G134" s="2">
        <v>89</v>
      </c>
      <c r="H134" s="2" t="s">
        <v>21</v>
      </c>
      <c r="I134" s="2" t="s">
        <v>22</v>
      </c>
      <c r="J134" s="2">
        <v>1515736800</v>
      </c>
      <c r="K134" s="2">
        <v>1517119200</v>
      </c>
      <c r="L134" s="2" t="b">
        <v>0</v>
      </c>
      <c r="M134" s="2" t="b">
        <v>1</v>
      </c>
      <c r="N134" s="2" t="s">
        <v>33</v>
      </c>
    </row>
    <row r="135" spans="1:14" x14ac:dyDescent="0.25">
      <c r="A135" s="2">
        <v>133</v>
      </c>
      <c r="B135" s="2" t="s">
        <v>317</v>
      </c>
      <c r="C135" s="3" t="s">
        <v>318</v>
      </c>
      <c r="D135" s="2">
        <v>4500</v>
      </c>
      <c r="E135" s="2">
        <v>13985</v>
      </c>
      <c r="F135" s="2" t="s">
        <v>20</v>
      </c>
      <c r="G135" s="2">
        <v>159</v>
      </c>
      <c r="H135" s="2" t="s">
        <v>21</v>
      </c>
      <c r="I135" s="2" t="s">
        <v>22</v>
      </c>
      <c r="J135" s="2">
        <v>1313125200</v>
      </c>
      <c r="K135" s="2">
        <v>1315026000</v>
      </c>
      <c r="L135" s="2" t="b">
        <v>0</v>
      </c>
      <c r="M135" s="2" t="b">
        <v>0</v>
      </c>
      <c r="N135" s="2" t="s">
        <v>319</v>
      </c>
    </row>
    <row r="136" spans="1:14" x14ac:dyDescent="0.25">
      <c r="A136" s="2">
        <v>134</v>
      </c>
      <c r="B136" s="2" t="s">
        <v>320</v>
      </c>
      <c r="C136" s="3" t="s">
        <v>321</v>
      </c>
      <c r="D136" s="2">
        <v>99500</v>
      </c>
      <c r="E136" s="2">
        <v>89288</v>
      </c>
      <c r="F136" s="2" t="s">
        <v>14</v>
      </c>
      <c r="G136" s="2">
        <v>940</v>
      </c>
      <c r="H136" s="2" t="s">
        <v>98</v>
      </c>
      <c r="I136" s="2" t="s">
        <v>99</v>
      </c>
      <c r="J136" s="2">
        <v>1308459600</v>
      </c>
      <c r="K136" s="2">
        <v>1312693200</v>
      </c>
      <c r="L136" s="2" t="b">
        <v>0</v>
      </c>
      <c r="M136" s="2" t="b">
        <v>1</v>
      </c>
      <c r="N136" s="2" t="s">
        <v>42</v>
      </c>
    </row>
    <row r="137" spans="1:14" x14ac:dyDescent="0.25">
      <c r="A137" s="2">
        <v>135</v>
      </c>
      <c r="B137" s="2" t="s">
        <v>322</v>
      </c>
      <c r="C137" s="3" t="s">
        <v>323</v>
      </c>
      <c r="D137" s="2">
        <v>7700</v>
      </c>
      <c r="E137" s="2">
        <v>5488</v>
      </c>
      <c r="F137" s="2" t="s">
        <v>14</v>
      </c>
      <c r="G137" s="2">
        <v>117</v>
      </c>
      <c r="H137" s="2" t="s">
        <v>21</v>
      </c>
      <c r="I137" s="2" t="s">
        <v>22</v>
      </c>
      <c r="J137" s="2">
        <v>1362636000</v>
      </c>
      <c r="K137" s="2">
        <v>1363064400</v>
      </c>
      <c r="L137" s="2" t="b">
        <v>0</v>
      </c>
      <c r="M137" s="2" t="b">
        <v>1</v>
      </c>
      <c r="N137" s="2" t="s">
        <v>33</v>
      </c>
    </row>
    <row r="138" spans="1:14" x14ac:dyDescent="0.25">
      <c r="A138" s="2">
        <v>136</v>
      </c>
      <c r="B138" s="2" t="s">
        <v>324</v>
      </c>
      <c r="C138" s="3" t="s">
        <v>325</v>
      </c>
      <c r="D138" s="2">
        <v>82800</v>
      </c>
      <c r="E138" s="2">
        <v>2721</v>
      </c>
      <c r="F138" s="2" t="s">
        <v>74</v>
      </c>
      <c r="G138" s="2">
        <v>58</v>
      </c>
      <c r="H138" s="2" t="s">
        <v>21</v>
      </c>
      <c r="I138" s="2" t="s">
        <v>22</v>
      </c>
      <c r="J138" s="2">
        <v>1402117200</v>
      </c>
      <c r="K138" s="2">
        <v>1403154000</v>
      </c>
      <c r="L138" s="2" t="b">
        <v>0</v>
      </c>
      <c r="M138" s="2" t="b">
        <v>1</v>
      </c>
      <c r="N138" s="2" t="s">
        <v>53</v>
      </c>
    </row>
    <row r="139" spans="1:14" x14ac:dyDescent="0.25">
      <c r="A139" s="2">
        <v>137</v>
      </c>
      <c r="B139" s="2" t="s">
        <v>326</v>
      </c>
      <c r="C139" s="3" t="s">
        <v>327</v>
      </c>
      <c r="D139" s="2">
        <v>1800</v>
      </c>
      <c r="E139" s="2">
        <v>4712</v>
      </c>
      <c r="F139" s="2" t="s">
        <v>20</v>
      </c>
      <c r="G139" s="2">
        <v>50</v>
      </c>
      <c r="H139" s="2" t="s">
        <v>21</v>
      </c>
      <c r="I139" s="2" t="s">
        <v>22</v>
      </c>
      <c r="J139" s="2">
        <v>1286341200</v>
      </c>
      <c r="K139" s="2">
        <v>1286859600</v>
      </c>
      <c r="L139" s="2" t="b">
        <v>0</v>
      </c>
      <c r="M139" s="2" t="b">
        <v>0</v>
      </c>
      <c r="N139" s="2" t="s">
        <v>68</v>
      </c>
    </row>
    <row r="140" spans="1:14" x14ac:dyDescent="0.25">
      <c r="A140" s="2">
        <v>138</v>
      </c>
      <c r="B140" s="2" t="s">
        <v>328</v>
      </c>
      <c r="C140" s="3" t="s">
        <v>329</v>
      </c>
      <c r="D140" s="2">
        <v>9600</v>
      </c>
      <c r="E140" s="2">
        <v>9216</v>
      </c>
      <c r="F140" s="2" t="s">
        <v>14</v>
      </c>
      <c r="G140" s="2">
        <v>115</v>
      </c>
      <c r="H140" s="2" t="s">
        <v>21</v>
      </c>
      <c r="I140" s="2" t="s">
        <v>22</v>
      </c>
      <c r="J140" s="2">
        <v>1348808400</v>
      </c>
      <c r="K140" s="2">
        <v>1349326800</v>
      </c>
      <c r="L140" s="2" t="b">
        <v>0</v>
      </c>
      <c r="M140" s="2" t="b">
        <v>0</v>
      </c>
      <c r="N140" s="2" t="s">
        <v>292</v>
      </c>
    </row>
    <row r="141" spans="1:14" x14ac:dyDescent="0.25">
      <c r="A141" s="2">
        <v>139</v>
      </c>
      <c r="B141" s="2" t="s">
        <v>330</v>
      </c>
      <c r="C141" s="3" t="s">
        <v>331</v>
      </c>
      <c r="D141" s="2">
        <v>92100</v>
      </c>
      <c r="E141" s="2">
        <v>19246</v>
      </c>
      <c r="F141" s="2" t="s">
        <v>14</v>
      </c>
      <c r="G141" s="2">
        <v>326</v>
      </c>
      <c r="H141" s="2" t="s">
        <v>21</v>
      </c>
      <c r="I141" s="2" t="s">
        <v>22</v>
      </c>
      <c r="J141" s="2">
        <v>1429592400</v>
      </c>
      <c r="K141" s="2">
        <v>1430974800</v>
      </c>
      <c r="L141" s="2" t="b">
        <v>0</v>
      </c>
      <c r="M141" s="2" t="b">
        <v>1</v>
      </c>
      <c r="N141" s="2" t="s">
        <v>65</v>
      </c>
    </row>
    <row r="142" spans="1:14" x14ac:dyDescent="0.25">
      <c r="A142" s="2">
        <v>140</v>
      </c>
      <c r="B142" s="2" t="s">
        <v>332</v>
      </c>
      <c r="C142" s="3" t="s">
        <v>333</v>
      </c>
      <c r="D142" s="2">
        <v>5500</v>
      </c>
      <c r="E142" s="2">
        <v>12274</v>
      </c>
      <c r="F142" s="2" t="s">
        <v>20</v>
      </c>
      <c r="G142" s="2">
        <v>186</v>
      </c>
      <c r="H142" s="2" t="s">
        <v>21</v>
      </c>
      <c r="I142" s="2" t="s">
        <v>22</v>
      </c>
      <c r="J142" s="2">
        <v>1519538400</v>
      </c>
      <c r="K142" s="2">
        <v>1519970400</v>
      </c>
      <c r="L142" s="2" t="b">
        <v>0</v>
      </c>
      <c r="M142" s="2" t="b">
        <v>0</v>
      </c>
      <c r="N142" s="2" t="s">
        <v>42</v>
      </c>
    </row>
    <row r="143" spans="1:14" x14ac:dyDescent="0.25">
      <c r="A143" s="2">
        <v>141</v>
      </c>
      <c r="B143" s="2" t="s">
        <v>334</v>
      </c>
      <c r="C143" s="3" t="s">
        <v>335</v>
      </c>
      <c r="D143" s="2">
        <v>64300</v>
      </c>
      <c r="E143" s="2">
        <v>65323</v>
      </c>
      <c r="F143" s="2" t="s">
        <v>20</v>
      </c>
      <c r="G143" s="2">
        <v>1071</v>
      </c>
      <c r="H143" s="2" t="s">
        <v>21</v>
      </c>
      <c r="I143" s="2" t="s">
        <v>22</v>
      </c>
      <c r="J143" s="2">
        <v>1434085200</v>
      </c>
      <c r="K143" s="2">
        <v>1434603600</v>
      </c>
      <c r="L143" s="2" t="b">
        <v>0</v>
      </c>
      <c r="M143" s="2" t="b">
        <v>0</v>
      </c>
      <c r="N143" s="2" t="s">
        <v>28</v>
      </c>
    </row>
    <row r="144" spans="1:14" x14ac:dyDescent="0.25">
      <c r="A144" s="2">
        <v>142</v>
      </c>
      <c r="B144" s="2" t="s">
        <v>336</v>
      </c>
      <c r="C144" s="3" t="s">
        <v>337</v>
      </c>
      <c r="D144" s="2">
        <v>5000</v>
      </c>
      <c r="E144" s="2">
        <v>11502</v>
      </c>
      <c r="F144" s="2" t="s">
        <v>20</v>
      </c>
      <c r="G144" s="2">
        <v>117</v>
      </c>
      <c r="H144" s="2" t="s">
        <v>21</v>
      </c>
      <c r="I144" s="2" t="s">
        <v>22</v>
      </c>
      <c r="J144" s="2">
        <v>1333688400</v>
      </c>
      <c r="K144" s="2">
        <v>1337230800</v>
      </c>
      <c r="L144" s="2" t="b">
        <v>0</v>
      </c>
      <c r="M144" s="2" t="b">
        <v>0</v>
      </c>
      <c r="N144" s="2" t="s">
        <v>28</v>
      </c>
    </row>
    <row r="145" spans="1:14" x14ac:dyDescent="0.25">
      <c r="A145" s="2">
        <v>143</v>
      </c>
      <c r="B145" s="2" t="s">
        <v>338</v>
      </c>
      <c r="C145" s="3" t="s">
        <v>339</v>
      </c>
      <c r="D145" s="2">
        <v>5400</v>
      </c>
      <c r="E145" s="2">
        <v>7322</v>
      </c>
      <c r="F145" s="2" t="s">
        <v>20</v>
      </c>
      <c r="G145" s="2">
        <v>70</v>
      </c>
      <c r="H145" s="2" t="s">
        <v>21</v>
      </c>
      <c r="I145" s="2" t="s">
        <v>22</v>
      </c>
      <c r="J145" s="2">
        <v>1277701200</v>
      </c>
      <c r="K145" s="2">
        <v>1279429200</v>
      </c>
      <c r="L145" s="2" t="b">
        <v>0</v>
      </c>
      <c r="M145" s="2" t="b">
        <v>0</v>
      </c>
      <c r="N145" s="2" t="s">
        <v>60</v>
      </c>
    </row>
    <row r="146" spans="1:14" x14ac:dyDescent="0.25">
      <c r="A146" s="2">
        <v>144</v>
      </c>
      <c r="B146" s="2" t="s">
        <v>340</v>
      </c>
      <c r="C146" s="3" t="s">
        <v>341</v>
      </c>
      <c r="D146" s="2">
        <v>9000</v>
      </c>
      <c r="E146" s="2">
        <v>11619</v>
      </c>
      <c r="F146" s="2" t="s">
        <v>20</v>
      </c>
      <c r="G146" s="2">
        <v>135</v>
      </c>
      <c r="H146" s="2" t="s">
        <v>21</v>
      </c>
      <c r="I146" s="2" t="s">
        <v>22</v>
      </c>
      <c r="J146" s="2">
        <v>1560747600</v>
      </c>
      <c r="K146" s="2">
        <v>1561438800</v>
      </c>
      <c r="L146" s="2" t="b">
        <v>0</v>
      </c>
      <c r="M146" s="2" t="b">
        <v>0</v>
      </c>
      <c r="N146" s="2" t="s">
        <v>33</v>
      </c>
    </row>
    <row r="147" spans="1:14" x14ac:dyDescent="0.25">
      <c r="A147" s="2">
        <v>145</v>
      </c>
      <c r="B147" s="2" t="s">
        <v>342</v>
      </c>
      <c r="C147" s="3" t="s">
        <v>343</v>
      </c>
      <c r="D147" s="2">
        <v>25000</v>
      </c>
      <c r="E147" s="2">
        <v>59128</v>
      </c>
      <c r="F147" s="2" t="s">
        <v>20</v>
      </c>
      <c r="G147" s="2">
        <v>768</v>
      </c>
      <c r="H147" s="2" t="s">
        <v>98</v>
      </c>
      <c r="I147" s="2" t="s">
        <v>99</v>
      </c>
      <c r="J147" s="2">
        <v>1410066000</v>
      </c>
      <c r="K147" s="2">
        <v>1410498000</v>
      </c>
      <c r="L147" s="2" t="b">
        <v>0</v>
      </c>
      <c r="M147" s="2" t="b">
        <v>0</v>
      </c>
      <c r="N147" s="2" t="s">
        <v>65</v>
      </c>
    </row>
    <row r="148" spans="1:14" x14ac:dyDescent="0.25">
      <c r="A148" s="2">
        <v>146</v>
      </c>
      <c r="B148" s="2" t="s">
        <v>344</v>
      </c>
      <c r="C148" s="3" t="s">
        <v>345</v>
      </c>
      <c r="D148" s="2">
        <v>8800</v>
      </c>
      <c r="E148" s="2">
        <v>1518</v>
      </c>
      <c r="F148" s="2" t="s">
        <v>74</v>
      </c>
      <c r="G148" s="2">
        <v>51</v>
      </c>
      <c r="H148" s="2" t="s">
        <v>21</v>
      </c>
      <c r="I148" s="2" t="s">
        <v>22</v>
      </c>
      <c r="J148" s="2">
        <v>1320732000</v>
      </c>
      <c r="K148" s="2">
        <v>1322460000</v>
      </c>
      <c r="L148" s="2" t="b">
        <v>0</v>
      </c>
      <c r="M148" s="2" t="b">
        <v>0</v>
      </c>
      <c r="N148" s="2" t="s">
        <v>33</v>
      </c>
    </row>
    <row r="149" spans="1:14" x14ac:dyDescent="0.25">
      <c r="A149" s="2">
        <v>147</v>
      </c>
      <c r="B149" s="2" t="s">
        <v>346</v>
      </c>
      <c r="C149" s="3" t="s">
        <v>347</v>
      </c>
      <c r="D149" s="2">
        <v>8300</v>
      </c>
      <c r="E149" s="2">
        <v>9337</v>
      </c>
      <c r="F149" s="2" t="s">
        <v>20</v>
      </c>
      <c r="G149" s="2">
        <v>199</v>
      </c>
      <c r="H149" s="2" t="s">
        <v>21</v>
      </c>
      <c r="I149" s="2" t="s">
        <v>22</v>
      </c>
      <c r="J149" s="2">
        <v>1465794000</v>
      </c>
      <c r="K149" s="2">
        <v>1466312400</v>
      </c>
      <c r="L149" s="2" t="b">
        <v>0</v>
      </c>
      <c r="M149" s="2" t="b">
        <v>1</v>
      </c>
      <c r="N149" s="2" t="s">
        <v>33</v>
      </c>
    </row>
    <row r="150" spans="1:14" x14ac:dyDescent="0.25">
      <c r="A150" s="2">
        <v>148</v>
      </c>
      <c r="B150" s="2" t="s">
        <v>348</v>
      </c>
      <c r="C150" s="3" t="s">
        <v>349</v>
      </c>
      <c r="D150" s="2">
        <v>9300</v>
      </c>
      <c r="E150" s="2">
        <v>11255</v>
      </c>
      <c r="F150" s="2" t="s">
        <v>20</v>
      </c>
      <c r="G150" s="2">
        <v>107</v>
      </c>
      <c r="H150" s="2" t="s">
        <v>21</v>
      </c>
      <c r="I150" s="2" t="s">
        <v>22</v>
      </c>
      <c r="J150" s="2">
        <v>1500958800</v>
      </c>
      <c r="K150" s="2">
        <v>1501736400</v>
      </c>
      <c r="L150" s="2" t="b">
        <v>0</v>
      </c>
      <c r="M150" s="2" t="b">
        <v>0</v>
      </c>
      <c r="N150" s="2" t="s">
        <v>65</v>
      </c>
    </row>
    <row r="151" spans="1:14" x14ac:dyDescent="0.25">
      <c r="A151" s="2">
        <v>149</v>
      </c>
      <c r="B151" s="2" t="s">
        <v>350</v>
      </c>
      <c r="C151" s="3" t="s">
        <v>351</v>
      </c>
      <c r="D151" s="2">
        <v>6200</v>
      </c>
      <c r="E151" s="2">
        <v>13632</v>
      </c>
      <c r="F151" s="2" t="s">
        <v>20</v>
      </c>
      <c r="G151" s="2">
        <v>195</v>
      </c>
      <c r="H151" s="2" t="s">
        <v>21</v>
      </c>
      <c r="I151" s="2" t="s">
        <v>22</v>
      </c>
      <c r="J151" s="2">
        <v>1357020000</v>
      </c>
      <c r="K151" s="2">
        <v>1361512800</v>
      </c>
      <c r="L151" s="2" t="b">
        <v>0</v>
      </c>
      <c r="M151" s="2" t="b">
        <v>0</v>
      </c>
      <c r="N151" s="2" t="s">
        <v>60</v>
      </c>
    </row>
    <row r="152" spans="1:14" x14ac:dyDescent="0.25">
      <c r="A152" s="2">
        <v>150</v>
      </c>
      <c r="B152" s="2" t="s">
        <v>352</v>
      </c>
      <c r="C152" s="3" t="s">
        <v>353</v>
      </c>
      <c r="D152" s="2">
        <v>100</v>
      </c>
      <c r="E152" s="2">
        <v>1</v>
      </c>
      <c r="F152" s="2" t="s">
        <v>14</v>
      </c>
      <c r="G152" s="2">
        <v>1</v>
      </c>
      <c r="H152" s="2" t="s">
        <v>21</v>
      </c>
      <c r="I152" s="2" t="s">
        <v>22</v>
      </c>
      <c r="J152" s="2">
        <v>1544940000</v>
      </c>
      <c r="K152" s="2">
        <v>1545026400</v>
      </c>
      <c r="L152" s="2" t="b">
        <v>0</v>
      </c>
      <c r="M152" s="2" t="b">
        <v>0</v>
      </c>
      <c r="N152" s="2" t="s">
        <v>23</v>
      </c>
    </row>
    <row r="153" spans="1:14" x14ac:dyDescent="0.25">
      <c r="A153" s="2">
        <v>151</v>
      </c>
      <c r="B153" s="2" t="s">
        <v>354</v>
      </c>
      <c r="C153" s="3" t="s">
        <v>355</v>
      </c>
      <c r="D153" s="2">
        <v>137200</v>
      </c>
      <c r="E153" s="2">
        <v>88037</v>
      </c>
      <c r="F153" s="2" t="s">
        <v>14</v>
      </c>
      <c r="G153" s="2">
        <v>1467</v>
      </c>
      <c r="H153" s="2" t="s">
        <v>21</v>
      </c>
      <c r="I153" s="2" t="s">
        <v>22</v>
      </c>
      <c r="J153" s="2">
        <v>1402290000</v>
      </c>
      <c r="K153" s="2">
        <v>1406696400</v>
      </c>
      <c r="L153" s="2" t="b">
        <v>0</v>
      </c>
      <c r="M153" s="2" t="b">
        <v>0</v>
      </c>
      <c r="N153" s="2" t="s">
        <v>50</v>
      </c>
    </row>
    <row r="154" spans="1:14" x14ac:dyDescent="0.25">
      <c r="A154" s="2">
        <v>152</v>
      </c>
      <c r="B154" s="2" t="s">
        <v>356</v>
      </c>
      <c r="C154" s="3" t="s">
        <v>357</v>
      </c>
      <c r="D154" s="2">
        <v>41500</v>
      </c>
      <c r="E154" s="2">
        <v>175573</v>
      </c>
      <c r="F154" s="2" t="s">
        <v>20</v>
      </c>
      <c r="G154" s="2">
        <v>3376</v>
      </c>
      <c r="H154" s="2" t="s">
        <v>21</v>
      </c>
      <c r="I154" s="2" t="s">
        <v>22</v>
      </c>
      <c r="J154" s="2">
        <v>1487311200</v>
      </c>
      <c r="K154" s="2">
        <v>1487916000</v>
      </c>
      <c r="L154" s="2" t="b">
        <v>0</v>
      </c>
      <c r="M154" s="2" t="b">
        <v>0</v>
      </c>
      <c r="N154" s="2" t="s">
        <v>60</v>
      </c>
    </row>
    <row r="155" spans="1:14" x14ac:dyDescent="0.25">
      <c r="A155" s="2">
        <v>153</v>
      </c>
      <c r="B155" s="2" t="s">
        <v>358</v>
      </c>
      <c r="C155" s="3" t="s">
        <v>359</v>
      </c>
      <c r="D155" s="2">
        <v>189400</v>
      </c>
      <c r="E155" s="2">
        <v>176112</v>
      </c>
      <c r="F155" s="2" t="s">
        <v>14</v>
      </c>
      <c r="G155" s="2">
        <v>5681</v>
      </c>
      <c r="H155" s="2" t="s">
        <v>21</v>
      </c>
      <c r="I155" s="2" t="s">
        <v>22</v>
      </c>
      <c r="J155" s="2">
        <v>1350622800</v>
      </c>
      <c r="K155" s="2">
        <v>1351141200</v>
      </c>
      <c r="L155" s="2" t="b">
        <v>0</v>
      </c>
      <c r="M155" s="2" t="b">
        <v>0</v>
      </c>
      <c r="N155" s="2" t="s">
        <v>33</v>
      </c>
    </row>
    <row r="156" spans="1:14" x14ac:dyDescent="0.25">
      <c r="A156" s="2">
        <v>154</v>
      </c>
      <c r="B156" s="2" t="s">
        <v>360</v>
      </c>
      <c r="C156" s="3" t="s">
        <v>361</v>
      </c>
      <c r="D156" s="2">
        <v>171300</v>
      </c>
      <c r="E156" s="2">
        <v>100650</v>
      </c>
      <c r="F156" s="2" t="s">
        <v>14</v>
      </c>
      <c r="G156" s="2">
        <v>1059</v>
      </c>
      <c r="H156" s="2" t="s">
        <v>21</v>
      </c>
      <c r="I156" s="2" t="s">
        <v>22</v>
      </c>
      <c r="J156" s="2">
        <v>1463029200</v>
      </c>
      <c r="K156" s="2">
        <v>1465016400</v>
      </c>
      <c r="L156" s="2" t="b">
        <v>0</v>
      </c>
      <c r="M156" s="2" t="b">
        <v>1</v>
      </c>
      <c r="N156" s="2" t="s">
        <v>60</v>
      </c>
    </row>
    <row r="157" spans="1:14" x14ac:dyDescent="0.25">
      <c r="A157" s="2">
        <v>155</v>
      </c>
      <c r="B157" s="2" t="s">
        <v>362</v>
      </c>
      <c r="C157" s="3" t="s">
        <v>363</v>
      </c>
      <c r="D157" s="2">
        <v>139500</v>
      </c>
      <c r="E157" s="2">
        <v>90706</v>
      </c>
      <c r="F157" s="2" t="s">
        <v>14</v>
      </c>
      <c r="G157" s="2">
        <v>1194</v>
      </c>
      <c r="H157" s="2" t="s">
        <v>21</v>
      </c>
      <c r="I157" s="2" t="s">
        <v>22</v>
      </c>
      <c r="J157" s="2">
        <v>1269493200</v>
      </c>
      <c r="K157" s="2">
        <v>1270789200</v>
      </c>
      <c r="L157" s="2" t="b">
        <v>0</v>
      </c>
      <c r="M157" s="2" t="b">
        <v>0</v>
      </c>
      <c r="N157" s="2" t="s">
        <v>33</v>
      </c>
    </row>
    <row r="158" spans="1:14" x14ac:dyDescent="0.25">
      <c r="A158" s="2">
        <v>156</v>
      </c>
      <c r="B158" s="2" t="s">
        <v>364</v>
      </c>
      <c r="C158" s="3" t="s">
        <v>365</v>
      </c>
      <c r="D158" s="2">
        <v>36400</v>
      </c>
      <c r="E158" s="2">
        <v>26914</v>
      </c>
      <c r="F158" s="2" t="s">
        <v>74</v>
      </c>
      <c r="G158" s="2">
        <v>379</v>
      </c>
      <c r="H158" s="2" t="s">
        <v>26</v>
      </c>
      <c r="I158" s="2" t="s">
        <v>27</v>
      </c>
      <c r="J158" s="2">
        <v>1570251600</v>
      </c>
      <c r="K158" s="2">
        <v>1572325200</v>
      </c>
      <c r="L158" s="2" t="b">
        <v>0</v>
      </c>
      <c r="M158" s="2" t="b">
        <v>0</v>
      </c>
      <c r="N158" s="2" t="s">
        <v>23</v>
      </c>
    </row>
    <row r="159" spans="1:14" x14ac:dyDescent="0.25">
      <c r="A159" s="2">
        <v>157</v>
      </c>
      <c r="B159" s="2" t="s">
        <v>366</v>
      </c>
      <c r="C159" s="3" t="s">
        <v>367</v>
      </c>
      <c r="D159" s="2">
        <v>4200</v>
      </c>
      <c r="E159" s="2">
        <v>2212</v>
      </c>
      <c r="F159" s="2" t="s">
        <v>14</v>
      </c>
      <c r="G159" s="2">
        <v>30</v>
      </c>
      <c r="H159" s="2" t="s">
        <v>26</v>
      </c>
      <c r="I159" s="2" t="s">
        <v>27</v>
      </c>
      <c r="J159" s="2">
        <v>1388383200</v>
      </c>
      <c r="K159" s="2">
        <v>1389420000</v>
      </c>
      <c r="L159" s="2" t="b">
        <v>0</v>
      </c>
      <c r="M159" s="2" t="b">
        <v>0</v>
      </c>
      <c r="N159" s="2" t="s">
        <v>122</v>
      </c>
    </row>
    <row r="160" spans="1:14" x14ac:dyDescent="0.25">
      <c r="A160" s="2">
        <v>158</v>
      </c>
      <c r="B160" s="2" t="s">
        <v>368</v>
      </c>
      <c r="C160" s="3" t="s">
        <v>369</v>
      </c>
      <c r="D160" s="2">
        <v>2100</v>
      </c>
      <c r="E160" s="2">
        <v>4640</v>
      </c>
      <c r="F160" s="2" t="s">
        <v>20</v>
      </c>
      <c r="G160" s="2">
        <v>41</v>
      </c>
      <c r="H160" s="2" t="s">
        <v>21</v>
      </c>
      <c r="I160" s="2" t="s">
        <v>22</v>
      </c>
      <c r="J160" s="2">
        <v>1449554400</v>
      </c>
      <c r="K160" s="2">
        <v>1449640800</v>
      </c>
      <c r="L160" s="2" t="b">
        <v>0</v>
      </c>
      <c r="M160" s="2" t="b">
        <v>0</v>
      </c>
      <c r="N160" s="2" t="s">
        <v>23</v>
      </c>
    </row>
    <row r="161" spans="1:14" x14ac:dyDescent="0.25">
      <c r="A161" s="2">
        <v>159</v>
      </c>
      <c r="B161" s="2" t="s">
        <v>370</v>
      </c>
      <c r="C161" s="3" t="s">
        <v>371</v>
      </c>
      <c r="D161" s="2">
        <v>191200</v>
      </c>
      <c r="E161" s="2">
        <v>191222</v>
      </c>
      <c r="F161" s="2" t="s">
        <v>20</v>
      </c>
      <c r="G161" s="2">
        <v>1821</v>
      </c>
      <c r="H161" s="2" t="s">
        <v>21</v>
      </c>
      <c r="I161" s="2" t="s">
        <v>22</v>
      </c>
      <c r="J161" s="2">
        <v>1553662800</v>
      </c>
      <c r="K161" s="2">
        <v>1555218000</v>
      </c>
      <c r="L161" s="2" t="b">
        <v>0</v>
      </c>
      <c r="M161" s="2" t="b">
        <v>1</v>
      </c>
      <c r="N161" s="2" t="s">
        <v>33</v>
      </c>
    </row>
    <row r="162" spans="1:14" x14ac:dyDescent="0.25">
      <c r="A162" s="2">
        <v>160</v>
      </c>
      <c r="B162" s="2" t="s">
        <v>372</v>
      </c>
      <c r="C162" s="3" t="s">
        <v>373</v>
      </c>
      <c r="D162" s="2">
        <v>8000</v>
      </c>
      <c r="E162" s="2">
        <v>12985</v>
      </c>
      <c r="F162" s="2" t="s">
        <v>20</v>
      </c>
      <c r="G162" s="2">
        <v>164</v>
      </c>
      <c r="H162" s="2" t="s">
        <v>21</v>
      </c>
      <c r="I162" s="2" t="s">
        <v>22</v>
      </c>
      <c r="J162" s="2">
        <v>1556341200</v>
      </c>
      <c r="K162" s="2">
        <v>1557723600</v>
      </c>
      <c r="L162" s="2" t="b">
        <v>0</v>
      </c>
      <c r="M162" s="2" t="b">
        <v>0</v>
      </c>
      <c r="N162" s="2" t="s">
        <v>65</v>
      </c>
    </row>
    <row r="163" spans="1:14" x14ac:dyDescent="0.25">
      <c r="A163" s="2">
        <v>161</v>
      </c>
      <c r="B163" s="2" t="s">
        <v>374</v>
      </c>
      <c r="C163" s="3" t="s">
        <v>375</v>
      </c>
      <c r="D163" s="2">
        <v>5500</v>
      </c>
      <c r="E163" s="2">
        <v>4300</v>
      </c>
      <c r="F163" s="2" t="s">
        <v>14</v>
      </c>
      <c r="G163" s="2">
        <v>75</v>
      </c>
      <c r="H163" s="2" t="s">
        <v>21</v>
      </c>
      <c r="I163" s="2" t="s">
        <v>22</v>
      </c>
      <c r="J163" s="2">
        <v>1442984400</v>
      </c>
      <c r="K163" s="2">
        <v>1443502800</v>
      </c>
      <c r="L163" s="2" t="b">
        <v>0</v>
      </c>
      <c r="M163" s="2" t="b">
        <v>1</v>
      </c>
      <c r="N163" s="2" t="s">
        <v>28</v>
      </c>
    </row>
    <row r="164" spans="1:14" x14ac:dyDescent="0.25">
      <c r="A164" s="2">
        <v>162</v>
      </c>
      <c r="B164" s="2" t="s">
        <v>376</v>
      </c>
      <c r="C164" s="3" t="s">
        <v>377</v>
      </c>
      <c r="D164" s="2">
        <v>6100</v>
      </c>
      <c r="E164" s="2">
        <v>9134</v>
      </c>
      <c r="F164" s="2" t="s">
        <v>20</v>
      </c>
      <c r="G164" s="2">
        <v>157</v>
      </c>
      <c r="H164" s="2" t="s">
        <v>98</v>
      </c>
      <c r="I164" s="2" t="s">
        <v>99</v>
      </c>
      <c r="J164" s="2">
        <v>1544248800</v>
      </c>
      <c r="K164" s="2">
        <v>1546840800</v>
      </c>
      <c r="L164" s="2" t="b">
        <v>0</v>
      </c>
      <c r="M164" s="2" t="b">
        <v>0</v>
      </c>
      <c r="N164" s="2" t="s">
        <v>23</v>
      </c>
    </row>
    <row r="165" spans="1:14" x14ac:dyDescent="0.25">
      <c r="A165" s="2">
        <v>163</v>
      </c>
      <c r="B165" s="2" t="s">
        <v>378</v>
      </c>
      <c r="C165" s="3" t="s">
        <v>379</v>
      </c>
      <c r="D165" s="2">
        <v>3500</v>
      </c>
      <c r="E165" s="2">
        <v>8864</v>
      </c>
      <c r="F165" s="2" t="s">
        <v>20</v>
      </c>
      <c r="G165" s="2">
        <v>246</v>
      </c>
      <c r="H165" s="2" t="s">
        <v>21</v>
      </c>
      <c r="I165" s="2" t="s">
        <v>22</v>
      </c>
      <c r="J165" s="2">
        <v>1508475600</v>
      </c>
      <c r="K165" s="2">
        <v>1512712800</v>
      </c>
      <c r="L165" s="2" t="b">
        <v>0</v>
      </c>
      <c r="M165" s="2" t="b">
        <v>1</v>
      </c>
      <c r="N165" s="2" t="s">
        <v>122</v>
      </c>
    </row>
    <row r="166" spans="1:14" x14ac:dyDescent="0.25">
      <c r="A166" s="2">
        <v>164</v>
      </c>
      <c r="B166" s="2" t="s">
        <v>380</v>
      </c>
      <c r="C166" s="3" t="s">
        <v>381</v>
      </c>
      <c r="D166" s="2">
        <v>150500</v>
      </c>
      <c r="E166" s="2">
        <v>150755</v>
      </c>
      <c r="F166" s="2" t="s">
        <v>20</v>
      </c>
      <c r="G166" s="2">
        <v>1396</v>
      </c>
      <c r="H166" s="2" t="s">
        <v>21</v>
      </c>
      <c r="I166" s="2" t="s">
        <v>22</v>
      </c>
      <c r="J166" s="2">
        <v>1507438800</v>
      </c>
      <c r="K166" s="2">
        <v>1507525200</v>
      </c>
      <c r="L166" s="2" t="b">
        <v>0</v>
      </c>
      <c r="M166" s="2" t="b">
        <v>0</v>
      </c>
      <c r="N166" s="2" t="s">
        <v>33</v>
      </c>
    </row>
    <row r="167" spans="1:14" x14ac:dyDescent="0.25">
      <c r="A167" s="2">
        <v>165</v>
      </c>
      <c r="B167" s="2" t="s">
        <v>382</v>
      </c>
      <c r="C167" s="3" t="s">
        <v>383</v>
      </c>
      <c r="D167" s="2">
        <v>90400</v>
      </c>
      <c r="E167" s="2">
        <v>110279</v>
      </c>
      <c r="F167" s="2" t="s">
        <v>20</v>
      </c>
      <c r="G167" s="2">
        <v>2506</v>
      </c>
      <c r="H167" s="2" t="s">
        <v>21</v>
      </c>
      <c r="I167" s="2" t="s">
        <v>22</v>
      </c>
      <c r="J167" s="2">
        <v>1501563600</v>
      </c>
      <c r="K167" s="2">
        <v>1504328400</v>
      </c>
      <c r="L167" s="2" t="b">
        <v>0</v>
      </c>
      <c r="M167" s="2" t="b">
        <v>0</v>
      </c>
      <c r="N167" s="2" t="s">
        <v>28</v>
      </c>
    </row>
    <row r="168" spans="1:14" x14ac:dyDescent="0.25">
      <c r="A168" s="2">
        <v>166</v>
      </c>
      <c r="B168" s="2" t="s">
        <v>384</v>
      </c>
      <c r="C168" s="3" t="s">
        <v>385</v>
      </c>
      <c r="D168" s="2">
        <v>9800</v>
      </c>
      <c r="E168" s="2">
        <v>13439</v>
      </c>
      <c r="F168" s="2" t="s">
        <v>20</v>
      </c>
      <c r="G168" s="2">
        <v>244</v>
      </c>
      <c r="H168" s="2" t="s">
        <v>21</v>
      </c>
      <c r="I168" s="2" t="s">
        <v>22</v>
      </c>
      <c r="J168" s="2">
        <v>1292997600</v>
      </c>
      <c r="K168" s="2">
        <v>1293343200</v>
      </c>
      <c r="L168" s="2" t="b">
        <v>0</v>
      </c>
      <c r="M168" s="2" t="b">
        <v>0</v>
      </c>
      <c r="N168" s="2" t="s">
        <v>122</v>
      </c>
    </row>
    <row r="169" spans="1:14" x14ac:dyDescent="0.25">
      <c r="A169" s="2">
        <v>167</v>
      </c>
      <c r="B169" s="2" t="s">
        <v>386</v>
      </c>
      <c r="C169" s="3" t="s">
        <v>387</v>
      </c>
      <c r="D169" s="2">
        <v>2600</v>
      </c>
      <c r="E169" s="2">
        <v>10804</v>
      </c>
      <c r="F169" s="2" t="s">
        <v>20</v>
      </c>
      <c r="G169" s="2">
        <v>146</v>
      </c>
      <c r="H169" s="2" t="s">
        <v>26</v>
      </c>
      <c r="I169" s="2" t="s">
        <v>27</v>
      </c>
      <c r="J169" s="2">
        <v>1370840400</v>
      </c>
      <c r="K169" s="2">
        <v>1371704400</v>
      </c>
      <c r="L169" s="2" t="b">
        <v>0</v>
      </c>
      <c r="M169" s="2" t="b">
        <v>0</v>
      </c>
      <c r="N169" s="2" t="s">
        <v>33</v>
      </c>
    </row>
    <row r="170" spans="1:14" x14ac:dyDescent="0.25">
      <c r="A170" s="2">
        <v>168</v>
      </c>
      <c r="B170" s="2" t="s">
        <v>388</v>
      </c>
      <c r="C170" s="3" t="s">
        <v>389</v>
      </c>
      <c r="D170" s="2">
        <v>128100</v>
      </c>
      <c r="E170" s="2">
        <v>40107</v>
      </c>
      <c r="F170" s="2" t="s">
        <v>14</v>
      </c>
      <c r="G170" s="2">
        <v>955</v>
      </c>
      <c r="H170" s="2" t="s">
        <v>36</v>
      </c>
      <c r="I170" s="2" t="s">
        <v>37</v>
      </c>
      <c r="J170" s="2">
        <v>1550815200</v>
      </c>
      <c r="K170" s="2">
        <v>1552798800</v>
      </c>
      <c r="L170" s="2" t="b">
        <v>0</v>
      </c>
      <c r="M170" s="2" t="b">
        <v>1</v>
      </c>
      <c r="N170" s="2" t="s">
        <v>60</v>
      </c>
    </row>
    <row r="171" spans="1:14" x14ac:dyDescent="0.25">
      <c r="A171" s="2">
        <v>169</v>
      </c>
      <c r="B171" s="2" t="s">
        <v>390</v>
      </c>
      <c r="C171" s="3" t="s">
        <v>391</v>
      </c>
      <c r="D171" s="2">
        <v>23300</v>
      </c>
      <c r="E171" s="2">
        <v>98811</v>
      </c>
      <c r="F171" s="2" t="s">
        <v>20</v>
      </c>
      <c r="G171" s="2">
        <v>1267</v>
      </c>
      <c r="H171" s="2" t="s">
        <v>21</v>
      </c>
      <c r="I171" s="2" t="s">
        <v>22</v>
      </c>
      <c r="J171" s="2">
        <v>1339909200</v>
      </c>
      <c r="K171" s="2">
        <v>1342328400</v>
      </c>
      <c r="L171" s="2" t="b">
        <v>0</v>
      </c>
      <c r="M171" s="2" t="b">
        <v>1</v>
      </c>
      <c r="N171" s="2" t="s">
        <v>100</v>
      </c>
    </row>
    <row r="172" spans="1:14" x14ac:dyDescent="0.25">
      <c r="A172" s="2">
        <v>170</v>
      </c>
      <c r="B172" s="2" t="s">
        <v>392</v>
      </c>
      <c r="C172" s="3" t="s">
        <v>393</v>
      </c>
      <c r="D172" s="2">
        <v>188100</v>
      </c>
      <c r="E172" s="2">
        <v>5528</v>
      </c>
      <c r="F172" s="2" t="s">
        <v>14</v>
      </c>
      <c r="G172" s="2">
        <v>67</v>
      </c>
      <c r="H172" s="2" t="s">
        <v>21</v>
      </c>
      <c r="I172" s="2" t="s">
        <v>22</v>
      </c>
      <c r="J172" s="2">
        <v>1501736400</v>
      </c>
      <c r="K172" s="2">
        <v>1502341200</v>
      </c>
      <c r="L172" s="2" t="b">
        <v>0</v>
      </c>
      <c r="M172" s="2" t="b">
        <v>0</v>
      </c>
      <c r="N172" s="2" t="s">
        <v>60</v>
      </c>
    </row>
    <row r="173" spans="1:14" x14ac:dyDescent="0.25">
      <c r="A173" s="2">
        <v>171</v>
      </c>
      <c r="B173" s="2" t="s">
        <v>394</v>
      </c>
      <c r="C173" s="3" t="s">
        <v>395</v>
      </c>
      <c r="D173" s="2">
        <v>4900</v>
      </c>
      <c r="E173" s="2">
        <v>521</v>
      </c>
      <c r="F173" s="2" t="s">
        <v>14</v>
      </c>
      <c r="G173" s="2">
        <v>5</v>
      </c>
      <c r="H173" s="2" t="s">
        <v>21</v>
      </c>
      <c r="I173" s="2" t="s">
        <v>22</v>
      </c>
      <c r="J173" s="2">
        <v>1395291600</v>
      </c>
      <c r="K173" s="2">
        <v>1397192400</v>
      </c>
      <c r="L173" s="2" t="b">
        <v>0</v>
      </c>
      <c r="M173" s="2" t="b">
        <v>0</v>
      </c>
      <c r="N173" s="2" t="s">
        <v>206</v>
      </c>
    </row>
    <row r="174" spans="1:14" x14ac:dyDescent="0.25">
      <c r="A174" s="2">
        <v>172</v>
      </c>
      <c r="B174" s="2" t="s">
        <v>396</v>
      </c>
      <c r="C174" s="3" t="s">
        <v>397</v>
      </c>
      <c r="D174" s="2">
        <v>800</v>
      </c>
      <c r="E174" s="2">
        <v>663</v>
      </c>
      <c r="F174" s="2" t="s">
        <v>14</v>
      </c>
      <c r="G174" s="2">
        <v>26</v>
      </c>
      <c r="H174" s="2" t="s">
        <v>21</v>
      </c>
      <c r="I174" s="2" t="s">
        <v>22</v>
      </c>
      <c r="J174" s="2">
        <v>1405746000</v>
      </c>
      <c r="K174" s="2">
        <v>1407042000</v>
      </c>
      <c r="L174" s="2" t="b">
        <v>0</v>
      </c>
      <c r="M174" s="2" t="b">
        <v>1</v>
      </c>
      <c r="N174" s="2" t="s">
        <v>42</v>
      </c>
    </row>
    <row r="175" spans="1:14" x14ac:dyDescent="0.25">
      <c r="A175" s="2">
        <v>173</v>
      </c>
      <c r="B175" s="2" t="s">
        <v>398</v>
      </c>
      <c r="C175" s="3" t="s">
        <v>399</v>
      </c>
      <c r="D175" s="2">
        <v>96700</v>
      </c>
      <c r="E175" s="2">
        <v>157635</v>
      </c>
      <c r="F175" s="2" t="s">
        <v>20</v>
      </c>
      <c r="G175" s="2">
        <v>1561</v>
      </c>
      <c r="H175" s="2" t="s">
        <v>21</v>
      </c>
      <c r="I175" s="2" t="s">
        <v>22</v>
      </c>
      <c r="J175" s="2">
        <v>1368853200</v>
      </c>
      <c r="K175" s="2">
        <v>1369371600</v>
      </c>
      <c r="L175" s="2" t="b">
        <v>0</v>
      </c>
      <c r="M175" s="2" t="b">
        <v>0</v>
      </c>
      <c r="N175" s="2" t="s">
        <v>33</v>
      </c>
    </row>
    <row r="176" spans="1:14" x14ac:dyDescent="0.25">
      <c r="A176" s="2">
        <v>174</v>
      </c>
      <c r="B176" s="2" t="s">
        <v>400</v>
      </c>
      <c r="C176" s="3" t="s">
        <v>401</v>
      </c>
      <c r="D176" s="2">
        <v>600</v>
      </c>
      <c r="E176" s="2">
        <v>5368</v>
      </c>
      <c r="F176" s="2" t="s">
        <v>20</v>
      </c>
      <c r="G176" s="2">
        <v>48</v>
      </c>
      <c r="H176" s="2" t="s">
        <v>21</v>
      </c>
      <c r="I176" s="2" t="s">
        <v>22</v>
      </c>
      <c r="J176" s="2">
        <v>1444021200</v>
      </c>
      <c r="K176" s="2">
        <v>1444107600</v>
      </c>
      <c r="L176" s="2" t="b">
        <v>0</v>
      </c>
      <c r="M176" s="2" t="b">
        <v>1</v>
      </c>
      <c r="N176" s="2" t="s">
        <v>65</v>
      </c>
    </row>
    <row r="177" spans="1:14" x14ac:dyDescent="0.25">
      <c r="A177" s="2">
        <v>175</v>
      </c>
      <c r="B177" s="2" t="s">
        <v>402</v>
      </c>
      <c r="C177" s="3" t="s">
        <v>403</v>
      </c>
      <c r="D177" s="2">
        <v>181200</v>
      </c>
      <c r="E177" s="2">
        <v>47459</v>
      </c>
      <c r="F177" s="2" t="s">
        <v>14</v>
      </c>
      <c r="G177" s="2">
        <v>1130</v>
      </c>
      <c r="H177" s="2" t="s">
        <v>21</v>
      </c>
      <c r="I177" s="2" t="s">
        <v>22</v>
      </c>
      <c r="J177" s="2">
        <v>1472619600</v>
      </c>
      <c r="K177" s="2">
        <v>1474261200</v>
      </c>
      <c r="L177" s="2" t="b">
        <v>0</v>
      </c>
      <c r="M177" s="2" t="b">
        <v>0</v>
      </c>
      <c r="N177" s="2" t="s">
        <v>33</v>
      </c>
    </row>
    <row r="178" spans="1:14" x14ac:dyDescent="0.25">
      <c r="A178" s="2">
        <v>176</v>
      </c>
      <c r="B178" s="2" t="s">
        <v>404</v>
      </c>
      <c r="C178" s="3" t="s">
        <v>405</v>
      </c>
      <c r="D178" s="2">
        <v>115000</v>
      </c>
      <c r="E178" s="2">
        <v>86060</v>
      </c>
      <c r="F178" s="2" t="s">
        <v>14</v>
      </c>
      <c r="G178" s="2">
        <v>782</v>
      </c>
      <c r="H178" s="2" t="s">
        <v>21</v>
      </c>
      <c r="I178" s="2" t="s">
        <v>22</v>
      </c>
      <c r="J178" s="2">
        <v>1472878800</v>
      </c>
      <c r="K178" s="2">
        <v>1473656400</v>
      </c>
      <c r="L178" s="2" t="b">
        <v>0</v>
      </c>
      <c r="M178" s="2" t="b">
        <v>0</v>
      </c>
      <c r="N178" s="2" t="s">
        <v>33</v>
      </c>
    </row>
    <row r="179" spans="1:14" x14ac:dyDescent="0.25">
      <c r="A179" s="2">
        <v>177</v>
      </c>
      <c r="B179" s="2" t="s">
        <v>406</v>
      </c>
      <c r="C179" s="3" t="s">
        <v>407</v>
      </c>
      <c r="D179" s="2">
        <v>38800</v>
      </c>
      <c r="E179" s="2">
        <v>161593</v>
      </c>
      <c r="F179" s="2" t="s">
        <v>20</v>
      </c>
      <c r="G179" s="2">
        <v>2739</v>
      </c>
      <c r="H179" s="2" t="s">
        <v>21</v>
      </c>
      <c r="I179" s="2" t="s">
        <v>22</v>
      </c>
      <c r="J179" s="2">
        <v>1289800800</v>
      </c>
      <c r="K179" s="2">
        <v>1291960800</v>
      </c>
      <c r="L179" s="2" t="b">
        <v>0</v>
      </c>
      <c r="M179" s="2" t="b">
        <v>0</v>
      </c>
      <c r="N179" s="2" t="s">
        <v>33</v>
      </c>
    </row>
    <row r="180" spans="1:14" x14ac:dyDescent="0.25">
      <c r="A180" s="2">
        <v>178</v>
      </c>
      <c r="B180" s="2" t="s">
        <v>408</v>
      </c>
      <c r="C180" s="3" t="s">
        <v>409</v>
      </c>
      <c r="D180" s="2">
        <v>7200</v>
      </c>
      <c r="E180" s="2">
        <v>6927</v>
      </c>
      <c r="F180" s="2" t="s">
        <v>14</v>
      </c>
      <c r="G180" s="2">
        <v>210</v>
      </c>
      <c r="H180" s="2" t="s">
        <v>21</v>
      </c>
      <c r="I180" s="2" t="s">
        <v>22</v>
      </c>
      <c r="J180" s="2">
        <v>1505970000</v>
      </c>
      <c r="K180" s="2">
        <v>1506747600</v>
      </c>
      <c r="L180" s="2" t="b">
        <v>0</v>
      </c>
      <c r="M180" s="2" t="b">
        <v>0</v>
      </c>
      <c r="N180" s="2" t="s">
        <v>17</v>
      </c>
    </row>
    <row r="181" spans="1:14" x14ac:dyDescent="0.25">
      <c r="A181" s="2">
        <v>179</v>
      </c>
      <c r="B181" s="2" t="s">
        <v>410</v>
      </c>
      <c r="C181" s="3" t="s">
        <v>411</v>
      </c>
      <c r="D181" s="2">
        <v>44500</v>
      </c>
      <c r="E181" s="2">
        <v>159185</v>
      </c>
      <c r="F181" s="2" t="s">
        <v>20</v>
      </c>
      <c r="G181" s="2">
        <v>3537</v>
      </c>
      <c r="H181" s="2" t="s">
        <v>15</v>
      </c>
      <c r="I181" s="2" t="s">
        <v>16</v>
      </c>
      <c r="J181" s="2">
        <v>1363496400</v>
      </c>
      <c r="K181" s="2">
        <v>1363582800</v>
      </c>
      <c r="L181" s="2" t="b">
        <v>0</v>
      </c>
      <c r="M181" s="2" t="b">
        <v>1</v>
      </c>
      <c r="N181" s="2" t="s">
        <v>33</v>
      </c>
    </row>
    <row r="182" spans="1:14" x14ac:dyDescent="0.25">
      <c r="A182" s="2">
        <v>180</v>
      </c>
      <c r="B182" s="2" t="s">
        <v>412</v>
      </c>
      <c r="C182" s="3" t="s">
        <v>413</v>
      </c>
      <c r="D182" s="2">
        <v>56000</v>
      </c>
      <c r="E182" s="2">
        <v>172736</v>
      </c>
      <c r="F182" s="2" t="s">
        <v>20</v>
      </c>
      <c r="G182" s="2">
        <v>2107</v>
      </c>
      <c r="H182" s="2" t="s">
        <v>26</v>
      </c>
      <c r="I182" s="2" t="s">
        <v>27</v>
      </c>
      <c r="J182" s="2">
        <v>1269234000</v>
      </c>
      <c r="K182" s="2">
        <v>1269666000</v>
      </c>
      <c r="L182" s="2" t="b">
        <v>0</v>
      </c>
      <c r="M182" s="2" t="b">
        <v>0</v>
      </c>
      <c r="N182" s="2" t="s">
        <v>65</v>
      </c>
    </row>
    <row r="183" spans="1:14" x14ac:dyDescent="0.25">
      <c r="A183" s="2">
        <v>181</v>
      </c>
      <c r="B183" s="2" t="s">
        <v>414</v>
      </c>
      <c r="C183" s="3" t="s">
        <v>415</v>
      </c>
      <c r="D183" s="2">
        <v>8600</v>
      </c>
      <c r="E183" s="2">
        <v>5315</v>
      </c>
      <c r="F183" s="2" t="s">
        <v>14</v>
      </c>
      <c r="G183" s="2">
        <v>136</v>
      </c>
      <c r="H183" s="2" t="s">
        <v>21</v>
      </c>
      <c r="I183" s="2" t="s">
        <v>22</v>
      </c>
      <c r="J183" s="2">
        <v>1507093200</v>
      </c>
      <c r="K183" s="2">
        <v>1508648400</v>
      </c>
      <c r="L183" s="2" t="b">
        <v>0</v>
      </c>
      <c r="M183" s="2" t="b">
        <v>0</v>
      </c>
      <c r="N183" s="2" t="s">
        <v>28</v>
      </c>
    </row>
    <row r="184" spans="1:14" x14ac:dyDescent="0.25">
      <c r="A184" s="2">
        <v>182</v>
      </c>
      <c r="B184" s="2" t="s">
        <v>416</v>
      </c>
      <c r="C184" s="3" t="s">
        <v>417</v>
      </c>
      <c r="D184" s="2">
        <v>27100</v>
      </c>
      <c r="E184" s="2">
        <v>195750</v>
      </c>
      <c r="F184" s="2" t="s">
        <v>20</v>
      </c>
      <c r="G184" s="2">
        <v>3318</v>
      </c>
      <c r="H184" s="2" t="s">
        <v>36</v>
      </c>
      <c r="I184" s="2" t="s">
        <v>37</v>
      </c>
      <c r="J184" s="2">
        <v>1560574800</v>
      </c>
      <c r="K184" s="2">
        <v>1561957200</v>
      </c>
      <c r="L184" s="2" t="b">
        <v>0</v>
      </c>
      <c r="M184" s="2" t="b">
        <v>0</v>
      </c>
      <c r="N184" s="2" t="s">
        <v>33</v>
      </c>
    </row>
    <row r="185" spans="1:14" x14ac:dyDescent="0.25">
      <c r="A185" s="2">
        <v>183</v>
      </c>
      <c r="B185" s="2" t="s">
        <v>418</v>
      </c>
      <c r="C185" s="3" t="s">
        <v>419</v>
      </c>
      <c r="D185" s="2">
        <v>5100</v>
      </c>
      <c r="E185" s="2">
        <v>3525</v>
      </c>
      <c r="F185" s="2" t="s">
        <v>14</v>
      </c>
      <c r="G185" s="2">
        <v>86</v>
      </c>
      <c r="H185" s="2" t="s">
        <v>15</v>
      </c>
      <c r="I185" s="2" t="s">
        <v>16</v>
      </c>
      <c r="J185" s="2">
        <v>1284008400</v>
      </c>
      <c r="K185" s="2">
        <v>1285131600</v>
      </c>
      <c r="L185" s="2" t="b">
        <v>0</v>
      </c>
      <c r="M185" s="2" t="b">
        <v>0</v>
      </c>
      <c r="N185" s="2" t="s">
        <v>23</v>
      </c>
    </row>
    <row r="186" spans="1:14" x14ac:dyDescent="0.25">
      <c r="A186" s="2">
        <v>184</v>
      </c>
      <c r="B186" s="2" t="s">
        <v>420</v>
      </c>
      <c r="C186" s="3" t="s">
        <v>421</v>
      </c>
      <c r="D186" s="2">
        <v>3600</v>
      </c>
      <c r="E186" s="2">
        <v>10550</v>
      </c>
      <c r="F186" s="2" t="s">
        <v>20</v>
      </c>
      <c r="G186" s="2">
        <v>340</v>
      </c>
      <c r="H186" s="2" t="s">
        <v>21</v>
      </c>
      <c r="I186" s="2" t="s">
        <v>22</v>
      </c>
      <c r="J186" s="2">
        <v>1556859600</v>
      </c>
      <c r="K186" s="2">
        <v>1556946000</v>
      </c>
      <c r="L186" s="2" t="b">
        <v>0</v>
      </c>
      <c r="M186" s="2" t="b">
        <v>0</v>
      </c>
      <c r="N186" s="2" t="s">
        <v>33</v>
      </c>
    </row>
    <row r="187" spans="1:14" x14ac:dyDescent="0.25">
      <c r="A187" s="2">
        <v>185</v>
      </c>
      <c r="B187" s="2" t="s">
        <v>422</v>
      </c>
      <c r="C187" s="3" t="s">
        <v>423</v>
      </c>
      <c r="D187" s="2">
        <v>1000</v>
      </c>
      <c r="E187" s="2">
        <v>718</v>
      </c>
      <c r="F187" s="2" t="s">
        <v>14</v>
      </c>
      <c r="G187" s="2">
        <v>19</v>
      </c>
      <c r="H187" s="2" t="s">
        <v>21</v>
      </c>
      <c r="I187" s="2" t="s">
        <v>22</v>
      </c>
      <c r="J187" s="2">
        <v>1526187600</v>
      </c>
      <c r="K187" s="2">
        <v>1527138000</v>
      </c>
      <c r="L187" s="2" t="b">
        <v>0</v>
      </c>
      <c r="M187" s="2" t="b">
        <v>0</v>
      </c>
      <c r="N187" s="2" t="s">
        <v>269</v>
      </c>
    </row>
    <row r="188" spans="1:14" x14ac:dyDescent="0.25">
      <c r="A188" s="2">
        <v>186</v>
      </c>
      <c r="B188" s="2" t="s">
        <v>424</v>
      </c>
      <c r="C188" s="3" t="s">
        <v>425</v>
      </c>
      <c r="D188" s="2">
        <v>88800</v>
      </c>
      <c r="E188" s="2">
        <v>28358</v>
      </c>
      <c r="F188" s="2" t="s">
        <v>14</v>
      </c>
      <c r="G188" s="2">
        <v>886</v>
      </c>
      <c r="H188" s="2" t="s">
        <v>21</v>
      </c>
      <c r="I188" s="2" t="s">
        <v>22</v>
      </c>
      <c r="J188" s="2">
        <v>1400821200</v>
      </c>
      <c r="K188" s="2">
        <v>1402117200</v>
      </c>
      <c r="L188" s="2" t="b">
        <v>0</v>
      </c>
      <c r="M188" s="2" t="b">
        <v>0</v>
      </c>
      <c r="N188" s="2" t="s">
        <v>33</v>
      </c>
    </row>
    <row r="189" spans="1:14" x14ac:dyDescent="0.25">
      <c r="A189" s="2">
        <v>187</v>
      </c>
      <c r="B189" s="2" t="s">
        <v>426</v>
      </c>
      <c r="C189" s="3" t="s">
        <v>427</v>
      </c>
      <c r="D189" s="2">
        <v>60200</v>
      </c>
      <c r="E189" s="2">
        <v>138384</v>
      </c>
      <c r="F189" s="2" t="s">
        <v>20</v>
      </c>
      <c r="G189" s="2">
        <v>1442</v>
      </c>
      <c r="H189" s="2" t="s">
        <v>15</v>
      </c>
      <c r="I189" s="2" t="s">
        <v>16</v>
      </c>
      <c r="J189" s="2">
        <v>1361599200</v>
      </c>
      <c r="K189" s="2">
        <v>1364014800</v>
      </c>
      <c r="L189" s="2" t="b">
        <v>0</v>
      </c>
      <c r="M189" s="2" t="b">
        <v>1</v>
      </c>
      <c r="N189" s="2" t="s">
        <v>100</v>
      </c>
    </row>
    <row r="190" spans="1:14" x14ac:dyDescent="0.25">
      <c r="A190" s="2">
        <v>188</v>
      </c>
      <c r="B190" s="2" t="s">
        <v>428</v>
      </c>
      <c r="C190" s="3" t="s">
        <v>429</v>
      </c>
      <c r="D190" s="2">
        <v>8200</v>
      </c>
      <c r="E190" s="2">
        <v>2625</v>
      </c>
      <c r="F190" s="2" t="s">
        <v>14</v>
      </c>
      <c r="G190" s="2">
        <v>35</v>
      </c>
      <c r="H190" s="2" t="s">
        <v>107</v>
      </c>
      <c r="I190" s="2" t="s">
        <v>108</v>
      </c>
      <c r="J190" s="2">
        <v>1417500000</v>
      </c>
      <c r="K190" s="2">
        <v>1417586400</v>
      </c>
      <c r="L190" s="2" t="b">
        <v>0</v>
      </c>
      <c r="M190" s="2" t="b">
        <v>0</v>
      </c>
      <c r="N190" s="2" t="s">
        <v>33</v>
      </c>
    </row>
    <row r="191" spans="1:14" x14ac:dyDescent="0.25">
      <c r="A191" s="2">
        <v>189</v>
      </c>
      <c r="B191" s="2" t="s">
        <v>430</v>
      </c>
      <c r="C191" s="3" t="s">
        <v>431</v>
      </c>
      <c r="D191" s="2">
        <v>191300</v>
      </c>
      <c r="E191" s="2">
        <v>45004</v>
      </c>
      <c r="F191" s="2" t="s">
        <v>74</v>
      </c>
      <c r="G191" s="2">
        <v>441</v>
      </c>
      <c r="H191" s="2" t="s">
        <v>21</v>
      </c>
      <c r="I191" s="2" t="s">
        <v>22</v>
      </c>
      <c r="J191" s="2">
        <v>1457071200</v>
      </c>
      <c r="K191" s="2">
        <v>1457071200</v>
      </c>
      <c r="L191" s="2" t="b">
        <v>0</v>
      </c>
      <c r="M191" s="2" t="b">
        <v>0</v>
      </c>
      <c r="N191" s="2" t="s">
        <v>33</v>
      </c>
    </row>
    <row r="192" spans="1:14" x14ac:dyDescent="0.25">
      <c r="A192" s="2">
        <v>190</v>
      </c>
      <c r="B192" s="2" t="s">
        <v>432</v>
      </c>
      <c r="C192" s="3" t="s">
        <v>433</v>
      </c>
      <c r="D192" s="2">
        <v>3700</v>
      </c>
      <c r="E192" s="2">
        <v>2538</v>
      </c>
      <c r="F192" s="2" t="s">
        <v>14</v>
      </c>
      <c r="G192" s="2">
        <v>24</v>
      </c>
      <c r="H192" s="2" t="s">
        <v>21</v>
      </c>
      <c r="I192" s="2" t="s">
        <v>22</v>
      </c>
      <c r="J192" s="2">
        <v>1370322000</v>
      </c>
      <c r="K192" s="2">
        <v>1370408400</v>
      </c>
      <c r="L192" s="2" t="b">
        <v>0</v>
      </c>
      <c r="M192" s="2" t="b">
        <v>1</v>
      </c>
      <c r="N192" s="2" t="s">
        <v>33</v>
      </c>
    </row>
    <row r="193" spans="1:14" x14ac:dyDescent="0.25">
      <c r="A193" s="2">
        <v>191</v>
      </c>
      <c r="B193" s="2" t="s">
        <v>434</v>
      </c>
      <c r="C193" s="3" t="s">
        <v>435</v>
      </c>
      <c r="D193" s="2">
        <v>8400</v>
      </c>
      <c r="E193" s="2">
        <v>3188</v>
      </c>
      <c r="F193" s="2" t="s">
        <v>14</v>
      </c>
      <c r="G193" s="2">
        <v>86</v>
      </c>
      <c r="H193" s="2" t="s">
        <v>107</v>
      </c>
      <c r="I193" s="2" t="s">
        <v>108</v>
      </c>
      <c r="J193" s="2">
        <v>1552366800</v>
      </c>
      <c r="K193" s="2">
        <v>1552626000</v>
      </c>
      <c r="L193" s="2" t="b">
        <v>0</v>
      </c>
      <c r="M193" s="2" t="b">
        <v>0</v>
      </c>
      <c r="N193" s="2" t="s">
        <v>33</v>
      </c>
    </row>
    <row r="194" spans="1:14" x14ac:dyDescent="0.25">
      <c r="A194" s="2">
        <v>192</v>
      </c>
      <c r="B194" s="2" t="s">
        <v>436</v>
      </c>
      <c r="C194" s="3" t="s">
        <v>437</v>
      </c>
      <c r="D194" s="2">
        <v>42600</v>
      </c>
      <c r="E194" s="2">
        <v>8517</v>
      </c>
      <c r="F194" s="2" t="s">
        <v>14</v>
      </c>
      <c r="G194" s="2">
        <v>243</v>
      </c>
      <c r="H194" s="2" t="s">
        <v>21</v>
      </c>
      <c r="I194" s="2" t="s">
        <v>22</v>
      </c>
      <c r="J194" s="2">
        <v>1403845200</v>
      </c>
      <c r="K194" s="2">
        <v>1404190800</v>
      </c>
      <c r="L194" s="2" t="b">
        <v>0</v>
      </c>
      <c r="M194" s="2" t="b">
        <v>0</v>
      </c>
      <c r="N194" s="2" t="s">
        <v>23</v>
      </c>
    </row>
    <row r="195" spans="1:14" x14ac:dyDescent="0.25">
      <c r="A195" s="2">
        <v>193</v>
      </c>
      <c r="B195" s="2" t="s">
        <v>438</v>
      </c>
      <c r="C195" s="3" t="s">
        <v>439</v>
      </c>
      <c r="D195" s="2">
        <v>6600</v>
      </c>
      <c r="E195" s="2">
        <v>3012</v>
      </c>
      <c r="F195" s="2" t="s">
        <v>14</v>
      </c>
      <c r="G195" s="2">
        <v>65</v>
      </c>
      <c r="H195" s="2" t="s">
        <v>21</v>
      </c>
      <c r="I195" s="2" t="s">
        <v>22</v>
      </c>
      <c r="J195" s="2">
        <v>1523163600</v>
      </c>
      <c r="K195" s="2">
        <v>1523509200</v>
      </c>
      <c r="L195" s="2" t="b">
        <v>1</v>
      </c>
      <c r="M195" s="2" t="b">
        <v>0</v>
      </c>
      <c r="N195" s="2" t="s">
        <v>60</v>
      </c>
    </row>
    <row r="196" spans="1:14" x14ac:dyDescent="0.25">
      <c r="A196" s="2">
        <v>194</v>
      </c>
      <c r="B196" s="2" t="s">
        <v>440</v>
      </c>
      <c r="C196" s="3" t="s">
        <v>441</v>
      </c>
      <c r="D196" s="2">
        <v>7100</v>
      </c>
      <c r="E196" s="2">
        <v>8716</v>
      </c>
      <c r="F196" s="2" t="s">
        <v>20</v>
      </c>
      <c r="G196" s="2">
        <v>126</v>
      </c>
      <c r="H196" s="2" t="s">
        <v>21</v>
      </c>
      <c r="I196" s="2" t="s">
        <v>22</v>
      </c>
      <c r="J196" s="2">
        <v>1442206800</v>
      </c>
      <c r="K196" s="2">
        <v>1443589200</v>
      </c>
      <c r="L196" s="2" t="b">
        <v>0</v>
      </c>
      <c r="M196" s="2" t="b">
        <v>0</v>
      </c>
      <c r="N196" s="2" t="s">
        <v>148</v>
      </c>
    </row>
    <row r="197" spans="1:14" x14ac:dyDescent="0.25">
      <c r="A197" s="2">
        <v>195</v>
      </c>
      <c r="B197" s="2" t="s">
        <v>442</v>
      </c>
      <c r="C197" s="3" t="s">
        <v>443</v>
      </c>
      <c r="D197" s="2">
        <v>15800</v>
      </c>
      <c r="E197" s="2">
        <v>57157</v>
      </c>
      <c r="F197" s="2" t="s">
        <v>20</v>
      </c>
      <c r="G197" s="2">
        <v>524</v>
      </c>
      <c r="H197" s="2" t="s">
        <v>21</v>
      </c>
      <c r="I197" s="2" t="s">
        <v>22</v>
      </c>
      <c r="J197" s="2">
        <v>1532840400</v>
      </c>
      <c r="K197" s="2">
        <v>1533445200</v>
      </c>
      <c r="L197" s="2" t="b">
        <v>0</v>
      </c>
      <c r="M197" s="2" t="b">
        <v>0</v>
      </c>
      <c r="N197" s="2" t="s">
        <v>50</v>
      </c>
    </row>
    <row r="198" spans="1:14" x14ac:dyDescent="0.25">
      <c r="A198" s="2">
        <v>196</v>
      </c>
      <c r="B198" s="2" t="s">
        <v>444</v>
      </c>
      <c r="C198" s="3" t="s">
        <v>445</v>
      </c>
      <c r="D198" s="2">
        <v>8200</v>
      </c>
      <c r="E198" s="2">
        <v>5178</v>
      </c>
      <c r="F198" s="2" t="s">
        <v>14</v>
      </c>
      <c r="G198" s="2">
        <v>100</v>
      </c>
      <c r="H198" s="2" t="s">
        <v>36</v>
      </c>
      <c r="I198" s="2" t="s">
        <v>37</v>
      </c>
      <c r="J198" s="2">
        <v>1472878800</v>
      </c>
      <c r="K198" s="2">
        <v>1474520400</v>
      </c>
      <c r="L198" s="2" t="b">
        <v>0</v>
      </c>
      <c r="M198" s="2" t="b">
        <v>0</v>
      </c>
      <c r="N198" s="2" t="s">
        <v>65</v>
      </c>
    </row>
    <row r="199" spans="1:14" x14ac:dyDescent="0.25">
      <c r="A199" s="2">
        <v>197</v>
      </c>
      <c r="B199" s="2" t="s">
        <v>446</v>
      </c>
      <c r="C199" s="3" t="s">
        <v>447</v>
      </c>
      <c r="D199" s="2">
        <v>54700</v>
      </c>
      <c r="E199" s="2">
        <v>163118</v>
      </c>
      <c r="F199" s="2" t="s">
        <v>20</v>
      </c>
      <c r="G199" s="2">
        <v>1989</v>
      </c>
      <c r="H199" s="2" t="s">
        <v>21</v>
      </c>
      <c r="I199" s="2" t="s">
        <v>22</v>
      </c>
      <c r="J199" s="2">
        <v>1498194000</v>
      </c>
      <c r="K199" s="2">
        <v>1499403600</v>
      </c>
      <c r="L199" s="2" t="b">
        <v>0</v>
      </c>
      <c r="M199" s="2" t="b">
        <v>0</v>
      </c>
      <c r="N199" s="2" t="s">
        <v>53</v>
      </c>
    </row>
    <row r="200" spans="1:14" x14ac:dyDescent="0.25">
      <c r="A200" s="2">
        <v>198</v>
      </c>
      <c r="B200" s="2" t="s">
        <v>448</v>
      </c>
      <c r="C200" s="3" t="s">
        <v>449</v>
      </c>
      <c r="D200" s="2">
        <v>63200</v>
      </c>
      <c r="E200" s="2">
        <v>6041</v>
      </c>
      <c r="F200" s="2" t="s">
        <v>14</v>
      </c>
      <c r="G200" s="2">
        <v>168</v>
      </c>
      <c r="H200" s="2" t="s">
        <v>21</v>
      </c>
      <c r="I200" s="2" t="s">
        <v>22</v>
      </c>
      <c r="J200" s="2">
        <v>1281070800</v>
      </c>
      <c r="K200" s="2">
        <v>1283576400</v>
      </c>
      <c r="L200" s="2" t="b">
        <v>0</v>
      </c>
      <c r="M200" s="2" t="b">
        <v>0</v>
      </c>
      <c r="N200" s="2" t="s">
        <v>50</v>
      </c>
    </row>
    <row r="201" spans="1:14" x14ac:dyDescent="0.25">
      <c r="A201" s="2">
        <v>199</v>
      </c>
      <c r="B201" s="2" t="s">
        <v>450</v>
      </c>
      <c r="C201" s="3" t="s">
        <v>451</v>
      </c>
      <c r="D201" s="2">
        <v>1800</v>
      </c>
      <c r="E201" s="2">
        <v>968</v>
      </c>
      <c r="F201" s="2" t="s">
        <v>14</v>
      </c>
      <c r="G201" s="2">
        <v>13</v>
      </c>
      <c r="H201" s="2" t="s">
        <v>21</v>
      </c>
      <c r="I201" s="2" t="s">
        <v>22</v>
      </c>
      <c r="J201" s="2">
        <v>1436245200</v>
      </c>
      <c r="K201" s="2">
        <v>1436590800</v>
      </c>
      <c r="L201" s="2" t="b">
        <v>0</v>
      </c>
      <c r="M201" s="2" t="b">
        <v>0</v>
      </c>
      <c r="N201" s="2" t="s">
        <v>23</v>
      </c>
    </row>
    <row r="202" spans="1:14" x14ac:dyDescent="0.25">
      <c r="A202" s="2">
        <v>200</v>
      </c>
      <c r="B202" s="2" t="s">
        <v>452</v>
      </c>
      <c r="C202" s="3" t="s">
        <v>453</v>
      </c>
      <c r="D202" s="2">
        <v>100</v>
      </c>
      <c r="E202" s="2">
        <v>2</v>
      </c>
      <c r="F202" s="2" t="s">
        <v>14</v>
      </c>
      <c r="G202" s="2">
        <v>1</v>
      </c>
      <c r="H202" s="2" t="s">
        <v>15</v>
      </c>
      <c r="I202" s="2" t="s">
        <v>16</v>
      </c>
      <c r="J202" s="2">
        <v>1269493200</v>
      </c>
      <c r="K202" s="2">
        <v>1270443600</v>
      </c>
      <c r="L202" s="2" t="b">
        <v>0</v>
      </c>
      <c r="M202" s="2" t="b">
        <v>0</v>
      </c>
      <c r="N202" s="2" t="s">
        <v>33</v>
      </c>
    </row>
    <row r="203" spans="1:14" x14ac:dyDescent="0.25">
      <c r="A203" s="2">
        <v>201</v>
      </c>
      <c r="B203" s="2" t="s">
        <v>454</v>
      </c>
      <c r="C203" s="3" t="s">
        <v>455</v>
      </c>
      <c r="D203" s="2">
        <v>2100</v>
      </c>
      <c r="E203" s="2">
        <v>14305</v>
      </c>
      <c r="F203" s="2" t="s">
        <v>20</v>
      </c>
      <c r="G203" s="2">
        <v>157</v>
      </c>
      <c r="H203" s="2" t="s">
        <v>21</v>
      </c>
      <c r="I203" s="2" t="s">
        <v>22</v>
      </c>
      <c r="J203" s="2">
        <v>1406264400</v>
      </c>
      <c r="K203" s="2">
        <v>1407819600</v>
      </c>
      <c r="L203" s="2" t="b">
        <v>0</v>
      </c>
      <c r="M203" s="2" t="b">
        <v>0</v>
      </c>
      <c r="N203" s="2" t="s">
        <v>28</v>
      </c>
    </row>
    <row r="204" spans="1:14" x14ac:dyDescent="0.25">
      <c r="A204" s="2">
        <v>202</v>
      </c>
      <c r="B204" s="2" t="s">
        <v>456</v>
      </c>
      <c r="C204" s="3" t="s">
        <v>457</v>
      </c>
      <c r="D204" s="2">
        <v>8300</v>
      </c>
      <c r="E204" s="2">
        <v>6543</v>
      </c>
      <c r="F204" s="2" t="s">
        <v>74</v>
      </c>
      <c r="G204" s="2">
        <v>82</v>
      </c>
      <c r="H204" s="2" t="s">
        <v>21</v>
      </c>
      <c r="I204" s="2" t="s">
        <v>22</v>
      </c>
      <c r="J204" s="2">
        <v>1317531600</v>
      </c>
      <c r="K204" s="2">
        <v>1317877200</v>
      </c>
      <c r="L204" s="2" t="b">
        <v>0</v>
      </c>
      <c r="M204" s="2" t="b">
        <v>0</v>
      </c>
      <c r="N204" s="2" t="s">
        <v>17</v>
      </c>
    </row>
    <row r="205" spans="1:14" x14ac:dyDescent="0.25">
      <c r="A205" s="2">
        <v>203</v>
      </c>
      <c r="B205" s="2" t="s">
        <v>458</v>
      </c>
      <c r="C205" s="3" t="s">
        <v>459</v>
      </c>
      <c r="D205" s="2">
        <v>143900</v>
      </c>
      <c r="E205" s="2">
        <v>193413</v>
      </c>
      <c r="F205" s="2" t="s">
        <v>20</v>
      </c>
      <c r="G205" s="2">
        <v>4498</v>
      </c>
      <c r="H205" s="2" t="s">
        <v>26</v>
      </c>
      <c r="I205" s="2" t="s">
        <v>27</v>
      </c>
      <c r="J205" s="2">
        <v>1484632800</v>
      </c>
      <c r="K205" s="2">
        <v>1484805600</v>
      </c>
      <c r="L205" s="2" t="b">
        <v>0</v>
      </c>
      <c r="M205" s="2" t="b">
        <v>0</v>
      </c>
      <c r="N205" s="2" t="s">
        <v>33</v>
      </c>
    </row>
    <row r="206" spans="1:14" x14ac:dyDescent="0.25">
      <c r="A206" s="2">
        <v>204</v>
      </c>
      <c r="B206" s="2" t="s">
        <v>460</v>
      </c>
      <c r="C206" s="3" t="s">
        <v>461</v>
      </c>
      <c r="D206" s="2">
        <v>75000</v>
      </c>
      <c r="E206" s="2">
        <v>2529</v>
      </c>
      <c r="F206" s="2" t="s">
        <v>14</v>
      </c>
      <c r="G206" s="2">
        <v>40</v>
      </c>
      <c r="H206" s="2" t="s">
        <v>21</v>
      </c>
      <c r="I206" s="2" t="s">
        <v>22</v>
      </c>
      <c r="J206" s="2">
        <v>1301806800</v>
      </c>
      <c r="K206" s="2">
        <v>1302670800</v>
      </c>
      <c r="L206" s="2" t="b">
        <v>0</v>
      </c>
      <c r="M206" s="2" t="b">
        <v>0</v>
      </c>
      <c r="N206" s="2" t="s">
        <v>159</v>
      </c>
    </row>
    <row r="207" spans="1:14" x14ac:dyDescent="0.25">
      <c r="A207" s="2">
        <v>205</v>
      </c>
      <c r="B207" s="2" t="s">
        <v>462</v>
      </c>
      <c r="C207" s="3" t="s">
        <v>463</v>
      </c>
      <c r="D207" s="2">
        <v>1300</v>
      </c>
      <c r="E207" s="2">
        <v>5614</v>
      </c>
      <c r="F207" s="2" t="s">
        <v>20</v>
      </c>
      <c r="G207" s="2">
        <v>80</v>
      </c>
      <c r="H207" s="2" t="s">
        <v>21</v>
      </c>
      <c r="I207" s="2" t="s">
        <v>22</v>
      </c>
      <c r="J207" s="2">
        <v>1539752400</v>
      </c>
      <c r="K207" s="2">
        <v>1540789200</v>
      </c>
      <c r="L207" s="2" t="b">
        <v>1</v>
      </c>
      <c r="M207" s="2" t="b">
        <v>0</v>
      </c>
      <c r="N207" s="2" t="s">
        <v>33</v>
      </c>
    </row>
    <row r="208" spans="1:14" x14ac:dyDescent="0.25">
      <c r="A208" s="2">
        <v>206</v>
      </c>
      <c r="B208" s="2" t="s">
        <v>464</v>
      </c>
      <c r="C208" s="3" t="s">
        <v>465</v>
      </c>
      <c r="D208" s="2">
        <v>9000</v>
      </c>
      <c r="E208" s="2">
        <v>3496</v>
      </c>
      <c r="F208" s="2" t="s">
        <v>74</v>
      </c>
      <c r="G208" s="2">
        <v>57</v>
      </c>
      <c r="H208" s="2" t="s">
        <v>21</v>
      </c>
      <c r="I208" s="2" t="s">
        <v>22</v>
      </c>
      <c r="J208" s="2">
        <v>1267250400</v>
      </c>
      <c r="K208" s="2">
        <v>1268028000</v>
      </c>
      <c r="L208" s="2" t="b">
        <v>0</v>
      </c>
      <c r="M208" s="2" t="b">
        <v>0</v>
      </c>
      <c r="N208" s="2" t="s">
        <v>119</v>
      </c>
    </row>
    <row r="209" spans="1:14" x14ac:dyDescent="0.25">
      <c r="A209" s="2">
        <v>207</v>
      </c>
      <c r="B209" s="2" t="s">
        <v>466</v>
      </c>
      <c r="C209" s="3" t="s">
        <v>467</v>
      </c>
      <c r="D209" s="2">
        <v>1000</v>
      </c>
      <c r="E209" s="2">
        <v>4257</v>
      </c>
      <c r="F209" s="2" t="s">
        <v>20</v>
      </c>
      <c r="G209" s="2">
        <v>43</v>
      </c>
      <c r="H209" s="2" t="s">
        <v>21</v>
      </c>
      <c r="I209" s="2" t="s">
        <v>22</v>
      </c>
      <c r="J209" s="2">
        <v>1535432400</v>
      </c>
      <c r="K209" s="2">
        <v>1537160400</v>
      </c>
      <c r="L209" s="2" t="b">
        <v>0</v>
      </c>
      <c r="M209" s="2" t="b">
        <v>1</v>
      </c>
      <c r="N209" s="2" t="s">
        <v>23</v>
      </c>
    </row>
    <row r="210" spans="1:14" x14ac:dyDescent="0.25">
      <c r="A210" s="2">
        <v>208</v>
      </c>
      <c r="B210" s="2" t="s">
        <v>468</v>
      </c>
      <c r="C210" s="3" t="s">
        <v>469</v>
      </c>
      <c r="D210" s="2">
        <v>196900</v>
      </c>
      <c r="E210" s="2">
        <v>199110</v>
      </c>
      <c r="F210" s="2" t="s">
        <v>20</v>
      </c>
      <c r="G210" s="2">
        <v>2053</v>
      </c>
      <c r="H210" s="2" t="s">
        <v>21</v>
      </c>
      <c r="I210" s="2" t="s">
        <v>22</v>
      </c>
      <c r="J210" s="2">
        <v>1510207200</v>
      </c>
      <c r="K210" s="2">
        <v>1512280800</v>
      </c>
      <c r="L210" s="2" t="b">
        <v>0</v>
      </c>
      <c r="M210" s="2" t="b">
        <v>0</v>
      </c>
      <c r="N210" s="2" t="s">
        <v>42</v>
      </c>
    </row>
    <row r="211" spans="1:14" x14ac:dyDescent="0.25">
      <c r="A211" s="2">
        <v>209</v>
      </c>
      <c r="B211" s="2" t="s">
        <v>470</v>
      </c>
      <c r="C211" s="3" t="s">
        <v>471</v>
      </c>
      <c r="D211" s="2">
        <v>194500</v>
      </c>
      <c r="E211" s="2">
        <v>41212</v>
      </c>
      <c r="F211" s="2" t="s">
        <v>47</v>
      </c>
      <c r="G211" s="2">
        <v>808</v>
      </c>
      <c r="H211" s="2" t="s">
        <v>26</v>
      </c>
      <c r="I211" s="2" t="s">
        <v>27</v>
      </c>
      <c r="J211" s="2">
        <v>1462510800</v>
      </c>
      <c r="K211" s="2">
        <v>1463115600</v>
      </c>
      <c r="L211" s="2" t="b">
        <v>0</v>
      </c>
      <c r="M211" s="2" t="b">
        <v>0</v>
      </c>
      <c r="N211" s="2" t="s">
        <v>42</v>
      </c>
    </row>
    <row r="212" spans="1:14" x14ac:dyDescent="0.25">
      <c r="A212" s="2">
        <v>210</v>
      </c>
      <c r="B212" s="2" t="s">
        <v>472</v>
      </c>
      <c r="C212" s="3" t="s">
        <v>473</v>
      </c>
      <c r="D212" s="2">
        <v>9400</v>
      </c>
      <c r="E212" s="2">
        <v>6338</v>
      </c>
      <c r="F212" s="2" t="s">
        <v>14</v>
      </c>
      <c r="G212" s="2">
        <v>226</v>
      </c>
      <c r="H212" s="2" t="s">
        <v>36</v>
      </c>
      <c r="I212" s="2" t="s">
        <v>37</v>
      </c>
      <c r="J212" s="2">
        <v>1488520800</v>
      </c>
      <c r="K212" s="2">
        <v>1490850000</v>
      </c>
      <c r="L212" s="2" t="b">
        <v>0</v>
      </c>
      <c r="M212" s="2" t="b">
        <v>0</v>
      </c>
      <c r="N212" s="2" t="s">
        <v>474</v>
      </c>
    </row>
    <row r="213" spans="1:14" x14ac:dyDescent="0.25">
      <c r="A213" s="2">
        <v>211</v>
      </c>
      <c r="B213" s="2" t="s">
        <v>475</v>
      </c>
      <c r="C213" s="3" t="s">
        <v>476</v>
      </c>
      <c r="D213" s="2">
        <v>104400</v>
      </c>
      <c r="E213" s="2">
        <v>99100</v>
      </c>
      <c r="F213" s="2" t="s">
        <v>14</v>
      </c>
      <c r="G213" s="2">
        <v>1625</v>
      </c>
      <c r="H213" s="2" t="s">
        <v>21</v>
      </c>
      <c r="I213" s="2" t="s">
        <v>22</v>
      </c>
      <c r="J213" s="2">
        <v>1377579600</v>
      </c>
      <c r="K213" s="2">
        <v>1379653200</v>
      </c>
      <c r="L213" s="2" t="b">
        <v>0</v>
      </c>
      <c r="M213" s="2" t="b">
        <v>0</v>
      </c>
      <c r="N213" s="2" t="s">
        <v>33</v>
      </c>
    </row>
    <row r="214" spans="1:14" x14ac:dyDescent="0.25">
      <c r="A214" s="2">
        <v>212</v>
      </c>
      <c r="B214" s="2" t="s">
        <v>477</v>
      </c>
      <c r="C214" s="3" t="s">
        <v>478</v>
      </c>
      <c r="D214" s="2">
        <v>8100</v>
      </c>
      <c r="E214" s="2">
        <v>12300</v>
      </c>
      <c r="F214" s="2" t="s">
        <v>20</v>
      </c>
      <c r="G214" s="2">
        <v>168</v>
      </c>
      <c r="H214" s="2" t="s">
        <v>21</v>
      </c>
      <c r="I214" s="2" t="s">
        <v>22</v>
      </c>
      <c r="J214" s="2">
        <v>1576389600</v>
      </c>
      <c r="K214" s="2">
        <v>1580364000</v>
      </c>
      <c r="L214" s="2" t="b">
        <v>0</v>
      </c>
      <c r="M214" s="2" t="b">
        <v>0</v>
      </c>
      <c r="N214" s="2" t="s">
        <v>33</v>
      </c>
    </row>
    <row r="215" spans="1:14" x14ac:dyDescent="0.25">
      <c r="A215" s="2">
        <v>213</v>
      </c>
      <c r="B215" s="2" t="s">
        <v>479</v>
      </c>
      <c r="C215" s="3" t="s">
        <v>480</v>
      </c>
      <c r="D215" s="2">
        <v>87900</v>
      </c>
      <c r="E215" s="2">
        <v>171549</v>
      </c>
      <c r="F215" s="2" t="s">
        <v>20</v>
      </c>
      <c r="G215" s="2">
        <v>4289</v>
      </c>
      <c r="H215" s="2" t="s">
        <v>21</v>
      </c>
      <c r="I215" s="2" t="s">
        <v>22</v>
      </c>
      <c r="J215" s="2">
        <v>1289019600</v>
      </c>
      <c r="K215" s="2">
        <v>1289714400</v>
      </c>
      <c r="L215" s="2" t="b">
        <v>0</v>
      </c>
      <c r="M215" s="2" t="b">
        <v>1</v>
      </c>
      <c r="N215" s="2" t="s">
        <v>60</v>
      </c>
    </row>
    <row r="216" spans="1:14" x14ac:dyDescent="0.25">
      <c r="A216" s="2">
        <v>214</v>
      </c>
      <c r="B216" s="2" t="s">
        <v>481</v>
      </c>
      <c r="C216" s="3" t="s">
        <v>482</v>
      </c>
      <c r="D216" s="2">
        <v>1400</v>
      </c>
      <c r="E216" s="2">
        <v>14324</v>
      </c>
      <c r="F216" s="2" t="s">
        <v>20</v>
      </c>
      <c r="G216" s="2">
        <v>165</v>
      </c>
      <c r="H216" s="2" t="s">
        <v>21</v>
      </c>
      <c r="I216" s="2" t="s">
        <v>22</v>
      </c>
      <c r="J216" s="2">
        <v>1282194000</v>
      </c>
      <c r="K216" s="2">
        <v>1282712400</v>
      </c>
      <c r="L216" s="2" t="b">
        <v>0</v>
      </c>
      <c r="M216" s="2" t="b">
        <v>0</v>
      </c>
      <c r="N216" s="2" t="s">
        <v>23</v>
      </c>
    </row>
    <row r="217" spans="1:14" x14ac:dyDescent="0.25">
      <c r="A217" s="2">
        <v>215</v>
      </c>
      <c r="B217" s="2" t="s">
        <v>483</v>
      </c>
      <c r="C217" s="3" t="s">
        <v>484</v>
      </c>
      <c r="D217" s="2">
        <v>156800</v>
      </c>
      <c r="E217" s="2">
        <v>6024</v>
      </c>
      <c r="F217" s="2" t="s">
        <v>14</v>
      </c>
      <c r="G217" s="2">
        <v>143</v>
      </c>
      <c r="H217" s="2" t="s">
        <v>21</v>
      </c>
      <c r="I217" s="2" t="s">
        <v>22</v>
      </c>
      <c r="J217" s="2">
        <v>1550037600</v>
      </c>
      <c r="K217" s="2">
        <v>1550210400</v>
      </c>
      <c r="L217" s="2" t="b">
        <v>0</v>
      </c>
      <c r="M217" s="2" t="b">
        <v>0</v>
      </c>
      <c r="N217" s="2" t="s">
        <v>33</v>
      </c>
    </row>
    <row r="218" spans="1:14" x14ac:dyDescent="0.25">
      <c r="A218" s="2">
        <v>216</v>
      </c>
      <c r="B218" s="2" t="s">
        <v>485</v>
      </c>
      <c r="C218" s="3" t="s">
        <v>486</v>
      </c>
      <c r="D218" s="2">
        <v>121700</v>
      </c>
      <c r="E218" s="2">
        <v>188721</v>
      </c>
      <c r="F218" s="2" t="s">
        <v>20</v>
      </c>
      <c r="G218" s="2">
        <v>1815</v>
      </c>
      <c r="H218" s="2" t="s">
        <v>21</v>
      </c>
      <c r="I218" s="2" t="s">
        <v>22</v>
      </c>
      <c r="J218" s="2">
        <v>1321941600</v>
      </c>
      <c r="K218" s="2">
        <v>1322114400</v>
      </c>
      <c r="L218" s="2" t="b">
        <v>0</v>
      </c>
      <c r="M218" s="2" t="b">
        <v>0</v>
      </c>
      <c r="N218" s="2" t="s">
        <v>33</v>
      </c>
    </row>
    <row r="219" spans="1:14" x14ac:dyDescent="0.25">
      <c r="A219" s="2">
        <v>217</v>
      </c>
      <c r="B219" s="2" t="s">
        <v>487</v>
      </c>
      <c r="C219" s="3" t="s">
        <v>488</v>
      </c>
      <c r="D219" s="2">
        <v>129400</v>
      </c>
      <c r="E219" s="2">
        <v>57911</v>
      </c>
      <c r="F219" s="2" t="s">
        <v>14</v>
      </c>
      <c r="G219" s="2">
        <v>934</v>
      </c>
      <c r="H219" s="2" t="s">
        <v>21</v>
      </c>
      <c r="I219" s="2" t="s">
        <v>22</v>
      </c>
      <c r="J219" s="2">
        <v>1556427600</v>
      </c>
      <c r="K219" s="2">
        <v>1557205200</v>
      </c>
      <c r="L219" s="2" t="b">
        <v>0</v>
      </c>
      <c r="M219" s="2" t="b">
        <v>0</v>
      </c>
      <c r="N219" s="2" t="s">
        <v>474</v>
      </c>
    </row>
    <row r="220" spans="1:14" x14ac:dyDescent="0.25">
      <c r="A220" s="2">
        <v>218</v>
      </c>
      <c r="B220" s="2" t="s">
        <v>489</v>
      </c>
      <c r="C220" s="3" t="s">
        <v>490</v>
      </c>
      <c r="D220" s="2">
        <v>5700</v>
      </c>
      <c r="E220" s="2">
        <v>12309</v>
      </c>
      <c r="F220" s="2" t="s">
        <v>20</v>
      </c>
      <c r="G220" s="2">
        <v>397</v>
      </c>
      <c r="H220" s="2" t="s">
        <v>40</v>
      </c>
      <c r="I220" s="2" t="s">
        <v>41</v>
      </c>
      <c r="J220" s="2">
        <v>1320991200</v>
      </c>
      <c r="K220" s="2">
        <v>1323928800</v>
      </c>
      <c r="L220" s="2" t="b">
        <v>0</v>
      </c>
      <c r="M220" s="2" t="b">
        <v>1</v>
      </c>
      <c r="N220" s="2" t="s">
        <v>100</v>
      </c>
    </row>
    <row r="221" spans="1:14" x14ac:dyDescent="0.25">
      <c r="A221" s="2">
        <v>219</v>
      </c>
      <c r="B221" s="2" t="s">
        <v>491</v>
      </c>
      <c r="C221" s="3" t="s">
        <v>492</v>
      </c>
      <c r="D221" s="2">
        <v>41700</v>
      </c>
      <c r="E221" s="2">
        <v>138497</v>
      </c>
      <c r="F221" s="2" t="s">
        <v>20</v>
      </c>
      <c r="G221" s="2">
        <v>1539</v>
      </c>
      <c r="H221" s="2" t="s">
        <v>21</v>
      </c>
      <c r="I221" s="2" t="s">
        <v>22</v>
      </c>
      <c r="J221" s="2">
        <v>1345093200</v>
      </c>
      <c r="K221" s="2">
        <v>1346130000</v>
      </c>
      <c r="L221" s="2" t="b">
        <v>0</v>
      </c>
      <c r="M221" s="2" t="b">
        <v>0</v>
      </c>
      <c r="N221" s="2" t="s">
        <v>71</v>
      </c>
    </row>
    <row r="222" spans="1:14" x14ac:dyDescent="0.25">
      <c r="A222" s="2">
        <v>220</v>
      </c>
      <c r="B222" s="2" t="s">
        <v>493</v>
      </c>
      <c r="C222" s="3" t="s">
        <v>494</v>
      </c>
      <c r="D222" s="2">
        <v>7900</v>
      </c>
      <c r="E222" s="2">
        <v>667</v>
      </c>
      <c r="F222" s="2" t="s">
        <v>14</v>
      </c>
      <c r="G222" s="2">
        <v>17</v>
      </c>
      <c r="H222" s="2" t="s">
        <v>21</v>
      </c>
      <c r="I222" s="2" t="s">
        <v>22</v>
      </c>
      <c r="J222" s="2">
        <v>1309496400</v>
      </c>
      <c r="K222" s="2">
        <v>1311051600</v>
      </c>
      <c r="L222" s="2" t="b">
        <v>1</v>
      </c>
      <c r="M222" s="2" t="b">
        <v>0</v>
      </c>
      <c r="N222" s="2" t="s">
        <v>33</v>
      </c>
    </row>
    <row r="223" spans="1:14" x14ac:dyDescent="0.25">
      <c r="A223" s="2">
        <v>221</v>
      </c>
      <c r="B223" s="2" t="s">
        <v>495</v>
      </c>
      <c r="C223" s="3" t="s">
        <v>496</v>
      </c>
      <c r="D223" s="2">
        <v>121500</v>
      </c>
      <c r="E223" s="2">
        <v>119830</v>
      </c>
      <c r="F223" s="2" t="s">
        <v>14</v>
      </c>
      <c r="G223" s="2">
        <v>2179</v>
      </c>
      <c r="H223" s="2" t="s">
        <v>21</v>
      </c>
      <c r="I223" s="2" t="s">
        <v>22</v>
      </c>
      <c r="J223" s="2">
        <v>1340254800</v>
      </c>
      <c r="K223" s="2">
        <v>1340427600</v>
      </c>
      <c r="L223" s="2" t="b">
        <v>1</v>
      </c>
      <c r="M223" s="2" t="b">
        <v>0</v>
      </c>
      <c r="N223" s="2" t="s">
        <v>17</v>
      </c>
    </row>
    <row r="224" spans="1:14" x14ac:dyDescent="0.25">
      <c r="A224" s="2">
        <v>222</v>
      </c>
      <c r="B224" s="2" t="s">
        <v>497</v>
      </c>
      <c r="C224" s="3" t="s">
        <v>498</v>
      </c>
      <c r="D224" s="2">
        <v>4800</v>
      </c>
      <c r="E224" s="2">
        <v>6623</v>
      </c>
      <c r="F224" s="2" t="s">
        <v>20</v>
      </c>
      <c r="G224" s="2">
        <v>138</v>
      </c>
      <c r="H224" s="2" t="s">
        <v>21</v>
      </c>
      <c r="I224" s="2" t="s">
        <v>22</v>
      </c>
      <c r="J224" s="2">
        <v>1412226000</v>
      </c>
      <c r="K224" s="2">
        <v>1412312400</v>
      </c>
      <c r="L224" s="2" t="b">
        <v>0</v>
      </c>
      <c r="M224" s="2" t="b">
        <v>0</v>
      </c>
      <c r="N224" s="2" t="s">
        <v>122</v>
      </c>
    </row>
    <row r="225" spans="1:14" x14ac:dyDescent="0.25">
      <c r="A225" s="2">
        <v>223</v>
      </c>
      <c r="B225" s="2" t="s">
        <v>499</v>
      </c>
      <c r="C225" s="3" t="s">
        <v>500</v>
      </c>
      <c r="D225" s="2">
        <v>87300</v>
      </c>
      <c r="E225" s="2">
        <v>81897</v>
      </c>
      <c r="F225" s="2" t="s">
        <v>14</v>
      </c>
      <c r="G225" s="2">
        <v>931</v>
      </c>
      <c r="H225" s="2" t="s">
        <v>21</v>
      </c>
      <c r="I225" s="2" t="s">
        <v>22</v>
      </c>
      <c r="J225" s="2">
        <v>1458104400</v>
      </c>
      <c r="K225" s="2">
        <v>1459314000</v>
      </c>
      <c r="L225" s="2" t="b">
        <v>0</v>
      </c>
      <c r="M225" s="2" t="b">
        <v>0</v>
      </c>
      <c r="N225" s="2" t="s">
        <v>33</v>
      </c>
    </row>
    <row r="226" spans="1:14" x14ac:dyDescent="0.25">
      <c r="A226" s="2">
        <v>224</v>
      </c>
      <c r="B226" s="2" t="s">
        <v>501</v>
      </c>
      <c r="C226" s="3" t="s">
        <v>502</v>
      </c>
      <c r="D226" s="2">
        <v>46300</v>
      </c>
      <c r="E226" s="2">
        <v>186885</v>
      </c>
      <c r="F226" s="2" t="s">
        <v>20</v>
      </c>
      <c r="G226" s="2">
        <v>3594</v>
      </c>
      <c r="H226" s="2" t="s">
        <v>21</v>
      </c>
      <c r="I226" s="2" t="s">
        <v>22</v>
      </c>
      <c r="J226" s="2">
        <v>1411534800</v>
      </c>
      <c r="K226" s="2">
        <v>1415426400</v>
      </c>
      <c r="L226" s="2" t="b">
        <v>0</v>
      </c>
      <c r="M226" s="2" t="b">
        <v>0</v>
      </c>
      <c r="N226" s="2" t="s">
        <v>474</v>
      </c>
    </row>
    <row r="227" spans="1:14" x14ac:dyDescent="0.25">
      <c r="A227" s="2">
        <v>225</v>
      </c>
      <c r="B227" s="2" t="s">
        <v>503</v>
      </c>
      <c r="C227" s="3" t="s">
        <v>504</v>
      </c>
      <c r="D227" s="2">
        <v>67800</v>
      </c>
      <c r="E227" s="2">
        <v>176398</v>
      </c>
      <c r="F227" s="2" t="s">
        <v>20</v>
      </c>
      <c r="G227" s="2">
        <v>5880</v>
      </c>
      <c r="H227" s="2" t="s">
        <v>21</v>
      </c>
      <c r="I227" s="2" t="s">
        <v>22</v>
      </c>
      <c r="J227" s="2">
        <v>1399093200</v>
      </c>
      <c r="K227" s="2">
        <v>1399093200</v>
      </c>
      <c r="L227" s="2" t="b">
        <v>1</v>
      </c>
      <c r="M227" s="2" t="b">
        <v>0</v>
      </c>
      <c r="N227" s="2" t="s">
        <v>23</v>
      </c>
    </row>
    <row r="228" spans="1:14" x14ac:dyDescent="0.25">
      <c r="A228" s="2">
        <v>226</v>
      </c>
      <c r="B228" s="2" t="s">
        <v>253</v>
      </c>
      <c r="C228" s="3" t="s">
        <v>505</v>
      </c>
      <c r="D228" s="2">
        <v>3000</v>
      </c>
      <c r="E228" s="2">
        <v>10999</v>
      </c>
      <c r="F228" s="2" t="s">
        <v>20</v>
      </c>
      <c r="G228" s="2">
        <v>112</v>
      </c>
      <c r="H228" s="2" t="s">
        <v>21</v>
      </c>
      <c r="I228" s="2" t="s">
        <v>22</v>
      </c>
      <c r="J228" s="2">
        <v>1270702800</v>
      </c>
      <c r="K228" s="2">
        <v>1273899600</v>
      </c>
      <c r="L228" s="2" t="b">
        <v>0</v>
      </c>
      <c r="M228" s="2" t="b">
        <v>0</v>
      </c>
      <c r="N228" s="2" t="s">
        <v>122</v>
      </c>
    </row>
    <row r="229" spans="1:14" x14ac:dyDescent="0.25">
      <c r="A229" s="2">
        <v>227</v>
      </c>
      <c r="B229" s="2" t="s">
        <v>506</v>
      </c>
      <c r="C229" s="3" t="s">
        <v>507</v>
      </c>
      <c r="D229" s="2">
        <v>60900</v>
      </c>
      <c r="E229" s="2">
        <v>102751</v>
      </c>
      <c r="F229" s="2" t="s">
        <v>20</v>
      </c>
      <c r="G229" s="2">
        <v>943</v>
      </c>
      <c r="H229" s="2" t="s">
        <v>21</v>
      </c>
      <c r="I229" s="2" t="s">
        <v>22</v>
      </c>
      <c r="J229" s="2">
        <v>1431666000</v>
      </c>
      <c r="K229" s="2">
        <v>1432184400</v>
      </c>
      <c r="L229" s="2" t="b">
        <v>0</v>
      </c>
      <c r="M229" s="2" t="b">
        <v>0</v>
      </c>
      <c r="N229" s="2" t="s">
        <v>292</v>
      </c>
    </row>
    <row r="230" spans="1:14" x14ac:dyDescent="0.25">
      <c r="A230" s="2">
        <v>228</v>
      </c>
      <c r="B230" s="2" t="s">
        <v>508</v>
      </c>
      <c r="C230" s="3" t="s">
        <v>509</v>
      </c>
      <c r="D230" s="2">
        <v>137900</v>
      </c>
      <c r="E230" s="2">
        <v>165352</v>
      </c>
      <c r="F230" s="2" t="s">
        <v>20</v>
      </c>
      <c r="G230" s="2">
        <v>2468</v>
      </c>
      <c r="H230" s="2" t="s">
        <v>21</v>
      </c>
      <c r="I230" s="2" t="s">
        <v>22</v>
      </c>
      <c r="J230" s="2">
        <v>1472619600</v>
      </c>
      <c r="K230" s="2">
        <v>1474779600</v>
      </c>
      <c r="L230" s="2" t="b">
        <v>0</v>
      </c>
      <c r="M230" s="2" t="b">
        <v>0</v>
      </c>
      <c r="N230" s="2" t="s">
        <v>71</v>
      </c>
    </row>
    <row r="231" spans="1:14" x14ac:dyDescent="0.25">
      <c r="A231" s="2">
        <v>229</v>
      </c>
      <c r="B231" s="2" t="s">
        <v>510</v>
      </c>
      <c r="C231" s="3" t="s">
        <v>511</v>
      </c>
      <c r="D231" s="2">
        <v>85600</v>
      </c>
      <c r="E231" s="2">
        <v>165798</v>
      </c>
      <c r="F231" s="2" t="s">
        <v>20</v>
      </c>
      <c r="G231" s="2">
        <v>2551</v>
      </c>
      <c r="H231" s="2" t="s">
        <v>21</v>
      </c>
      <c r="I231" s="2" t="s">
        <v>22</v>
      </c>
      <c r="J231" s="2">
        <v>1496293200</v>
      </c>
      <c r="K231" s="2">
        <v>1500440400</v>
      </c>
      <c r="L231" s="2" t="b">
        <v>0</v>
      </c>
      <c r="M231" s="2" t="b">
        <v>1</v>
      </c>
      <c r="N231" s="2" t="s">
        <v>292</v>
      </c>
    </row>
    <row r="232" spans="1:14" x14ac:dyDescent="0.25">
      <c r="A232" s="2">
        <v>230</v>
      </c>
      <c r="B232" s="2" t="s">
        <v>512</v>
      </c>
      <c r="C232" s="3" t="s">
        <v>513</v>
      </c>
      <c r="D232" s="2">
        <v>2400</v>
      </c>
      <c r="E232" s="2">
        <v>10084</v>
      </c>
      <c r="F232" s="2" t="s">
        <v>20</v>
      </c>
      <c r="G232" s="2">
        <v>101</v>
      </c>
      <c r="H232" s="2" t="s">
        <v>21</v>
      </c>
      <c r="I232" s="2" t="s">
        <v>22</v>
      </c>
      <c r="J232" s="2">
        <v>1575612000</v>
      </c>
      <c r="K232" s="2">
        <v>1575612000</v>
      </c>
      <c r="L232" s="2" t="b">
        <v>0</v>
      </c>
      <c r="M232" s="2" t="b">
        <v>0</v>
      </c>
      <c r="N232" s="2" t="s">
        <v>89</v>
      </c>
    </row>
    <row r="233" spans="1:14" x14ac:dyDescent="0.25">
      <c r="A233" s="2">
        <v>231</v>
      </c>
      <c r="B233" s="2" t="s">
        <v>514</v>
      </c>
      <c r="C233" s="3" t="s">
        <v>515</v>
      </c>
      <c r="D233" s="2">
        <v>7200</v>
      </c>
      <c r="E233" s="2">
        <v>5523</v>
      </c>
      <c r="F233" s="2" t="s">
        <v>74</v>
      </c>
      <c r="G233" s="2">
        <v>67</v>
      </c>
      <c r="H233" s="2" t="s">
        <v>21</v>
      </c>
      <c r="I233" s="2" t="s">
        <v>22</v>
      </c>
      <c r="J233" s="2">
        <v>1369112400</v>
      </c>
      <c r="K233" s="2">
        <v>1374123600</v>
      </c>
      <c r="L233" s="2" t="b">
        <v>0</v>
      </c>
      <c r="M233" s="2" t="b">
        <v>0</v>
      </c>
      <c r="N233" s="2" t="s">
        <v>33</v>
      </c>
    </row>
    <row r="234" spans="1:14" x14ac:dyDescent="0.25">
      <c r="A234" s="2">
        <v>232</v>
      </c>
      <c r="B234" s="2" t="s">
        <v>516</v>
      </c>
      <c r="C234" s="3" t="s">
        <v>517</v>
      </c>
      <c r="D234" s="2">
        <v>3400</v>
      </c>
      <c r="E234" s="2">
        <v>5823</v>
      </c>
      <c r="F234" s="2" t="s">
        <v>20</v>
      </c>
      <c r="G234" s="2">
        <v>92</v>
      </c>
      <c r="H234" s="2" t="s">
        <v>21</v>
      </c>
      <c r="I234" s="2" t="s">
        <v>22</v>
      </c>
      <c r="J234" s="2">
        <v>1469422800</v>
      </c>
      <c r="K234" s="2">
        <v>1469509200</v>
      </c>
      <c r="L234" s="2" t="b">
        <v>0</v>
      </c>
      <c r="M234" s="2" t="b">
        <v>0</v>
      </c>
      <c r="N234" s="2" t="s">
        <v>33</v>
      </c>
    </row>
    <row r="235" spans="1:14" x14ac:dyDescent="0.25">
      <c r="A235" s="2">
        <v>233</v>
      </c>
      <c r="B235" s="2" t="s">
        <v>518</v>
      </c>
      <c r="C235" s="3" t="s">
        <v>519</v>
      </c>
      <c r="D235" s="2">
        <v>3800</v>
      </c>
      <c r="E235" s="2">
        <v>6000</v>
      </c>
      <c r="F235" s="2" t="s">
        <v>20</v>
      </c>
      <c r="G235" s="2">
        <v>62</v>
      </c>
      <c r="H235" s="2" t="s">
        <v>21</v>
      </c>
      <c r="I235" s="2" t="s">
        <v>22</v>
      </c>
      <c r="J235" s="2">
        <v>1307854800</v>
      </c>
      <c r="K235" s="2">
        <v>1309237200</v>
      </c>
      <c r="L235" s="2" t="b">
        <v>0</v>
      </c>
      <c r="M235" s="2" t="b">
        <v>0</v>
      </c>
      <c r="N235" s="2" t="s">
        <v>71</v>
      </c>
    </row>
    <row r="236" spans="1:14" x14ac:dyDescent="0.25">
      <c r="A236" s="2">
        <v>234</v>
      </c>
      <c r="B236" s="2" t="s">
        <v>520</v>
      </c>
      <c r="C236" s="3" t="s">
        <v>521</v>
      </c>
      <c r="D236" s="2">
        <v>7500</v>
      </c>
      <c r="E236" s="2">
        <v>8181</v>
      </c>
      <c r="F236" s="2" t="s">
        <v>20</v>
      </c>
      <c r="G236" s="2">
        <v>149</v>
      </c>
      <c r="H236" s="2" t="s">
        <v>107</v>
      </c>
      <c r="I236" s="2" t="s">
        <v>108</v>
      </c>
      <c r="J236" s="2">
        <v>1503378000</v>
      </c>
      <c r="K236" s="2">
        <v>1503982800</v>
      </c>
      <c r="L236" s="2" t="b">
        <v>0</v>
      </c>
      <c r="M236" s="2" t="b">
        <v>1</v>
      </c>
      <c r="N236" s="2" t="s">
        <v>89</v>
      </c>
    </row>
    <row r="237" spans="1:14" x14ac:dyDescent="0.25">
      <c r="A237" s="2">
        <v>235</v>
      </c>
      <c r="B237" s="2" t="s">
        <v>522</v>
      </c>
      <c r="C237" s="3" t="s">
        <v>523</v>
      </c>
      <c r="D237" s="2">
        <v>8600</v>
      </c>
      <c r="E237" s="2">
        <v>3589</v>
      </c>
      <c r="F237" s="2" t="s">
        <v>14</v>
      </c>
      <c r="G237" s="2">
        <v>92</v>
      </c>
      <c r="H237" s="2" t="s">
        <v>21</v>
      </c>
      <c r="I237" s="2" t="s">
        <v>22</v>
      </c>
      <c r="J237" s="2">
        <v>1486965600</v>
      </c>
      <c r="K237" s="2">
        <v>1487397600</v>
      </c>
      <c r="L237" s="2" t="b">
        <v>0</v>
      </c>
      <c r="M237" s="2" t="b">
        <v>0</v>
      </c>
      <c r="N237" s="2" t="s">
        <v>71</v>
      </c>
    </row>
    <row r="238" spans="1:14" x14ac:dyDescent="0.25">
      <c r="A238" s="2">
        <v>236</v>
      </c>
      <c r="B238" s="2" t="s">
        <v>524</v>
      </c>
      <c r="C238" s="3" t="s">
        <v>525</v>
      </c>
      <c r="D238" s="2">
        <v>39500</v>
      </c>
      <c r="E238" s="2">
        <v>4323</v>
      </c>
      <c r="F238" s="2" t="s">
        <v>14</v>
      </c>
      <c r="G238" s="2">
        <v>57</v>
      </c>
      <c r="H238" s="2" t="s">
        <v>26</v>
      </c>
      <c r="I238" s="2" t="s">
        <v>27</v>
      </c>
      <c r="J238" s="2">
        <v>1561438800</v>
      </c>
      <c r="K238" s="2">
        <v>1562043600</v>
      </c>
      <c r="L238" s="2" t="b">
        <v>0</v>
      </c>
      <c r="M238" s="2" t="b">
        <v>1</v>
      </c>
      <c r="N238" s="2" t="s">
        <v>23</v>
      </c>
    </row>
    <row r="239" spans="1:14" x14ac:dyDescent="0.25">
      <c r="A239" s="2">
        <v>237</v>
      </c>
      <c r="B239" s="2" t="s">
        <v>526</v>
      </c>
      <c r="C239" s="3" t="s">
        <v>527</v>
      </c>
      <c r="D239" s="2">
        <v>9300</v>
      </c>
      <c r="E239" s="2">
        <v>14822</v>
      </c>
      <c r="F239" s="2" t="s">
        <v>20</v>
      </c>
      <c r="G239" s="2">
        <v>329</v>
      </c>
      <c r="H239" s="2" t="s">
        <v>21</v>
      </c>
      <c r="I239" s="2" t="s">
        <v>22</v>
      </c>
      <c r="J239" s="2">
        <v>1398402000</v>
      </c>
      <c r="K239" s="2">
        <v>1398574800</v>
      </c>
      <c r="L239" s="2" t="b">
        <v>0</v>
      </c>
      <c r="M239" s="2" t="b">
        <v>0</v>
      </c>
      <c r="N239" s="2" t="s">
        <v>71</v>
      </c>
    </row>
    <row r="240" spans="1:14" x14ac:dyDescent="0.25">
      <c r="A240" s="2">
        <v>238</v>
      </c>
      <c r="B240" s="2" t="s">
        <v>528</v>
      </c>
      <c r="C240" s="3" t="s">
        <v>529</v>
      </c>
      <c r="D240" s="2">
        <v>2400</v>
      </c>
      <c r="E240" s="2">
        <v>10138</v>
      </c>
      <c r="F240" s="2" t="s">
        <v>20</v>
      </c>
      <c r="G240" s="2">
        <v>97</v>
      </c>
      <c r="H240" s="2" t="s">
        <v>36</v>
      </c>
      <c r="I240" s="2" t="s">
        <v>37</v>
      </c>
      <c r="J240" s="2">
        <v>1513231200</v>
      </c>
      <c r="K240" s="2">
        <v>1515391200</v>
      </c>
      <c r="L240" s="2" t="b">
        <v>0</v>
      </c>
      <c r="M240" s="2" t="b">
        <v>1</v>
      </c>
      <c r="N240" s="2" t="s">
        <v>33</v>
      </c>
    </row>
    <row r="241" spans="1:14" x14ac:dyDescent="0.25">
      <c r="A241" s="2">
        <v>239</v>
      </c>
      <c r="B241" s="2" t="s">
        <v>530</v>
      </c>
      <c r="C241" s="3" t="s">
        <v>531</v>
      </c>
      <c r="D241" s="2">
        <v>3200</v>
      </c>
      <c r="E241" s="2">
        <v>3127</v>
      </c>
      <c r="F241" s="2" t="s">
        <v>14</v>
      </c>
      <c r="G241" s="2">
        <v>41</v>
      </c>
      <c r="H241" s="2" t="s">
        <v>21</v>
      </c>
      <c r="I241" s="2" t="s">
        <v>22</v>
      </c>
      <c r="J241" s="2">
        <v>1440824400</v>
      </c>
      <c r="K241" s="2">
        <v>1441170000</v>
      </c>
      <c r="L241" s="2" t="b">
        <v>0</v>
      </c>
      <c r="M241" s="2" t="b">
        <v>0</v>
      </c>
      <c r="N241" s="2" t="s">
        <v>65</v>
      </c>
    </row>
    <row r="242" spans="1:14" x14ac:dyDescent="0.25">
      <c r="A242" s="2">
        <v>240</v>
      </c>
      <c r="B242" s="2" t="s">
        <v>532</v>
      </c>
      <c r="C242" s="3" t="s">
        <v>533</v>
      </c>
      <c r="D242" s="2">
        <v>29400</v>
      </c>
      <c r="E242" s="2">
        <v>123124</v>
      </c>
      <c r="F242" s="2" t="s">
        <v>20</v>
      </c>
      <c r="G242" s="2">
        <v>1784</v>
      </c>
      <c r="H242" s="2" t="s">
        <v>21</v>
      </c>
      <c r="I242" s="2" t="s">
        <v>22</v>
      </c>
      <c r="J242" s="2">
        <v>1281070800</v>
      </c>
      <c r="K242" s="2">
        <v>1281157200</v>
      </c>
      <c r="L242" s="2" t="b">
        <v>0</v>
      </c>
      <c r="M242" s="2" t="b">
        <v>0</v>
      </c>
      <c r="N242" s="2" t="s">
        <v>33</v>
      </c>
    </row>
    <row r="243" spans="1:14" x14ac:dyDescent="0.25">
      <c r="A243" s="2">
        <v>241</v>
      </c>
      <c r="B243" s="2" t="s">
        <v>534</v>
      </c>
      <c r="C243" s="3" t="s">
        <v>535</v>
      </c>
      <c r="D243" s="2">
        <v>168500</v>
      </c>
      <c r="E243" s="2">
        <v>171729</v>
      </c>
      <c r="F243" s="2" t="s">
        <v>20</v>
      </c>
      <c r="G243" s="2">
        <v>1684</v>
      </c>
      <c r="H243" s="2" t="s">
        <v>26</v>
      </c>
      <c r="I243" s="2" t="s">
        <v>27</v>
      </c>
      <c r="J243" s="2">
        <v>1397365200</v>
      </c>
      <c r="K243" s="2">
        <v>1398229200</v>
      </c>
      <c r="L243" s="2" t="b">
        <v>0</v>
      </c>
      <c r="M243" s="2" t="b">
        <v>1</v>
      </c>
      <c r="N243" s="2" t="s">
        <v>68</v>
      </c>
    </row>
    <row r="244" spans="1:14" x14ac:dyDescent="0.25">
      <c r="A244" s="2">
        <v>242</v>
      </c>
      <c r="B244" s="2" t="s">
        <v>536</v>
      </c>
      <c r="C244" s="3" t="s">
        <v>537</v>
      </c>
      <c r="D244" s="2">
        <v>8400</v>
      </c>
      <c r="E244" s="2">
        <v>10729</v>
      </c>
      <c r="F244" s="2" t="s">
        <v>20</v>
      </c>
      <c r="G244" s="2">
        <v>250</v>
      </c>
      <c r="H244" s="2" t="s">
        <v>21</v>
      </c>
      <c r="I244" s="2" t="s">
        <v>22</v>
      </c>
      <c r="J244" s="2">
        <v>1494392400</v>
      </c>
      <c r="K244" s="2">
        <v>1495256400</v>
      </c>
      <c r="L244" s="2" t="b">
        <v>0</v>
      </c>
      <c r="M244" s="2" t="b">
        <v>1</v>
      </c>
      <c r="N244" s="2" t="s">
        <v>23</v>
      </c>
    </row>
    <row r="245" spans="1:14" x14ac:dyDescent="0.25">
      <c r="A245" s="2">
        <v>243</v>
      </c>
      <c r="B245" s="2" t="s">
        <v>538</v>
      </c>
      <c r="C245" s="3" t="s">
        <v>539</v>
      </c>
      <c r="D245" s="2">
        <v>2300</v>
      </c>
      <c r="E245" s="2">
        <v>10240</v>
      </c>
      <c r="F245" s="2" t="s">
        <v>20</v>
      </c>
      <c r="G245" s="2">
        <v>238</v>
      </c>
      <c r="H245" s="2" t="s">
        <v>21</v>
      </c>
      <c r="I245" s="2" t="s">
        <v>22</v>
      </c>
      <c r="J245" s="2">
        <v>1520143200</v>
      </c>
      <c r="K245" s="2">
        <v>1520402400</v>
      </c>
      <c r="L245" s="2" t="b">
        <v>0</v>
      </c>
      <c r="M245" s="2" t="b">
        <v>0</v>
      </c>
      <c r="N245" s="2" t="s">
        <v>33</v>
      </c>
    </row>
    <row r="246" spans="1:14" x14ac:dyDescent="0.25">
      <c r="A246" s="2">
        <v>244</v>
      </c>
      <c r="B246" s="2" t="s">
        <v>540</v>
      </c>
      <c r="C246" s="3" t="s">
        <v>541</v>
      </c>
      <c r="D246" s="2">
        <v>700</v>
      </c>
      <c r="E246" s="2">
        <v>3988</v>
      </c>
      <c r="F246" s="2" t="s">
        <v>20</v>
      </c>
      <c r="G246" s="2">
        <v>53</v>
      </c>
      <c r="H246" s="2" t="s">
        <v>21</v>
      </c>
      <c r="I246" s="2" t="s">
        <v>22</v>
      </c>
      <c r="J246" s="2">
        <v>1405314000</v>
      </c>
      <c r="K246" s="2">
        <v>1409806800</v>
      </c>
      <c r="L246" s="2" t="b">
        <v>0</v>
      </c>
      <c r="M246" s="2" t="b">
        <v>0</v>
      </c>
      <c r="N246" s="2" t="s">
        <v>33</v>
      </c>
    </row>
    <row r="247" spans="1:14" x14ac:dyDescent="0.25">
      <c r="A247" s="2">
        <v>245</v>
      </c>
      <c r="B247" s="2" t="s">
        <v>542</v>
      </c>
      <c r="C247" s="3" t="s">
        <v>543</v>
      </c>
      <c r="D247" s="2">
        <v>2900</v>
      </c>
      <c r="E247" s="2">
        <v>14771</v>
      </c>
      <c r="F247" s="2" t="s">
        <v>20</v>
      </c>
      <c r="G247" s="2">
        <v>214</v>
      </c>
      <c r="H247" s="2" t="s">
        <v>21</v>
      </c>
      <c r="I247" s="2" t="s">
        <v>22</v>
      </c>
      <c r="J247" s="2">
        <v>1396846800</v>
      </c>
      <c r="K247" s="2">
        <v>1396933200</v>
      </c>
      <c r="L247" s="2" t="b">
        <v>0</v>
      </c>
      <c r="M247" s="2" t="b">
        <v>0</v>
      </c>
      <c r="N247" s="2" t="s">
        <v>33</v>
      </c>
    </row>
    <row r="248" spans="1:14" x14ac:dyDescent="0.25">
      <c r="A248" s="2">
        <v>246</v>
      </c>
      <c r="B248" s="2" t="s">
        <v>544</v>
      </c>
      <c r="C248" s="3" t="s">
        <v>545</v>
      </c>
      <c r="D248" s="2">
        <v>4500</v>
      </c>
      <c r="E248" s="2">
        <v>14649</v>
      </c>
      <c r="F248" s="2" t="s">
        <v>20</v>
      </c>
      <c r="G248" s="2">
        <v>222</v>
      </c>
      <c r="H248" s="2" t="s">
        <v>21</v>
      </c>
      <c r="I248" s="2" t="s">
        <v>22</v>
      </c>
      <c r="J248" s="2">
        <v>1375678800</v>
      </c>
      <c r="K248" s="2">
        <v>1376024400</v>
      </c>
      <c r="L248" s="2" t="b">
        <v>0</v>
      </c>
      <c r="M248" s="2" t="b">
        <v>0</v>
      </c>
      <c r="N248" s="2" t="s">
        <v>28</v>
      </c>
    </row>
    <row r="249" spans="1:14" x14ac:dyDescent="0.25">
      <c r="A249" s="2">
        <v>247</v>
      </c>
      <c r="B249" s="2" t="s">
        <v>546</v>
      </c>
      <c r="C249" s="3" t="s">
        <v>547</v>
      </c>
      <c r="D249" s="2">
        <v>19800</v>
      </c>
      <c r="E249" s="2">
        <v>184658</v>
      </c>
      <c r="F249" s="2" t="s">
        <v>20</v>
      </c>
      <c r="G249" s="2">
        <v>1884</v>
      </c>
      <c r="H249" s="2" t="s">
        <v>21</v>
      </c>
      <c r="I249" s="2" t="s">
        <v>22</v>
      </c>
      <c r="J249" s="2">
        <v>1482386400</v>
      </c>
      <c r="K249" s="2">
        <v>1483682400</v>
      </c>
      <c r="L249" s="2" t="b">
        <v>0</v>
      </c>
      <c r="M249" s="2" t="b">
        <v>1</v>
      </c>
      <c r="N249" s="2" t="s">
        <v>119</v>
      </c>
    </row>
    <row r="250" spans="1:14" x14ac:dyDescent="0.25">
      <c r="A250" s="2">
        <v>248</v>
      </c>
      <c r="B250" s="2" t="s">
        <v>548</v>
      </c>
      <c r="C250" s="3" t="s">
        <v>549</v>
      </c>
      <c r="D250" s="2">
        <v>6200</v>
      </c>
      <c r="E250" s="2">
        <v>13103</v>
      </c>
      <c r="F250" s="2" t="s">
        <v>20</v>
      </c>
      <c r="G250" s="2">
        <v>218</v>
      </c>
      <c r="H250" s="2" t="s">
        <v>26</v>
      </c>
      <c r="I250" s="2" t="s">
        <v>27</v>
      </c>
      <c r="J250" s="2">
        <v>1420005600</v>
      </c>
      <c r="K250" s="2">
        <v>1420437600</v>
      </c>
      <c r="L250" s="2" t="b">
        <v>0</v>
      </c>
      <c r="M250" s="2" t="b">
        <v>0</v>
      </c>
      <c r="N250" s="2" t="s">
        <v>292</v>
      </c>
    </row>
    <row r="251" spans="1:14" x14ac:dyDescent="0.25">
      <c r="A251" s="2">
        <v>249</v>
      </c>
      <c r="B251" s="2" t="s">
        <v>550</v>
      </c>
      <c r="C251" s="3" t="s">
        <v>551</v>
      </c>
      <c r="D251" s="2">
        <v>61500</v>
      </c>
      <c r="E251" s="2">
        <v>168095</v>
      </c>
      <c r="F251" s="2" t="s">
        <v>20</v>
      </c>
      <c r="G251" s="2">
        <v>6465</v>
      </c>
      <c r="H251" s="2" t="s">
        <v>21</v>
      </c>
      <c r="I251" s="2" t="s">
        <v>22</v>
      </c>
      <c r="J251" s="2">
        <v>1420178400</v>
      </c>
      <c r="K251" s="2">
        <v>1420783200</v>
      </c>
      <c r="L251" s="2" t="b">
        <v>0</v>
      </c>
      <c r="M251" s="2" t="b">
        <v>0</v>
      </c>
      <c r="N251" s="2" t="s">
        <v>206</v>
      </c>
    </row>
    <row r="252" spans="1:14" x14ac:dyDescent="0.25">
      <c r="A252" s="2">
        <v>250</v>
      </c>
      <c r="B252" s="2" t="s">
        <v>552</v>
      </c>
      <c r="C252" s="3" t="s">
        <v>553</v>
      </c>
      <c r="D252" s="2">
        <v>100</v>
      </c>
      <c r="E252" s="2">
        <v>3</v>
      </c>
      <c r="F252" s="2" t="s">
        <v>14</v>
      </c>
      <c r="G252" s="2">
        <v>1</v>
      </c>
      <c r="H252" s="2" t="s">
        <v>21</v>
      </c>
      <c r="I252" s="2" t="s">
        <v>22</v>
      </c>
      <c r="J252" s="2">
        <v>1264399200</v>
      </c>
      <c r="K252" s="2">
        <v>1267423200</v>
      </c>
      <c r="L252" s="2" t="b">
        <v>0</v>
      </c>
      <c r="M252" s="2" t="b">
        <v>0</v>
      </c>
      <c r="N252" s="2" t="s">
        <v>23</v>
      </c>
    </row>
    <row r="253" spans="1:14" x14ac:dyDescent="0.25">
      <c r="A253" s="2">
        <v>251</v>
      </c>
      <c r="B253" s="2" t="s">
        <v>554</v>
      </c>
      <c r="C253" s="3" t="s">
        <v>555</v>
      </c>
      <c r="D253" s="2">
        <v>7100</v>
      </c>
      <c r="E253" s="2">
        <v>3840</v>
      </c>
      <c r="F253" s="2" t="s">
        <v>14</v>
      </c>
      <c r="G253" s="2">
        <v>101</v>
      </c>
      <c r="H253" s="2" t="s">
        <v>21</v>
      </c>
      <c r="I253" s="2" t="s">
        <v>22</v>
      </c>
      <c r="J253" s="2">
        <v>1355032800</v>
      </c>
      <c r="K253" s="2">
        <v>1355205600</v>
      </c>
      <c r="L253" s="2" t="b">
        <v>0</v>
      </c>
      <c r="M253" s="2" t="b">
        <v>0</v>
      </c>
      <c r="N253" s="2" t="s">
        <v>33</v>
      </c>
    </row>
    <row r="254" spans="1:14" x14ac:dyDescent="0.25">
      <c r="A254" s="2">
        <v>252</v>
      </c>
      <c r="B254" s="2" t="s">
        <v>556</v>
      </c>
      <c r="C254" s="3" t="s">
        <v>557</v>
      </c>
      <c r="D254" s="2">
        <v>1000</v>
      </c>
      <c r="E254" s="2">
        <v>6263</v>
      </c>
      <c r="F254" s="2" t="s">
        <v>20</v>
      </c>
      <c r="G254" s="2">
        <v>59</v>
      </c>
      <c r="H254" s="2" t="s">
        <v>21</v>
      </c>
      <c r="I254" s="2" t="s">
        <v>22</v>
      </c>
      <c r="J254" s="2">
        <v>1382677200</v>
      </c>
      <c r="K254" s="2">
        <v>1383109200</v>
      </c>
      <c r="L254" s="2" t="b">
        <v>0</v>
      </c>
      <c r="M254" s="2" t="b">
        <v>0</v>
      </c>
      <c r="N254" s="2" t="s">
        <v>33</v>
      </c>
    </row>
    <row r="255" spans="1:14" x14ac:dyDescent="0.25">
      <c r="A255" s="2">
        <v>253</v>
      </c>
      <c r="B255" s="2" t="s">
        <v>558</v>
      </c>
      <c r="C255" s="3" t="s">
        <v>559</v>
      </c>
      <c r="D255" s="2">
        <v>121500</v>
      </c>
      <c r="E255" s="2">
        <v>108161</v>
      </c>
      <c r="F255" s="2" t="s">
        <v>14</v>
      </c>
      <c r="G255" s="2">
        <v>1335</v>
      </c>
      <c r="H255" s="2" t="s">
        <v>15</v>
      </c>
      <c r="I255" s="2" t="s">
        <v>16</v>
      </c>
      <c r="J255" s="2">
        <v>1302238800</v>
      </c>
      <c r="K255" s="2">
        <v>1303275600</v>
      </c>
      <c r="L255" s="2" t="b">
        <v>0</v>
      </c>
      <c r="M255" s="2" t="b">
        <v>0</v>
      </c>
      <c r="N255" s="2" t="s">
        <v>53</v>
      </c>
    </row>
    <row r="256" spans="1:14" x14ac:dyDescent="0.25">
      <c r="A256" s="2">
        <v>254</v>
      </c>
      <c r="B256" s="2" t="s">
        <v>560</v>
      </c>
      <c r="C256" s="3" t="s">
        <v>561</v>
      </c>
      <c r="D256" s="2">
        <v>4600</v>
      </c>
      <c r="E256" s="2">
        <v>8505</v>
      </c>
      <c r="F256" s="2" t="s">
        <v>20</v>
      </c>
      <c r="G256" s="2">
        <v>88</v>
      </c>
      <c r="H256" s="2" t="s">
        <v>21</v>
      </c>
      <c r="I256" s="2" t="s">
        <v>22</v>
      </c>
      <c r="J256" s="2">
        <v>1487656800</v>
      </c>
      <c r="K256" s="2">
        <v>1487829600</v>
      </c>
      <c r="L256" s="2" t="b">
        <v>0</v>
      </c>
      <c r="M256" s="2" t="b">
        <v>0</v>
      </c>
      <c r="N256" s="2" t="s">
        <v>68</v>
      </c>
    </row>
    <row r="257" spans="1:14" x14ac:dyDescent="0.25">
      <c r="A257" s="2">
        <v>255</v>
      </c>
      <c r="B257" s="2" t="s">
        <v>562</v>
      </c>
      <c r="C257" s="3" t="s">
        <v>563</v>
      </c>
      <c r="D257" s="2">
        <v>80500</v>
      </c>
      <c r="E257" s="2">
        <v>96735</v>
      </c>
      <c r="F257" s="2" t="s">
        <v>20</v>
      </c>
      <c r="G257" s="2">
        <v>1697</v>
      </c>
      <c r="H257" s="2" t="s">
        <v>21</v>
      </c>
      <c r="I257" s="2" t="s">
        <v>22</v>
      </c>
      <c r="J257" s="2">
        <v>1297836000</v>
      </c>
      <c r="K257" s="2">
        <v>1298268000</v>
      </c>
      <c r="L257" s="2" t="b">
        <v>0</v>
      </c>
      <c r="M257" s="2" t="b">
        <v>1</v>
      </c>
      <c r="N257" s="2" t="s">
        <v>23</v>
      </c>
    </row>
    <row r="258" spans="1:14" x14ac:dyDescent="0.25">
      <c r="A258" s="2">
        <v>256</v>
      </c>
      <c r="B258" s="2" t="s">
        <v>564</v>
      </c>
      <c r="C258" s="3" t="s">
        <v>565</v>
      </c>
      <c r="D258" s="2">
        <v>4100</v>
      </c>
      <c r="E258" s="2">
        <v>959</v>
      </c>
      <c r="F258" s="2" t="s">
        <v>14</v>
      </c>
      <c r="G258" s="2">
        <v>15</v>
      </c>
      <c r="H258" s="2" t="s">
        <v>40</v>
      </c>
      <c r="I258" s="2" t="s">
        <v>41</v>
      </c>
      <c r="J258" s="2">
        <v>1453615200</v>
      </c>
      <c r="K258" s="2">
        <v>1456812000</v>
      </c>
      <c r="L258" s="2" t="b">
        <v>0</v>
      </c>
      <c r="M258" s="2" t="b">
        <v>0</v>
      </c>
      <c r="N258" s="2" t="s">
        <v>23</v>
      </c>
    </row>
    <row r="259" spans="1:14" x14ac:dyDescent="0.25">
      <c r="A259" s="2">
        <v>257</v>
      </c>
      <c r="B259" s="2" t="s">
        <v>566</v>
      </c>
      <c r="C259" s="3" t="s">
        <v>567</v>
      </c>
      <c r="D259" s="2">
        <v>5700</v>
      </c>
      <c r="E259" s="2">
        <v>8322</v>
      </c>
      <c r="F259" s="2" t="s">
        <v>20</v>
      </c>
      <c r="G259" s="2">
        <v>92</v>
      </c>
      <c r="H259" s="2" t="s">
        <v>21</v>
      </c>
      <c r="I259" s="2" t="s">
        <v>22</v>
      </c>
      <c r="J259" s="2">
        <v>1362463200</v>
      </c>
      <c r="K259" s="2">
        <v>1363669200</v>
      </c>
      <c r="L259" s="2" t="b">
        <v>0</v>
      </c>
      <c r="M259" s="2" t="b">
        <v>0</v>
      </c>
      <c r="N259" s="2" t="s">
        <v>33</v>
      </c>
    </row>
    <row r="260" spans="1:14" x14ac:dyDescent="0.25">
      <c r="A260" s="2">
        <v>258</v>
      </c>
      <c r="B260" s="2" t="s">
        <v>568</v>
      </c>
      <c r="C260" s="3" t="s">
        <v>569</v>
      </c>
      <c r="D260" s="2">
        <v>5000</v>
      </c>
      <c r="E260" s="2">
        <v>13424</v>
      </c>
      <c r="F260" s="2" t="s">
        <v>20</v>
      </c>
      <c r="G260" s="2">
        <v>186</v>
      </c>
      <c r="H260" s="2" t="s">
        <v>21</v>
      </c>
      <c r="I260" s="2" t="s">
        <v>22</v>
      </c>
      <c r="J260" s="2">
        <v>1481176800</v>
      </c>
      <c r="K260" s="2">
        <v>1482904800</v>
      </c>
      <c r="L260" s="2" t="b">
        <v>0</v>
      </c>
      <c r="M260" s="2" t="b">
        <v>1</v>
      </c>
      <c r="N260" s="2" t="s">
        <v>33</v>
      </c>
    </row>
    <row r="261" spans="1:14" x14ac:dyDescent="0.25">
      <c r="A261" s="2">
        <v>259</v>
      </c>
      <c r="B261" s="2" t="s">
        <v>570</v>
      </c>
      <c r="C261" s="3" t="s">
        <v>571</v>
      </c>
      <c r="D261" s="2">
        <v>1800</v>
      </c>
      <c r="E261" s="2">
        <v>10755</v>
      </c>
      <c r="F261" s="2" t="s">
        <v>20</v>
      </c>
      <c r="G261" s="2">
        <v>138</v>
      </c>
      <c r="H261" s="2" t="s">
        <v>21</v>
      </c>
      <c r="I261" s="2" t="s">
        <v>22</v>
      </c>
      <c r="J261" s="2">
        <v>1354946400</v>
      </c>
      <c r="K261" s="2">
        <v>1356588000</v>
      </c>
      <c r="L261" s="2" t="b">
        <v>1</v>
      </c>
      <c r="M261" s="2" t="b">
        <v>0</v>
      </c>
      <c r="N261" s="2" t="s">
        <v>122</v>
      </c>
    </row>
    <row r="262" spans="1:14" x14ac:dyDescent="0.25">
      <c r="A262" s="2">
        <v>260</v>
      </c>
      <c r="B262" s="2" t="s">
        <v>572</v>
      </c>
      <c r="C262" s="3" t="s">
        <v>573</v>
      </c>
      <c r="D262" s="2">
        <v>6300</v>
      </c>
      <c r="E262" s="2">
        <v>9935</v>
      </c>
      <c r="F262" s="2" t="s">
        <v>20</v>
      </c>
      <c r="G262" s="2">
        <v>261</v>
      </c>
      <c r="H262" s="2" t="s">
        <v>21</v>
      </c>
      <c r="I262" s="2" t="s">
        <v>22</v>
      </c>
      <c r="J262" s="2">
        <v>1348808400</v>
      </c>
      <c r="K262" s="2">
        <v>1349845200</v>
      </c>
      <c r="L262" s="2" t="b">
        <v>0</v>
      </c>
      <c r="M262" s="2" t="b">
        <v>0</v>
      </c>
      <c r="N262" s="2" t="s">
        <v>23</v>
      </c>
    </row>
    <row r="263" spans="1:14" x14ac:dyDescent="0.25">
      <c r="A263" s="2">
        <v>261</v>
      </c>
      <c r="B263" s="2" t="s">
        <v>574</v>
      </c>
      <c r="C263" s="3" t="s">
        <v>575</v>
      </c>
      <c r="D263" s="2">
        <v>84300</v>
      </c>
      <c r="E263" s="2">
        <v>26303</v>
      </c>
      <c r="F263" s="2" t="s">
        <v>14</v>
      </c>
      <c r="G263" s="2">
        <v>454</v>
      </c>
      <c r="H263" s="2" t="s">
        <v>21</v>
      </c>
      <c r="I263" s="2" t="s">
        <v>22</v>
      </c>
      <c r="J263" s="2">
        <v>1282712400</v>
      </c>
      <c r="K263" s="2">
        <v>1283058000</v>
      </c>
      <c r="L263" s="2" t="b">
        <v>0</v>
      </c>
      <c r="M263" s="2" t="b">
        <v>1</v>
      </c>
      <c r="N263" s="2" t="s">
        <v>23</v>
      </c>
    </row>
    <row r="264" spans="1:14" x14ac:dyDescent="0.25">
      <c r="A264" s="2">
        <v>262</v>
      </c>
      <c r="B264" s="2" t="s">
        <v>576</v>
      </c>
      <c r="C264" s="3" t="s">
        <v>577</v>
      </c>
      <c r="D264" s="2">
        <v>1700</v>
      </c>
      <c r="E264" s="2">
        <v>5328</v>
      </c>
      <c r="F264" s="2" t="s">
        <v>20</v>
      </c>
      <c r="G264" s="2">
        <v>107</v>
      </c>
      <c r="H264" s="2" t="s">
        <v>21</v>
      </c>
      <c r="I264" s="2" t="s">
        <v>22</v>
      </c>
      <c r="J264" s="2">
        <v>1301979600</v>
      </c>
      <c r="K264" s="2">
        <v>1304226000</v>
      </c>
      <c r="L264" s="2" t="b">
        <v>0</v>
      </c>
      <c r="M264" s="2" t="b">
        <v>1</v>
      </c>
      <c r="N264" s="2" t="s">
        <v>60</v>
      </c>
    </row>
    <row r="265" spans="1:14" x14ac:dyDescent="0.25">
      <c r="A265" s="2">
        <v>263</v>
      </c>
      <c r="B265" s="2" t="s">
        <v>578</v>
      </c>
      <c r="C265" s="3" t="s">
        <v>579</v>
      </c>
      <c r="D265" s="2">
        <v>2900</v>
      </c>
      <c r="E265" s="2">
        <v>10756</v>
      </c>
      <c r="F265" s="2" t="s">
        <v>20</v>
      </c>
      <c r="G265" s="2">
        <v>199</v>
      </c>
      <c r="H265" s="2" t="s">
        <v>21</v>
      </c>
      <c r="I265" s="2" t="s">
        <v>22</v>
      </c>
      <c r="J265" s="2">
        <v>1263016800</v>
      </c>
      <c r="K265" s="2">
        <v>1263016800</v>
      </c>
      <c r="L265" s="2" t="b">
        <v>0</v>
      </c>
      <c r="M265" s="2" t="b">
        <v>0</v>
      </c>
      <c r="N265" s="2" t="s">
        <v>122</v>
      </c>
    </row>
    <row r="266" spans="1:14" x14ac:dyDescent="0.25">
      <c r="A266" s="2">
        <v>264</v>
      </c>
      <c r="B266" s="2" t="s">
        <v>580</v>
      </c>
      <c r="C266" s="3" t="s">
        <v>581</v>
      </c>
      <c r="D266" s="2">
        <v>45600</v>
      </c>
      <c r="E266" s="2">
        <v>165375</v>
      </c>
      <c r="F266" s="2" t="s">
        <v>20</v>
      </c>
      <c r="G266" s="2">
        <v>5512</v>
      </c>
      <c r="H266" s="2" t="s">
        <v>21</v>
      </c>
      <c r="I266" s="2" t="s">
        <v>22</v>
      </c>
      <c r="J266" s="2">
        <v>1360648800</v>
      </c>
      <c r="K266" s="2">
        <v>1362031200</v>
      </c>
      <c r="L266" s="2" t="b">
        <v>0</v>
      </c>
      <c r="M266" s="2" t="b">
        <v>0</v>
      </c>
      <c r="N266" s="2" t="s">
        <v>33</v>
      </c>
    </row>
    <row r="267" spans="1:14" x14ac:dyDescent="0.25">
      <c r="A267" s="2">
        <v>265</v>
      </c>
      <c r="B267" s="2" t="s">
        <v>582</v>
      </c>
      <c r="C267" s="3" t="s">
        <v>583</v>
      </c>
      <c r="D267" s="2">
        <v>4900</v>
      </c>
      <c r="E267" s="2">
        <v>6031</v>
      </c>
      <c r="F267" s="2" t="s">
        <v>20</v>
      </c>
      <c r="G267" s="2">
        <v>86</v>
      </c>
      <c r="H267" s="2" t="s">
        <v>21</v>
      </c>
      <c r="I267" s="2" t="s">
        <v>22</v>
      </c>
      <c r="J267" s="2">
        <v>1451800800</v>
      </c>
      <c r="K267" s="2">
        <v>1455602400</v>
      </c>
      <c r="L267" s="2" t="b">
        <v>0</v>
      </c>
      <c r="M267" s="2" t="b">
        <v>0</v>
      </c>
      <c r="N267" s="2" t="s">
        <v>33</v>
      </c>
    </row>
    <row r="268" spans="1:14" x14ac:dyDescent="0.25">
      <c r="A268" s="2">
        <v>266</v>
      </c>
      <c r="B268" s="2" t="s">
        <v>584</v>
      </c>
      <c r="C268" s="3" t="s">
        <v>585</v>
      </c>
      <c r="D268" s="2">
        <v>111900</v>
      </c>
      <c r="E268" s="2">
        <v>85902</v>
      </c>
      <c r="F268" s="2" t="s">
        <v>14</v>
      </c>
      <c r="G268" s="2">
        <v>3182</v>
      </c>
      <c r="H268" s="2" t="s">
        <v>107</v>
      </c>
      <c r="I268" s="2" t="s">
        <v>108</v>
      </c>
      <c r="J268" s="2">
        <v>1415340000</v>
      </c>
      <c r="K268" s="2">
        <v>1418191200</v>
      </c>
      <c r="L268" s="2" t="b">
        <v>0</v>
      </c>
      <c r="M268" s="2" t="b">
        <v>1</v>
      </c>
      <c r="N268" s="2" t="s">
        <v>159</v>
      </c>
    </row>
    <row r="269" spans="1:14" x14ac:dyDescent="0.25">
      <c r="A269" s="2">
        <v>267</v>
      </c>
      <c r="B269" s="2" t="s">
        <v>586</v>
      </c>
      <c r="C269" s="3" t="s">
        <v>587</v>
      </c>
      <c r="D269" s="2">
        <v>61600</v>
      </c>
      <c r="E269" s="2">
        <v>143910</v>
      </c>
      <c r="F269" s="2" t="s">
        <v>20</v>
      </c>
      <c r="G269" s="2">
        <v>2768</v>
      </c>
      <c r="H269" s="2" t="s">
        <v>26</v>
      </c>
      <c r="I269" s="2" t="s">
        <v>27</v>
      </c>
      <c r="J269" s="2">
        <v>1351054800</v>
      </c>
      <c r="K269" s="2">
        <v>1352440800</v>
      </c>
      <c r="L269" s="2" t="b">
        <v>0</v>
      </c>
      <c r="M269" s="2" t="b">
        <v>0</v>
      </c>
      <c r="N269" s="2" t="s">
        <v>33</v>
      </c>
    </row>
    <row r="270" spans="1:14" x14ac:dyDescent="0.25">
      <c r="A270" s="2">
        <v>268</v>
      </c>
      <c r="B270" s="2" t="s">
        <v>588</v>
      </c>
      <c r="C270" s="3" t="s">
        <v>589</v>
      </c>
      <c r="D270" s="2">
        <v>1500</v>
      </c>
      <c r="E270" s="2">
        <v>2708</v>
      </c>
      <c r="F270" s="2" t="s">
        <v>20</v>
      </c>
      <c r="G270" s="2">
        <v>48</v>
      </c>
      <c r="H270" s="2" t="s">
        <v>21</v>
      </c>
      <c r="I270" s="2" t="s">
        <v>22</v>
      </c>
      <c r="J270" s="2">
        <v>1349326800</v>
      </c>
      <c r="K270" s="2">
        <v>1353304800</v>
      </c>
      <c r="L270" s="2" t="b">
        <v>0</v>
      </c>
      <c r="M270" s="2" t="b">
        <v>0</v>
      </c>
      <c r="N270" s="2" t="s">
        <v>42</v>
      </c>
    </row>
    <row r="271" spans="1:14" x14ac:dyDescent="0.25">
      <c r="A271" s="2">
        <v>269</v>
      </c>
      <c r="B271" s="2" t="s">
        <v>590</v>
      </c>
      <c r="C271" s="3" t="s">
        <v>591</v>
      </c>
      <c r="D271" s="2">
        <v>3500</v>
      </c>
      <c r="E271" s="2">
        <v>8842</v>
      </c>
      <c r="F271" s="2" t="s">
        <v>20</v>
      </c>
      <c r="G271" s="2">
        <v>87</v>
      </c>
      <c r="H271" s="2" t="s">
        <v>21</v>
      </c>
      <c r="I271" s="2" t="s">
        <v>22</v>
      </c>
      <c r="J271" s="2">
        <v>1548914400</v>
      </c>
      <c r="K271" s="2">
        <v>1550728800</v>
      </c>
      <c r="L271" s="2" t="b">
        <v>0</v>
      </c>
      <c r="M271" s="2" t="b">
        <v>0</v>
      </c>
      <c r="N271" s="2" t="s">
        <v>269</v>
      </c>
    </row>
    <row r="272" spans="1:14" x14ac:dyDescent="0.25">
      <c r="A272" s="2">
        <v>270</v>
      </c>
      <c r="B272" s="2" t="s">
        <v>592</v>
      </c>
      <c r="C272" s="3" t="s">
        <v>593</v>
      </c>
      <c r="D272" s="2">
        <v>173900</v>
      </c>
      <c r="E272" s="2">
        <v>47260</v>
      </c>
      <c r="F272" s="2" t="s">
        <v>74</v>
      </c>
      <c r="G272" s="2">
        <v>1890</v>
      </c>
      <c r="H272" s="2" t="s">
        <v>21</v>
      </c>
      <c r="I272" s="2" t="s">
        <v>22</v>
      </c>
      <c r="J272" s="2">
        <v>1291269600</v>
      </c>
      <c r="K272" s="2">
        <v>1291442400</v>
      </c>
      <c r="L272" s="2" t="b">
        <v>0</v>
      </c>
      <c r="M272" s="2" t="b">
        <v>0</v>
      </c>
      <c r="N272" s="2" t="s">
        <v>89</v>
      </c>
    </row>
    <row r="273" spans="1:14" x14ac:dyDescent="0.25">
      <c r="A273" s="2">
        <v>271</v>
      </c>
      <c r="B273" s="2" t="s">
        <v>594</v>
      </c>
      <c r="C273" s="3" t="s">
        <v>595</v>
      </c>
      <c r="D273" s="2">
        <v>153700</v>
      </c>
      <c r="E273" s="2">
        <v>1953</v>
      </c>
      <c r="F273" s="2" t="s">
        <v>47</v>
      </c>
      <c r="G273" s="2">
        <v>61</v>
      </c>
      <c r="H273" s="2" t="s">
        <v>21</v>
      </c>
      <c r="I273" s="2" t="s">
        <v>22</v>
      </c>
      <c r="J273" s="2">
        <v>1449468000</v>
      </c>
      <c r="K273" s="2">
        <v>1452146400</v>
      </c>
      <c r="L273" s="2" t="b">
        <v>0</v>
      </c>
      <c r="M273" s="2" t="b">
        <v>0</v>
      </c>
      <c r="N273" s="2" t="s">
        <v>122</v>
      </c>
    </row>
    <row r="274" spans="1:14" x14ac:dyDescent="0.25">
      <c r="A274" s="2">
        <v>272</v>
      </c>
      <c r="B274" s="2" t="s">
        <v>596</v>
      </c>
      <c r="C274" s="3" t="s">
        <v>597</v>
      </c>
      <c r="D274" s="2">
        <v>51100</v>
      </c>
      <c r="E274" s="2">
        <v>155349</v>
      </c>
      <c r="F274" s="2" t="s">
        <v>20</v>
      </c>
      <c r="G274" s="2">
        <v>1894</v>
      </c>
      <c r="H274" s="2" t="s">
        <v>21</v>
      </c>
      <c r="I274" s="2" t="s">
        <v>22</v>
      </c>
      <c r="J274" s="2">
        <v>1562734800</v>
      </c>
      <c r="K274" s="2">
        <v>1564894800</v>
      </c>
      <c r="L274" s="2" t="b">
        <v>0</v>
      </c>
      <c r="M274" s="2" t="b">
        <v>1</v>
      </c>
      <c r="N274" s="2" t="s">
        <v>33</v>
      </c>
    </row>
    <row r="275" spans="1:14" x14ac:dyDescent="0.25">
      <c r="A275" s="2">
        <v>273</v>
      </c>
      <c r="B275" s="2" t="s">
        <v>598</v>
      </c>
      <c r="C275" s="3" t="s">
        <v>599</v>
      </c>
      <c r="D275" s="2">
        <v>7800</v>
      </c>
      <c r="E275" s="2">
        <v>10704</v>
      </c>
      <c r="F275" s="2" t="s">
        <v>20</v>
      </c>
      <c r="G275" s="2">
        <v>282</v>
      </c>
      <c r="H275" s="2" t="s">
        <v>15</v>
      </c>
      <c r="I275" s="2" t="s">
        <v>16</v>
      </c>
      <c r="J275" s="2">
        <v>1505624400</v>
      </c>
      <c r="K275" s="2">
        <v>1505883600</v>
      </c>
      <c r="L275" s="2" t="b">
        <v>0</v>
      </c>
      <c r="M275" s="2" t="b">
        <v>0</v>
      </c>
      <c r="N275" s="2" t="s">
        <v>33</v>
      </c>
    </row>
    <row r="276" spans="1:14" x14ac:dyDescent="0.25">
      <c r="A276" s="2">
        <v>274</v>
      </c>
      <c r="B276" s="2" t="s">
        <v>600</v>
      </c>
      <c r="C276" s="3" t="s">
        <v>601</v>
      </c>
      <c r="D276" s="2">
        <v>2400</v>
      </c>
      <c r="E276" s="2">
        <v>773</v>
      </c>
      <c r="F276" s="2" t="s">
        <v>14</v>
      </c>
      <c r="G276" s="2">
        <v>15</v>
      </c>
      <c r="H276" s="2" t="s">
        <v>21</v>
      </c>
      <c r="I276" s="2" t="s">
        <v>22</v>
      </c>
      <c r="J276" s="2">
        <v>1509948000</v>
      </c>
      <c r="K276" s="2">
        <v>1510380000</v>
      </c>
      <c r="L276" s="2" t="b">
        <v>0</v>
      </c>
      <c r="M276" s="2" t="b">
        <v>0</v>
      </c>
      <c r="N276" s="2" t="s">
        <v>33</v>
      </c>
    </row>
    <row r="277" spans="1:14" x14ac:dyDescent="0.25">
      <c r="A277" s="2">
        <v>275</v>
      </c>
      <c r="B277" s="2" t="s">
        <v>602</v>
      </c>
      <c r="C277" s="3" t="s">
        <v>603</v>
      </c>
      <c r="D277" s="2">
        <v>3900</v>
      </c>
      <c r="E277" s="2">
        <v>9419</v>
      </c>
      <c r="F277" s="2" t="s">
        <v>20</v>
      </c>
      <c r="G277" s="2">
        <v>116</v>
      </c>
      <c r="H277" s="2" t="s">
        <v>21</v>
      </c>
      <c r="I277" s="2" t="s">
        <v>22</v>
      </c>
      <c r="J277" s="2">
        <v>1554526800</v>
      </c>
      <c r="K277" s="2">
        <v>1555218000</v>
      </c>
      <c r="L277" s="2" t="b">
        <v>0</v>
      </c>
      <c r="M277" s="2" t="b">
        <v>0</v>
      </c>
      <c r="N277" s="2" t="s">
        <v>206</v>
      </c>
    </row>
    <row r="278" spans="1:14" x14ac:dyDescent="0.25">
      <c r="A278" s="2">
        <v>276</v>
      </c>
      <c r="B278" s="2" t="s">
        <v>604</v>
      </c>
      <c r="C278" s="3" t="s">
        <v>605</v>
      </c>
      <c r="D278" s="2">
        <v>5500</v>
      </c>
      <c r="E278" s="2">
        <v>5324</v>
      </c>
      <c r="F278" s="2" t="s">
        <v>14</v>
      </c>
      <c r="G278" s="2">
        <v>133</v>
      </c>
      <c r="H278" s="2" t="s">
        <v>21</v>
      </c>
      <c r="I278" s="2" t="s">
        <v>22</v>
      </c>
      <c r="J278" s="2">
        <v>1334811600</v>
      </c>
      <c r="K278" s="2">
        <v>1335243600</v>
      </c>
      <c r="L278" s="2" t="b">
        <v>0</v>
      </c>
      <c r="M278" s="2" t="b">
        <v>1</v>
      </c>
      <c r="N278" s="2" t="s">
        <v>89</v>
      </c>
    </row>
    <row r="279" spans="1:14" x14ac:dyDescent="0.25">
      <c r="A279" s="2">
        <v>277</v>
      </c>
      <c r="B279" s="2" t="s">
        <v>606</v>
      </c>
      <c r="C279" s="3" t="s">
        <v>607</v>
      </c>
      <c r="D279" s="2">
        <v>700</v>
      </c>
      <c r="E279" s="2">
        <v>7465</v>
      </c>
      <c r="F279" s="2" t="s">
        <v>20</v>
      </c>
      <c r="G279" s="2">
        <v>83</v>
      </c>
      <c r="H279" s="2" t="s">
        <v>21</v>
      </c>
      <c r="I279" s="2" t="s">
        <v>22</v>
      </c>
      <c r="J279" s="2">
        <v>1279515600</v>
      </c>
      <c r="K279" s="2">
        <v>1279688400</v>
      </c>
      <c r="L279" s="2" t="b">
        <v>0</v>
      </c>
      <c r="M279" s="2" t="b">
        <v>0</v>
      </c>
      <c r="N279" s="2" t="s">
        <v>33</v>
      </c>
    </row>
    <row r="280" spans="1:14" x14ac:dyDescent="0.25">
      <c r="A280" s="2">
        <v>278</v>
      </c>
      <c r="B280" s="2" t="s">
        <v>608</v>
      </c>
      <c r="C280" s="3" t="s">
        <v>609</v>
      </c>
      <c r="D280" s="2">
        <v>2700</v>
      </c>
      <c r="E280" s="2">
        <v>8799</v>
      </c>
      <c r="F280" s="2" t="s">
        <v>20</v>
      </c>
      <c r="G280" s="2">
        <v>91</v>
      </c>
      <c r="H280" s="2" t="s">
        <v>21</v>
      </c>
      <c r="I280" s="2" t="s">
        <v>22</v>
      </c>
      <c r="J280" s="2">
        <v>1353909600</v>
      </c>
      <c r="K280" s="2">
        <v>1356069600</v>
      </c>
      <c r="L280" s="2" t="b">
        <v>0</v>
      </c>
      <c r="M280" s="2" t="b">
        <v>0</v>
      </c>
      <c r="N280" s="2" t="s">
        <v>28</v>
      </c>
    </row>
    <row r="281" spans="1:14" x14ac:dyDescent="0.25">
      <c r="A281" s="2">
        <v>279</v>
      </c>
      <c r="B281" s="2" t="s">
        <v>610</v>
      </c>
      <c r="C281" s="3" t="s">
        <v>611</v>
      </c>
      <c r="D281" s="2">
        <v>8000</v>
      </c>
      <c r="E281" s="2">
        <v>13656</v>
      </c>
      <c r="F281" s="2" t="s">
        <v>20</v>
      </c>
      <c r="G281" s="2">
        <v>546</v>
      </c>
      <c r="H281" s="2" t="s">
        <v>21</v>
      </c>
      <c r="I281" s="2" t="s">
        <v>22</v>
      </c>
      <c r="J281" s="2">
        <v>1535950800</v>
      </c>
      <c r="K281" s="2">
        <v>1536210000</v>
      </c>
      <c r="L281" s="2" t="b">
        <v>0</v>
      </c>
      <c r="M281" s="2" t="b">
        <v>0</v>
      </c>
      <c r="N281" s="2" t="s">
        <v>33</v>
      </c>
    </row>
    <row r="282" spans="1:14" x14ac:dyDescent="0.25">
      <c r="A282" s="2">
        <v>280</v>
      </c>
      <c r="B282" s="2" t="s">
        <v>612</v>
      </c>
      <c r="C282" s="3" t="s">
        <v>613</v>
      </c>
      <c r="D282" s="2">
        <v>2500</v>
      </c>
      <c r="E282" s="2">
        <v>14536</v>
      </c>
      <c r="F282" s="2" t="s">
        <v>20</v>
      </c>
      <c r="G282" s="2">
        <v>393</v>
      </c>
      <c r="H282" s="2" t="s">
        <v>21</v>
      </c>
      <c r="I282" s="2" t="s">
        <v>22</v>
      </c>
      <c r="J282" s="2">
        <v>1511244000</v>
      </c>
      <c r="K282" s="2">
        <v>1511762400</v>
      </c>
      <c r="L282" s="2" t="b">
        <v>0</v>
      </c>
      <c r="M282" s="2" t="b">
        <v>0</v>
      </c>
      <c r="N282" s="2" t="s">
        <v>71</v>
      </c>
    </row>
    <row r="283" spans="1:14" x14ac:dyDescent="0.25">
      <c r="A283" s="2">
        <v>281</v>
      </c>
      <c r="B283" s="2" t="s">
        <v>614</v>
      </c>
      <c r="C283" s="3" t="s">
        <v>615</v>
      </c>
      <c r="D283" s="2">
        <v>164500</v>
      </c>
      <c r="E283" s="2">
        <v>150552</v>
      </c>
      <c r="F283" s="2" t="s">
        <v>14</v>
      </c>
      <c r="G283" s="2">
        <v>2062</v>
      </c>
      <c r="H283" s="2" t="s">
        <v>21</v>
      </c>
      <c r="I283" s="2" t="s">
        <v>22</v>
      </c>
      <c r="J283" s="2">
        <v>1331445600</v>
      </c>
      <c r="K283" s="2">
        <v>1333256400</v>
      </c>
      <c r="L283" s="2" t="b">
        <v>0</v>
      </c>
      <c r="M283" s="2" t="b">
        <v>1</v>
      </c>
      <c r="N283" s="2" t="s">
        <v>33</v>
      </c>
    </row>
    <row r="284" spans="1:14" x14ac:dyDescent="0.25">
      <c r="A284" s="2">
        <v>282</v>
      </c>
      <c r="B284" s="2" t="s">
        <v>616</v>
      </c>
      <c r="C284" s="3" t="s">
        <v>617</v>
      </c>
      <c r="D284" s="2">
        <v>8400</v>
      </c>
      <c r="E284" s="2">
        <v>9076</v>
      </c>
      <c r="F284" s="2" t="s">
        <v>20</v>
      </c>
      <c r="G284" s="2">
        <v>133</v>
      </c>
      <c r="H284" s="2" t="s">
        <v>21</v>
      </c>
      <c r="I284" s="2" t="s">
        <v>22</v>
      </c>
      <c r="J284" s="2">
        <v>1480226400</v>
      </c>
      <c r="K284" s="2">
        <v>1480744800</v>
      </c>
      <c r="L284" s="2" t="b">
        <v>0</v>
      </c>
      <c r="M284" s="2" t="b">
        <v>1</v>
      </c>
      <c r="N284" s="2" t="s">
        <v>269</v>
      </c>
    </row>
    <row r="285" spans="1:14" x14ac:dyDescent="0.25">
      <c r="A285" s="2">
        <v>283</v>
      </c>
      <c r="B285" s="2" t="s">
        <v>618</v>
      </c>
      <c r="C285" s="3" t="s">
        <v>619</v>
      </c>
      <c r="D285" s="2">
        <v>8100</v>
      </c>
      <c r="E285" s="2">
        <v>1517</v>
      </c>
      <c r="F285" s="2" t="s">
        <v>14</v>
      </c>
      <c r="G285" s="2">
        <v>29</v>
      </c>
      <c r="H285" s="2" t="s">
        <v>36</v>
      </c>
      <c r="I285" s="2" t="s">
        <v>37</v>
      </c>
      <c r="J285" s="2">
        <v>1464584400</v>
      </c>
      <c r="K285" s="2">
        <v>1465016400</v>
      </c>
      <c r="L285" s="2" t="b">
        <v>0</v>
      </c>
      <c r="M285" s="2" t="b">
        <v>0</v>
      </c>
      <c r="N285" s="2" t="s">
        <v>23</v>
      </c>
    </row>
    <row r="286" spans="1:14" x14ac:dyDescent="0.25">
      <c r="A286" s="2">
        <v>284</v>
      </c>
      <c r="B286" s="2" t="s">
        <v>620</v>
      </c>
      <c r="C286" s="3" t="s">
        <v>621</v>
      </c>
      <c r="D286" s="2">
        <v>9800</v>
      </c>
      <c r="E286" s="2">
        <v>8153</v>
      </c>
      <c r="F286" s="2" t="s">
        <v>14</v>
      </c>
      <c r="G286" s="2">
        <v>132</v>
      </c>
      <c r="H286" s="2" t="s">
        <v>21</v>
      </c>
      <c r="I286" s="2" t="s">
        <v>22</v>
      </c>
      <c r="J286" s="2">
        <v>1335848400</v>
      </c>
      <c r="K286" s="2">
        <v>1336280400</v>
      </c>
      <c r="L286" s="2" t="b">
        <v>0</v>
      </c>
      <c r="M286" s="2" t="b">
        <v>0</v>
      </c>
      <c r="N286" s="2" t="s">
        <v>28</v>
      </c>
    </row>
    <row r="287" spans="1:14" x14ac:dyDescent="0.25">
      <c r="A287" s="2">
        <v>285</v>
      </c>
      <c r="B287" s="2" t="s">
        <v>622</v>
      </c>
      <c r="C287" s="3" t="s">
        <v>623</v>
      </c>
      <c r="D287" s="2">
        <v>900</v>
      </c>
      <c r="E287" s="2">
        <v>6357</v>
      </c>
      <c r="F287" s="2" t="s">
        <v>20</v>
      </c>
      <c r="G287" s="2">
        <v>254</v>
      </c>
      <c r="H287" s="2" t="s">
        <v>21</v>
      </c>
      <c r="I287" s="2" t="s">
        <v>22</v>
      </c>
      <c r="J287" s="2">
        <v>1473483600</v>
      </c>
      <c r="K287" s="2">
        <v>1476766800</v>
      </c>
      <c r="L287" s="2" t="b">
        <v>0</v>
      </c>
      <c r="M287" s="2" t="b">
        <v>0</v>
      </c>
      <c r="N287" s="2" t="s">
        <v>33</v>
      </c>
    </row>
    <row r="288" spans="1:14" x14ac:dyDescent="0.25">
      <c r="A288" s="2">
        <v>286</v>
      </c>
      <c r="B288" s="2" t="s">
        <v>624</v>
      </c>
      <c r="C288" s="3" t="s">
        <v>625</v>
      </c>
      <c r="D288" s="2">
        <v>112100</v>
      </c>
      <c r="E288" s="2">
        <v>19557</v>
      </c>
      <c r="F288" s="2" t="s">
        <v>74</v>
      </c>
      <c r="G288" s="2">
        <v>184</v>
      </c>
      <c r="H288" s="2" t="s">
        <v>21</v>
      </c>
      <c r="I288" s="2" t="s">
        <v>22</v>
      </c>
      <c r="J288" s="2">
        <v>1479880800</v>
      </c>
      <c r="K288" s="2">
        <v>1480485600</v>
      </c>
      <c r="L288" s="2" t="b">
        <v>0</v>
      </c>
      <c r="M288" s="2" t="b">
        <v>0</v>
      </c>
      <c r="N288" s="2" t="s">
        <v>33</v>
      </c>
    </row>
    <row r="289" spans="1:14" x14ac:dyDescent="0.25">
      <c r="A289" s="2">
        <v>287</v>
      </c>
      <c r="B289" s="2" t="s">
        <v>626</v>
      </c>
      <c r="C289" s="3" t="s">
        <v>627</v>
      </c>
      <c r="D289" s="2">
        <v>6300</v>
      </c>
      <c r="E289" s="2">
        <v>13213</v>
      </c>
      <c r="F289" s="2" t="s">
        <v>20</v>
      </c>
      <c r="G289" s="2">
        <v>176</v>
      </c>
      <c r="H289" s="2" t="s">
        <v>21</v>
      </c>
      <c r="I289" s="2" t="s">
        <v>22</v>
      </c>
      <c r="J289" s="2">
        <v>1430197200</v>
      </c>
      <c r="K289" s="2">
        <v>1430197200</v>
      </c>
      <c r="L289" s="2" t="b">
        <v>0</v>
      </c>
      <c r="M289" s="2" t="b">
        <v>0</v>
      </c>
      <c r="N289" s="2" t="s">
        <v>50</v>
      </c>
    </row>
    <row r="290" spans="1:14" x14ac:dyDescent="0.25">
      <c r="A290" s="2">
        <v>288</v>
      </c>
      <c r="B290" s="2" t="s">
        <v>628</v>
      </c>
      <c r="C290" s="3" t="s">
        <v>629</v>
      </c>
      <c r="D290" s="2">
        <v>5600</v>
      </c>
      <c r="E290" s="2">
        <v>5476</v>
      </c>
      <c r="F290" s="2" t="s">
        <v>14</v>
      </c>
      <c r="G290" s="2">
        <v>137</v>
      </c>
      <c r="H290" s="2" t="s">
        <v>36</v>
      </c>
      <c r="I290" s="2" t="s">
        <v>37</v>
      </c>
      <c r="J290" s="2">
        <v>1331701200</v>
      </c>
      <c r="K290" s="2">
        <v>1331787600</v>
      </c>
      <c r="L290" s="2" t="b">
        <v>0</v>
      </c>
      <c r="M290" s="2" t="b">
        <v>1</v>
      </c>
      <c r="N290" s="2" t="s">
        <v>148</v>
      </c>
    </row>
    <row r="291" spans="1:14" x14ac:dyDescent="0.25">
      <c r="A291" s="2">
        <v>289</v>
      </c>
      <c r="B291" s="2" t="s">
        <v>630</v>
      </c>
      <c r="C291" s="3" t="s">
        <v>631</v>
      </c>
      <c r="D291" s="2">
        <v>800</v>
      </c>
      <c r="E291" s="2">
        <v>13474</v>
      </c>
      <c r="F291" s="2" t="s">
        <v>20</v>
      </c>
      <c r="G291" s="2">
        <v>337</v>
      </c>
      <c r="H291" s="2" t="s">
        <v>15</v>
      </c>
      <c r="I291" s="2" t="s">
        <v>16</v>
      </c>
      <c r="J291" s="2">
        <v>1438578000</v>
      </c>
      <c r="K291" s="2">
        <v>1438837200</v>
      </c>
      <c r="L291" s="2" t="b">
        <v>0</v>
      </c>
      <c r="M291" s="2" t="b">
        <v>0</v>
      </c>
      <c r="N291" s="2" t="s">
        <v>33</v>
      </c>
    </row>
    <row r="292" spans="1:14" x14ac:dyDescent="0.25">
      <c r="A292" s="2">
        <v>290</v>
      </c>
      <c r="B292" s="2" t="s">
        <v>632</v>
      </c>
      <c r="C292" s="3" t="s">
        <v>633</v>
      </c>
      <c r="D292" s="2">
        <v>168600</v>
      </c>
      <c r="E292" s="2">
        <v>91722</v>
      </c>
      <c r="F292" s="2" t="s">
        <v>14</v>
      </c>
      <c r="G292" s="2">
        <v>908</v>
      </c>
      <c r="H292" s="2" t="s">
        <v>21</v>
      </c>
      <c r="I292" s="2" t="s">
        <v>22</v>
      </c>
      <c r="J292" s="2">
        <v>1368162000</v>
      </c>
      <c r="K292" s="2">
        <v>1370926800</v>
      </c>
      <c r="L292" s="2" t="b">
        <v>0</v>
      </c>
      <c r="M292" s="2" t="b">
        <v>1</v>
      </c>
      <c r="N292" s="2" t="s">
        <v>42</v>
      </c>
    </row>
    <row r="293" spans="1:14" x14ac:dyDescent="0.25">
      <c r="A293" s="2">
        <v>291</v>
      </c>
      <c r="B293" s="2" t="s">
        <v>634</v>
      </c>
      <c r="C293" s="3" t="s">
        <v>635</v>
      </c>
      <c r="D293" s="2">
        <v>1800</v>
      </c>
      <c r="E293" s="2">
        <v>8219</v>
      </c>
      <c r="F293" s="2" t="s">
        <v>20</v>
      </c>
      <c r="G293" s="2">
        <v>107</v>
      </c>
      <c r="H293" s="2" t="s">
        <v>21</v>
      </c>
      <c r="I293" s="2" t="s">
        <v>22</v>
      </c>
      <c r="J293" s="2">
        <v>1318654800</v>
      </c>
      <c r="K293" s="2">
        <v>1319000400</v>
      </c>
      <c r="L293" s="2" t="b">
        <v>1</v>
      </c>
      <c r="M293" s="2" t="b">
        <v>0</v>
      </c>
      <c r="N293" s="2" t="s">
        <v>28</v>
      </c>
    </row>
    <row r="294" spans="1:14" x14ac:dyDescent="0.25">
      <c r="A294" s="2">
        <v>292</v>
      </c>
      <c r="B294" s="2" t="s">
        <v>636</v>
      </c>
      <c r="C294" s="3" t="s">
        <v>637</v>
      </c>
      <c r="D294" s="2">
        <v>7300</v>
      </c>
      <c r="E294" s="2">
        <v>717</v>
      </c>
      <c r="F294" s="2" t="s">
        <v>14</v>
      </c>
      <c r="G294" s="2">
        <v>10</v>
      </c>
      <c r="H294" s="2" t="s">
        <v>21</v>
      </c>
      <c r="I294" s="2" t="s">
        <v>22</v>
      </c>
      <c r="J294" s="2">
        <v>1331874000</v>
      </c>
      <c r="K294" s="2">
        <v>1333429200</v>
      </c>
      <c r="L294" s="2" t="b">
        <v>0</v>
      </c>
      <c r="M294" s="2" t="b">
        <v>0</v>
      </c>
      <c r="N294" s="2" t="s">
        <v>17</v>
      </c>
    </row>
    <row r="295" spans="1:14" x14ac:dyDescent="0.25">
      <c r="A295" s="2">
        <v>293</v>
      </c>
      <c r="B295" s="2" t="s">
        <v>638</v>
      </c>
      <c r="C295" s="3" t="s">
        <v>639</v>
      </c>
      <c r="D295" s="2">
        <v>6500</v>
      </c>
      <c r="E295" s="2">
        <v>1065</v>
      </c>
      <c r="F295" s="2" t="s">
        <v>74</v>
      </c>
      <c r="G295" s="2">
        <v>32</v>
      </c>
      <c r="H295" s="2" t="s">
        <v>107</v>
      </c>
      <c r="I295" s="2" t="s">
        <v>108</v>
      </c>
      <c r="J295" s="2">
        <v>1286254800</v>
      </c>
      <c r="K295" s="2">
        <v>1287032400</v>
      </c>
      <c r="L295" s="2" t="b">
        <v>0</v>
      </c>
      <c r="M295" s="2" t="b">
        <v>0</v>
      </c>
      <c r="N295" s="2" t="s">
        <v>33</v>
      </c>
    </row>
    <row r="296" spans="1:14" x14ac:dyDescent="0.25">
      <c r="A296" s="2">
        <v>294</v>
      </c>
      <c r="B296" s="2" t="s">
        <v>640</v>
      </c>
      <c r="C296" s="3" t="s">
        <v>641</v>
      </c>
      <c r="D296" s="2">
        <v>600</v>
      </c>
      <c r="E296" s="2">
        <v>8038</v>
      </c>
      <c r="F296" s="2" t="s">
        <v>20</v>
      </c>
      <c r="G296" s="2">
        <v>183</v>
      </c>
      <c r="H296" s="2" t="s">
        <v>21</v>
      </c>
      <c r="I296" s="2" t="s">
        <v>22</v>
      </c>
      <c r="J296" s="2">
        <v>1540530000</v>
      </c>
      <c r="K296" s="2">
        <v>1541570400</v>
      </c>
      <c r="L296" s="2" t="b">
        <v>0</v>
      </c>
      <c r="M296" s="2" t="b">
        <v>0</v>
      </c>
      <c r="N296" s="2" t="s">
        <v>33</v>
      </c>
    </row>
    <row r="297" spans="1:14" x14ac:dyDescent="0.25">
      <c r="A297" s="2">
        <v>295</v>
      </c>
      <c r="B297" s="2" t="s">
        <v>642</v>
      </c>
      <c r="C297" s="3" t="s">
        <v>643</v>
      </c>
      <c r="D297" s="2">
        <v>192900</v>
      </c>
      <c r="E297" s="2">
        <v>68769</v>
      </c>
      <c r="F297" s="2" t="s">
        <v>14</v>
      </c>
      <c r="G297" s="2">
        <v>1910</v>
      </c>
      <c r="H297" s="2" t="s">
        <v>98</v>
      </c>
      <c r="I297" s="2" t="s">
        <v>99</v>
      </c>
      <c r="J297" s="2">
        <v>1381813200</v>
      </c>
      <c r="K297" s="2">
        <v>1383976800</v>
      </c>
      <c r="L297" s="2" t="b">
        <v>0</v>
      </c>
      <c r="M297" s="2" t="b">
        <v>0</v>
      </c>
      <c r="N297" s="2" t="s">
        <v>33</v>
      </c>
    </row>
    <row r="298" spans="1:14" x14ac:dyDescent="0.25">
      <c r="A298" s="2">
        <v>296</v>
      </c>
      <c r="B298" s="2" t="s">
        <v>644</v>
      </c>
      <c r="C298" s="3" t="s">
        <v>645</v>
      </c>
      <c r="D298" s="2">
        <v>6100</v>
      </c>
      <c r="E298" s="2">
        <v>3352</v>
      </c>
      <c r="F298" s="2" t="s">
        <v>14</v>
      </c>
      <c r="G298" s="2">
        <v>38</v>
      </c>
      <c r="H298" s="2" t="s">
        <v>26</v>
      </c>
      <c r="I298" s="2" t="s">
        <v>27</v>
      </c>
      <c r="J298" s="2">
        <v>1548655200</v>
      </c>
      <c r="K298" s="2">
        <v>1550556000</v>
      </c>
      <c r="L298" s="2" t="b">
        <v>0</v>
      </c>
      <c r="M298" s="2" t="b">
        <v>0</v>
      </c>
      <c r="N298" s="2" t="s">
        <v>33</v>
      </c>
    </row>
    <row r="299" spans="1:14" x14ac:dyDescent="0.25">
      <c r="A299" s="2">
        <v>297</v>
      </c>
      <c r="B299" s="2" t="s">
        <v>646</v>
      </c>
      <c r="C299" s="3" t="s">
        <v>647</v>
      </c>
      <c r="D299" s="2">
        <v>7200</v>
      </c>
      <c r="E299" s="2">
        <v>6785</v>
      </c>
      <c r="F299" s="2" t="s">
        <v>14</v>
      </c>
      <c r="G299" s="2">
        <v>104</v>
      </c>
      <c r="H299" s="2" t="s">
        <v>26</v>
      </c>
      <c r="I299" s="2" t="s">
        <v>27</v>
      </c>
      <c r="J299" s="2">
        <v>1389679200</v>
      </c>
      <c r="K299" s="2">
        <v>1390456800</v>
      </c>
      <c r="L299" s="2" t="b">
        <v>0</v>
      </c>
      <c r="M299" s="2" t="b">
        <v>1</v>
      </c>
      <c r="N299" s="2" t="s">
        <v>33</v>
      </c>
    </row>
    <row r="300" spans="1:14" x14ac:dyDescent="0.25">
      <c r="A300" s="2">
        <v>298</v>
      </c>
      <c r="B300" s="2" t="s">
        <v>648</v>
      </c>
      <c r="C300" s="3" t="s">
        <v>649</v>
      </c>
      <c r="D300" s="2">
        <v>3500</v>
      </c>
      <c r="E300" s="2">
        <v>5037</v>
      </c>
      <c r="F300" s="2" t="s">
        <v>20</v>
      </c>
      <c r="G300" s="2">
        <v>72</v>
      </c>
      <c r="H300" s="2" t="s">
        <v>21</v>
      </c>
      <c r="I300" s="2" t="s">
        <v>22</v>
      </c>
      <c r="J300" s="2">
        <v>1456466400</v>
      </c>
      <c r="K300" s="2">
        <v>1458018000</v>
      </c>
      <c r="L300" s="2" t="b">
        <v>0</v>
      </c>
      <c r="M300" s="2" t="b">
        <v>1</v>
      </c>
      <c r="N300" s="2" t="s">
        <v>23</v>
      </c>
    </row>
    <row r="301" spans="1:14" x14ac:dyDescent="0.25">
      <c r="A301" s="2">
        <v>299</v>
      </c>
      <c r="B301" s="2" t="s">
        <v>650</v>
      </c>
      <c r="C301" s="3" t="s">
        <v>651</v>
      </c>
      <c r="D301" s="2">
        <v>3800</v>
      </c>
      <c r="E301" s="2">
        <v>1954</v>
      </c>
      <c r="F301" s="2" t="s">
        <v>14</v>
      </c>
      <c r="G301" s="2">
        <v>49</v>
      </c>
      <c r="H301" s="2" t="s">
        <v>21</v>
      </c>
      <c r="I301" s="2" t="s">
        <v>22</v>
      </c>
      <c r="J301" s="2">
        <v>1456984800</v>
      </c>
      <c r="K301" s="2">
        <v>1461819600</v>
      </c>
      <c r="L301" s="2" t="b">
        <v>0</v>
      </c>
      <c r="M301" s="2" t="b">
        <v>0</v>
      </c>
      <c r="N301" s="2" t="s">
        <v>17</v>
      </c>
    </row>
    <row r="302" spans="1:14" x14ac:dyDescent="0.25">
      <c r="A302" s="2">
        <v>300</v>
      </c>
      <c r="B302" s="2" t="s">
        <v>652</v>
      </c>
      <c r="C302" s="3" t="s">
        <v>653</v>
      </c>
      <c r="D302" s="2">
        <v>100</v>
      </c>
      <c r="E302" s="2">
        <v>5</v>
      </c>
      <c r="F302" s="2" t="s">
        <v>14</v>
      </c>
      <c r="G302" s="2">
        <v>1</v>
      </c>
      <c r="H302" s="2" t="s">
        <v>36</v>
      </c>
      <c r="I302" s="2" t="s">
        <v>37</v>
      </c>
      <c r="J302" s="2">
        <v>1504069200</v>
      </c>
      <c r="K302" s="2">
        <v>1504155600</v>
      </c>
      <c r="L302" s="2" t="b">
        <v>0</v>
      </c>
      <c r="M302" s="2" t="b">
        <v>1</v>
      </c>
      <c r="N302" s="2" t="s">
        <v>68</v>
      </c>
    </row>
    <row r="303" spans="1:14" x14ac:dyDescent="0.25">
      <c r="A303" s="2">
        <v>301</v>
      </c>
      <c r="B303" s="2" t="s">
        <v>654</v>
      </c>
      <c r="C303" s="3" t="s">
        <v>655</v>
      </c>
      <c r="D303" s="2">
        <v>900</v>
      </c>
      <c r="E303" s="2">
        <v>12102</v>
      </c>
      <c r="F303" s="2" t="s">
        <v>20</v>
      </c>
      <c r="G303" s="2">
        <v>295</v>
      </c>
      <c r="H303" s="2" t="s">
        <v>21</v>
      </c>
      <c r="I303" s="2" t="s">
        <v>22</v>
      </c>
      <c r="J303" s="2">
        <v>1424930400</v>
      </c>
      <c r="K303" s="2">
        <v>1426395600</v>
      </c>
      <c r="L303" s="2" t="b">
        <v>0</v>
      </c>
      <c r="M303" s="2" t="b">
        <v>0</v>
      </c>
      <c r="N303" s="2" t="s">
        <v>42</v>
      </c>
    </row>
    <row r="304" spans="1:14" x14ac:dyDescent="0.25">
      <c r="A304" s="2">
        <v>302</v>
      </c>
      <c r="B304" s="2" t="s">
        <v>656</v>
      </c>
      <c r="C304" s="3" t="s">
        <v>657</v>
      </c>
      <c r="D304" s="2">
        <v>76100</v>
      </c>
      <c r="E304" s="2">
        <v>24234</v>
      </c>
      <c r="F304" s="2" t="s">
        <v>14</v>
      </c>
      <c r="G304" s="2">
        <v>245</v>
      </c>
      <c r="H304" s="2" t="s">
        <v>21</v>
      </c>
      <c r="I304" s="2" t="s">
        <v>22</v>
      </c>
      <c r="J304" s="2">
        <v>1535864400</v>
      </c>
      <c r="K304" s="2">
        <v>1537074000</v>
      </c>
      <c r="L304" s="2" t="b">
        <v>0</v>
      </c>
      <c r="M304" s="2" t="b">
        <v>0</v>
      </c>
      <c r="N304" s="2" t="s">
        <v>33</v>
      </c>
    </row>
    <row r="305" spans="1:14" x14ac:dyDescent="0.25">
      <c r="A305" s="2">
        <v>303</v>
      </c>
      <c r="B305" s="2" t="s">
        <v>658</v>
      </c>
      <c r="C305" s="3" t="s">
        <v>659</v>
      </c>
      <c r="D305" s="2">
        <v>3400</v>
      </c>
      <c r="E305" s="2">
        <v>2809</v>
      </c>
      <c r="F305" s="2" t="s">
        <v>14</v>
      </c>
      <c r="G305" s="2">
        <v>32</v>
      </c>
      <c r="H305" s="2" t="s">
        <v>21</v>
      </c>
      <c r="I305" s="2" t="s">
        <v>22</v>
      </c>
      <c r="J305" s="2">
        <v>1452146400</v>
      </c>
      <c r="K305" s="2">
        <v>1452578400</v>
      </c>
      <c r="L305" s="2" t="b">
        <v>0</v>
      </c>
      <c r="M305" s="2" t="b">
        <v>0</v>
      </c>
      <c r="N305" s="2" t="s">
        <v>60</v>
      </c>
    </row>
    <row r="306" spans="1:14" x14ac:dyDescent="0.25">
      <c r="A306" s="2">
        <v>304</v>
      </c>
      <c r="B306" s="2" t="s">
        <v>660</v>
      </c>
      <c r="C306" s="3" t="s">
        <v>661</v>
      </c>
      <c r="D306" s="2">
        <v>2100</v>
      </c>
      <c r="E306" s="2">
        <v>11469</v>
      </c>
      <c r="F306" s="2" t="s">
        <v>20</v>
      </c>
      <c r="G306" s="2">
        <v>142</v>
      </c>
      <c r="H306" s="2" t="s">
        <v>21</v>
      </c>
      <c r="I306" s="2" t="s">
        <v>22</v>
      </c>
      <c r="J306" s="2">
        <v>1470546000</v>
      </c>
      <c r="K306" s="2">
        <v>1474088400</v>
      </c>
      <c r="L306" s="2" t="b">
        <v>0</v>
      </c>
      <c r="M306" s="2" t="b">
        <v>0</v>
      </c>
      <c r="N306" s="2" t="s">
        <v>42</v>
      </c>
    </row>
    <row r="307" spans="1:14" x14ac:dyDescent="0.25">
      <c r="A307" s="2">
        <v>305</v>
      </c>
      <c r="B307" s="2" t="s">
        <v>662</v>
      </c>
      <c r="C307" s="3" t="s">
        <v>663</v>
      </c>
      <c r="D307" s="2">
        <v>2800</v>
      </c>
      <c r="E307" s="2">
        <v>8014</v>
      </c>
      <c r="F307" s="2" t="s">
        <v>20</v>
      </c>
      <c r="G307" s="2">
        <v>85</v>
      </c>
      <c r="H307" s="2" t="s">
        <v>21</v>
      </c>
      <c r="I307" s="2" t="s">
        <v>22</v>
      </c>
      <c r="J307" s="2">
        <v>1458363600</v>
      </c>
      <c r="K307" s="2">
        <v>1461906000</v>
      </c>
      <c r="L307" s="2" t="b">
        <v>0</v>
      </c>
      <c r="M307" s="2" t="b">
        <v>0</v>
      </c>
      <c r="N307" s="2" t="s">
        <v>33</v>
      </c>
    </row>
    <row r="308" spans="1:14" x14ac:dyDescent="0.25">
      <c r="A308" s="2">
        <v>306</v>
      </c>
      <c r="B308" s="2" t="s">
        <v>664</v>
      </c>
      <c r="C308" s="3" t="s">
        <v>665</v>
      </c>
      <c r="D308" s="2">
        <v>6500</v>
      </c>
      <c r="E308" s="2">
        <v>514</v>
      </c>
      <c r="F308" s="2" t="s">
        <v>14</v>
      </c>
      <c r="G308" s="2">
        <v>7</v>
      </c>
      <c r="H308" s="2" t="s">
        <v>21</v>
      </c>
      <c r="I308" s="2" t="s">
        <v>22</v>
      </c>
      <c r="J308" s="2">
        <v>1500008400</v>
      </c>
      <c r="K308" s="2">
        <v>1500267600</v>
      </c>
      <c r="L308" s="2" t="b">
        <v>0</v>
      </c>
      <c r="M308" s="2" t="b">
        <v>1</v>
      </c>
      <c r="N308" s="2" t="s">
        <v>33</v>
      </c>
    </row>
    <row r="309" spans="1:14" x14ac:dyDescent="0.25">
      <c r="A309" s="2">
        <v>307</v>
      </c>
      <c r="B309" s="2" t="s">
        <v>666</v>
      </c>
      <c r="C309" s="3" t="s">
        <v>667</v>
      </c>
      <c r="D309" s="2">
        <v>32900</v>
      </c>
      <c r="E309" s="2">
        <v>43473</v>
      </c>
      <c r="F309" s="2" t="s">
        <v>20</v>
      </c>
      <c r="G309" s="2">
        <v>659</v>
      </c>
      <c r="H309" s="2" t="s">
        <v>36</v>
      </c>
      <c r="I309" s="2" t="s">
        <v>37</v>
      </c>
      <c r="J309" s="2">
        <v>1338958800</v>
      </c>
      <c r="K309" s="2">
        <v>1340686800</v>
      </c>
      <c r="L309" s="2" t="b">
        <v>0</v>
      </c>
      <c r="M309" s="2" t="b">
        <v>1</v>
      </c>
      <c r="N309" s="2" t="s">
        <v>119</v>
      </c>
    </row>
    <row r="310" spans="1:14" x14ac:dyDescent="0.25">
      <c r="A310" s="2">
        <v>308</v>
      </c>
      <c r="B310" s="2" t="s">
        <v>668</v>
      </c>
      <c r="C310" s="3" t="s">
        <v>669</v>
      </c>
      <c r="D310" s="2">
        <v>118200</v>
      </c>
      <c r="E310" s="2">
        <v>87560</v>
      </c>
      <c r="F310" s="2" t="s">
        <v>14</v>
      </c>
      <c r="G310" s="2">
        <v>803</v>
      </c>
      <c r="H310" s="2" t="s">
        <v>21</v>
      </c>
      <c r="I310" s="2" t="s">
        <v>22</v>
      </c>
      <c r="J310" s="2">
        <v>1303102800</v>
      </c>
      <c r="K310" s="2">
        <v>1303189200</v>
      </c>
      <c r="L310" s="2" t="b">
        <v>0</v>
      </c>
      <c r="M310" s="2" t="b">
        <v>0</v>
      </c>
      <c r="N310" s="2" t="s">
        <v>33</v>
      </c>
    </row>
    <row r="311" spans="1:14" x14ac:dyDescent="0.25">
      <c r="A311" s="2">
        <v>309</v>
      </c>
      <c r="B311" s="2" t="s">
        <v>670</v>
      </c>
      <c r="C311" s="3" t="s">
        <v>671</v>
      </c>
      <c r="D311" s="2">
        <v>4100</v>
      </c>
      <c r="E311" s="2">
        <v>3087</v>
      </c>
      <c r="F311" s="2" t="s">
        <v>74</v>
      </c>
      <c r="G311" s="2">
        <v>75</v>
      </c>
      <c r="H311" s="2" t="s">
        <v>21</v>
      </c>
      <c r="I311" s="2" t="s">
        <v>22</v>
      </c>
      <c r="J311" s="2">
        <v>1316581200</v>
      </c>
      <c r="K311" s="2">
        <v>1318309200</v>
      </c>
      <c r="L311" s="2" t="b">
        <v>0</v>
      </c>
      <c r="M311" s="2" t="b">
        <v>1</v>
      </c>
      <c r="N311" s="2" t="s">
        <v>60</v>
      </c>
    </row>
    <row r="312" spans="1:14" x14ac:dyDescent="0.25">
      <c r="A312" s="2">
        <v>310</v>
      </c>
      <c r="B312" s="2" t="s">
        <v>672</v>
      </c>
      <c r="C312" s="3" t="s">
        <v>673</v>
      </c>
      <c r="D312" s="2">
        <v>7800</v>
      </c>
      <c r="E312" s="2">
        <v>1586</v>
      </c>
      <c r="F312" s="2" t="s">
        <v>14</v>
      </c>
      <c r="G312" s="2">
        <v>16</v>
      </c>
      <c r="H312" s="2" t="s">
        <v>21</v>
      </c>
      <c r="I312" s="2" t="s">
        <v>22</v>
      </c>
      <c r="J312" s="2">
        <v>1270789200</v>
      </c>
      <c r="K312" s="2">
        <v>1272171600</v>
      </c>
      <c r="L312" s="2" t="b">
        <v>0</v>
      </c>
      <c r="M312" s="2" t="b">
        <v>0</v>
      </c>
      <c r="N312" s="2" t="s">
        <v>89</v>
      </c>
    </row>
    <row r="313" spans="1:14" x14ac:dyDescent="0.25">
      <c r="A313" s="2">
        <v>311</v>
      </c>
      <c r="B313" s="2" t="s">
        <v>674</v>
      </c>
      <c r="C313" s="3" t="s">
        <v>675</v>
      </c>
      <c r="D313" s="2">
        <v>6300</v>
      </c>
      <c r="E313" s="2">
        <v>12812</v>
      </c>
      <c r="F313" s="2" t="s">
        <v>20</v>
      </c>
      <c r="G313" s="2">
        <v>121</v>
      </c>
      <c r="H313" s="2" t="s">
        <v>21</v>
      </c>
      <c r="I313" s="2" t="s">
        <v>22</v>
      </c>
      <c r="J313" s="2">
        <v>1297836000</v>
      </c>
      <c r="K313" s="2">
        <v>1298872800</v>
      </c>
      <c r="L313" s="2" t="b">
        <v>0</v>
      </c>
      <c r="M313" s="2" t="b">
        <v>0</v>
      </c>
      <c r="N313" s="2" t="s">
        <v>33</v>
      </c>
    </row>
    <row r="314" spans="1:14" x14ac:dyDescent="0.25">
      <c r="A314" s="2">
        <v>312</v>
      </c>
      <c r="B314" s="2" t="s">
        <v>676</v>
      </c>
      <c r="C314" s="3" t="s">
        <v>677</v>
      </c>
      <c r="D314" s="2">
        <v>59100</v>
      </c>
      <c r="E314" s="2">
        <v>183345</v>
      </c>
      <c r="F314" s="2" t="s">
        <v>20</v>
      </c>
      <c r="G314" s="2">
        <v>3742</v>
      </c>
      <c r="H314" s="2" t="s">
        <v>21</v>
      </c>
      <c r="I314" s="2" t="s">
        <v>22</v>
      </c>
      <c r="J314" s="2">
        <v>1382677200</v>
      </c>
      <c r="K314" s="2">
        <v>1383282000</v>
      </c>
      <c r="L314" s="2" t="b">
        <v>0</v>
      </c>
      <c r="M314" s="2" t="b">
        <v>0</v>
      </c>
      <c r="N314" s="2" t="s">
        <v>33</v>
      </c>
    </row>
    <row r="315" spans="1:14" x14ac:dyDescent="0.25">
      <c r="A315" s="2">
        <v>313</v>
      </c>
      <c r="B315" s="2" t="s">
        <v>678</v>
      </c>
      <c r="C315" s="3" t="s">
        <v>679</v>
      </c>
      <c r="D315" s="2">
        <v>2200</v>
      </c>
      <c r="E315" s="2">
        <v>8697</v>
      </c>
      <c r="F315" s="2" t="s">
        <v>20</v>
      </c>
      <c r="G315" s="2">
        <v>223</v>
      </c>
      <c r="H315" s="2" t="s">
        <v>21</v>
      </c>
      <c r="I315" s="2" t="s">
        <v>22</v>
      </c>
      <c r="J315" s="2">
        <v>1330322400</v>
      </c>
      <c r="K315" s="2">
        <v>1330495200</v>
      </c>
      <c r="L315" s="2" t="b">
        <v>0</v>
      </c>
      <c r="M315" s="2" t="b">
        <v>0</v>
      </c>
      <c r="N315" s="2" t="s">
        <v>23</v>
      </c>
    </row>
    <row r="316" spans="1:14" x14ac:dyDescent="0.25">
      <c r="A316" s="2">
        <v>314</v>
      </c>
      <c r="B316" s="2" t="s">
        <v>680</v>
      </c>
      <c r="C316" s="3" t="s">
        <v>681</v>
      </c>
      <c r="D316" s="2">
        <v>1400</v>
      </c>
      <c r="E316" s="2">
        <v>4126</v>
      </c>
      <c r="F316" s="2" t="s">
        <v>20</v>
      </c>
      <c r="G316" s="2">
        <v>133</v>
      </c>
      <c r="H316" s="2" t="s">
        <v>21</v>
      </c>
      <c r="I316" s="2" t="s">
        <v>22</v>
      </c>
      <c r="J316" s="2">
        <v>1552366800</v>
      </c>
      <c r="K316" s="2">
        <v>1552798800</v>
      </c>
      <c r="L316" s="2" t="b">
        <v>0</v>
      </c>
      <c r="M316" s="2" t="b">
        <v>1</v>
      </c>
      <c r="N316" s="2" t="s">
        <v>42</v>
      </c>
    </row>
    <row r="317" spans="1:14" x14ac:dyDescent="0.25">
      <c r="A317" s="2">
        <v>315</v>
      </c>
      <c r="B317" s="2" t="s">
        <v>682</v>
      </c>
      <c r="C317" s="3" t="s">
        <v>683</v>
      </c>
      <c r="D317" s="2">
        <v>9500</v>
      </c>
      <c r="E317" s="2">
        <v>3220</v>
      </c>
      <c r="F317" s="2" t="s">
        <v>14</v>
      </c>
      <c r="G317" s="2">
        <v>31</v>
      </c>
      <c r="H317" s="2" t="s">
        <v>21</v>
      </c>
      <c r="I317" s="2" t="s">
        <v>22</v>
      </c>
      <c r="J317" s="2">
        <v>1400907600</v>
      </c>
      <c r="K317" s="2">
        <v>1403413200</v>
      </c>
      <c r="L317" s="2" t="b">
        <v>0</v>
      </c>
      <c r="M317" s="2" t="b">
        <v>0</v>
      </c>
      <c r="N317" s="2" t="s">
        <v>33</v>
      </c>
    </row>
    <row r="318" spans="1:14" x14ac:dyDescent="0.25">
      <c r="A318" s="2">
        <v>316</v>
      </c>
      <c r="B318" s="2" t="s">
        <v>684</v>
      </c>
      <c r="C318" s="3" t="s">
        <v>685</v>
      </c>
      <c r="D318" s="2">
        <v>9600</v>
      </c>
      <c r="E318" s="2">
        <v>6401</v>
      </c>
      <c r="F318" s="2" t="s">
        <v>14</v>
      </c>
      <c r="G318" s="2">
        <v>108</v>
      </c>
      <c r="H318" s="2" t="s">
        <v>107</v>
      </c>
      <c r="I318" s="2" t="s">
        <v>108</v>
      </c>
      <c r="J318" s="2">
        <v>1574143200</v>
      </c>
      <c r="K318" s="2">
        <v>1574229600</v>
      </c>
      <c r="L318" s="2" t="b">
        <v>0</v>
      </c>
      <c r="M318" s="2" t="b">
        <v>1</v>
      </c>
      <c r="N318" s="2" t="s">
        <v>17</v>
      </c>
    </row>
    <row r="319" spans="1:14" x14ac:dyDescent="0.25">
      <c r="A319" s="2">
        <v>317</v>
      </c>
      <c r="B319" s="2" t="s">
        <v>686</v>
      </c>
      <c r="C319" s="3" t="s">
        <v>687</v>
      </c>
      <c r="D319" s="2">
        <v>6600</v>
      </c>
      <c r="E319" s="2">
        <v>1269</v>
      </c>
      <c r="F319" s="2" t="s">
        <v>14</v>
      </c>
      <c r="G319" s="2">
        <v>30</v>
      </c>
      <c r="H319" s="2" t="s">
        <v>21</v>
      </c>
      <c r="I319" s="2" t="s">
        <v>22</v>
      </c>
      <c r="J319" s="2">
        <v>1494738000</v>
      </c>
      <c r="K319" s="2">
        <v>1495861200</v>
      </c>
      <c r="L319" s="2" t="b">
        <v>0</v>
      </c>
      <c r="M319" s="2" t="b">
        <v>0</v>
      </c>
      <c r="N319" s="2" t="s">
        <v>33</v>
      </c>
    </row>
    <row r="320" spans="1:14" x14ac:dyDescent="0.25">
      <c r="A320" s="2">
        <v>318</v>
      </c>
      <c r="B320" s="2" t="s">
        <v>688</v>
      </c>
      <c r="C320" s="3" t="s">
        <v>689</v>
      </c>
      <c r="D320" s="2">
        <v>5700</v>
      </c>
      <c r="E320" s="2">
        <v>903</v>
      </c>
      <c r="F320" s="2" t="s">
        <v>14</v>
      </c>
      <c r="G320" s="2">
        <v>17</v>
      </c>
      <c r="H320" s="2" t="s">
        <v>21</v>
      </c>
      <c r="I320" s="2" t="s">
        <v>22</v>
      </c>
      <c r="J320" s="2">
        <v>1392357600</v>
      </c>
      <c r="K320" s="2">
        <v>1392530400</v>
      </c>
      <c r="L320" s="2" t="b">
        <v>0</v>
      </c>
      <c r="M320" s="2" t="b">
        <v>0</v>
      </c>
      <c r="N320" s="2" t="s">
        <v>23</v>
      </c>
    </row>
    <row r="321" spans="1:14" x14ac:dyDescent="0.25">
      <c r="A321" s="2">
        <v>319</v>
      </c>
      <c r="B321" s="2" t="s">
        <v>690</v>
      </c>
      <c r="C321" s="3" t="s">
        <v>691</v>
      </c>
      <c r="D321" s="2">
        <v>8400</v>
      </c>
      <c r="E321" s="2">
        <v>3251</v>
      </c>
      <c r="F321" s="2" t="s">
        <v>74</v>
      </c>
      <c r="G321" s="2">
        <v>64</v>
      </c>
      <c r="H321" s="2" t="s">
        <v>21</v>
      </c>
      <c r="I321" s="2" t="s">
        <v>22</v>
      </c>
      <c r="J321" s="2">
        <v>1281589200</v>
      </c>
      <c r="K321" s="2">
        <v>1283662800</v>
      </c>
      <c r="L321" s="2" t="b">
        <v>0</v>
      </c>
      <c r="M321" s="2" t="b">
        <v>0</v>
      </c>
      <c r="N321" s="2" t="s">
        <v>28</v>
      </c>
    </row>
    <row r="322" spans="1:14" x14ac:dyDescent="0.25">
      <c r="A322" s="2">
        <v>320</v>
      </c>
      <c r="B322" s="2" t="s">
        <v>692</v>
      </c>
      <c r="C322" s="3" t="s">
        <v>693</v>
      </c>
      <c r="D322" s="2">
        <v>84400</v>
      </c>
      <c r="E322" s="2">
        <v>8092</v>
      </c>
      <c r="F322" s="2" t="s">
        <v>14</v>
      </c>
      <c r="G322" s="2">
        <v>80</v>
      </c>
      <c r="H322" s="2" t="s">
        <v>21</v>
      </c>
      <c r="I322" s="2" t="s">
        <v>22</v>
      </c>
      <c r="J322" s="2">
        <v>1305003600</v>
      </c>
      <c r="K322" s="2">
        <v>1305781200</v>
      </c>
      <c r="L322" s="2" t="b">
        <v>0</v>
      </c>
      <c r="M322" s="2" t="b">
        <v>0</v>
      </c>
      <c r="N322" s="2" t="s">
        <v>119</v>
      </c>
    </row>
    <row r="323" spans="1:14" x14ac:dyDescent="0.25">
      <c r="A323" s="2">
        <v>321</v>
      </c>
      <c r="B323" s="2" t="s">
        <v>694</v>
      </c>
      <c r="C323" s="3" t="s">
        <v>695</v>
      </c>
      <c r="D323" s="2">
        <v>170400</v>
      </c>
      <c r="E323" s="2">
        <v>160422</v>
      </c>
      <c r="F323" s="2" t="s">
        <v>14</v>
      </c>
      <c r="G323" s="2">
        <v>2468</v>
      </c>
      <c r="H323" s="2" t="s">
        <v>21</v>
      </c>
      <c r="I323" s="2" t="s">
        <v>22</v>
      </c>
      <c r="J323" s="2">
        <v>1301634000</v>
      </c>
      <c r="K323" s="2">
        <v>1302325200</v>
      </c>
      <c r="L323" s="2" t="b">
        <v>0</v>
      </c>
      <c r="M323" s="2" t="b">
        <v>0</v>
      </c>
      <c r="N323" s="2" t="s">
        <v>100</v>
      </c>
    </row>
    <row r="324" spans="1:14" x14ac:dyDescent="0.25">
      <c r="A324" s="2">
        <v>322</v>
      </c>
      <c r="B324" s="2" t="s">
        <v>696</v>
      </c>
      <c r="C324" s="3" t="s">
        <v>697</v>
      </c>
      <c r="D324" s="2">
        <v>117900</v>
      </c>
      <c r="E324" s="2">
        <v>196377</v>
      </c>
      <c r="F324" s="2" t="s">
        <v>20</v>
      </c>
      <c r="G324" s="2">
        <v>5168</v>
      </c>
      <c r="H324" s="2" t="s">
        <v>21</v>
      </c>
      <c r="I324" s="2" t="s">
        <v>22</v>
      </c>
      <c r="J324" s="2">
        <v>1290664800</v>
      </c>
      <c r="K324" s="2">
        <v>1291788000</v>
      </c>
      <c r="L324" s="2" t="b">
        <v>0</v>
      </c>
      <c r="M324" s="2" t="b">
        <v>0</v>
      </c>
      <c r="N324" s="2" t="s">
        <v>33</v>
      </c>
    </row>
    <row r="325" spans="1:14" x14ac:dyDescent="0.25">
      <c r="A325" s="2">
        <v>323</v>
      </c>
      <c r="B325" s="2" t="s">
        <v>698</v>
      </c>
      <c r="C325" s="3" t="s">
        <v>699</v>
      </c>
      <c r="D325" s="2">
        <v>8900</v>
      </c>
      <c r="E325" s="2">
        <v>2148</v>
      </c>
      <c r="F325" s="2" t="s">
        <v>14</v>
      </c>
      <c r="G325" s="2">
        <v>26</v>
      </c>
      <c r="H325" s="2" t="s">
        <v>40</v>
      </c>
      <c r="I325" s="2" t="s">
        <v>41</v>
      </c>
      <c r="J325" s="2">
        <v>1395896400</v>
      </c>
      <c r="K325" s="2">
        <v>1396069200</v>
      </c>
      <c r="L325" s="2" t="b">
        <v>0</v>
      </c>
      <c r="M325" s="2" t="b">
        <v>0</v>
      </c>
      <c r="N325" s="2" t="s">
        <v>42</v>
      </c>
    </row>
    <row r="326" spans="1:14" x14ac:dyDescent="0.25">
      <c r="A326" s="2">
        <v>324</v>
      </c>
      <c r="B326" s="2" t="s">
        <v>700</v>
      </c>
      <c r="C326" s="3" t="s">
        <v>701</v>
      </c>
      <c r="D326" s="2">
        <v>7100</v>
      </c>
      <c r="E326" s="2">
        <v>11648</v>
      </c>
      <c r="F326" s="2" t="s">
        <v>20</v>
      </c>
      <c r="G326" s="2">
        <v>307</v>
      </c>
      <c r="H326" s="2" t="s">
        <v>21</v>
      </c>
      <c r="I326" s="2" t="s">
        <v>22</v>
      </c>
      <c r="J326" s="2">
        <v>1434862800</v>
      </c>
      <c r="K326" s="2">
        <v>1435899600</v>
      </c>
      <c r="L326" s="2" t="b">
        <v>0</v>
      </c>
      <c r="M326" s="2" t="b">
        <v>1</v>
      </c>
      <c r="N326" s="2" t="s">
        <v>33</v>
      </c>
    </row>
    <row r="327" spans="1:14" x14ac:dyDescent="0.25">
      <c r="A327" s="2">
        <v>325</v>
      </c>
      <c r="B327" s="2" t="s">
        <v>702</v>
      </c>
      <c r="C327" s="3" t="s">
        <v>703</v>
      </c>
      <c r="D327" s="2">
        <v>6500</v>
      </c>
      <c r="E327" s="2">
        <v>5897</v>
      </c>
      <c r="F327" s="2" t="s">
        <v>14</v>
      </c>
      <c r="G327" s="2">
        <v>73</v>
      </c>
      <c r="H327" s="2" t="s">
        <v>21</v>
      </c>
      <c r="I327" s="2" t="s">
        <v>22</v>
      </c>
      <c r="J327" s="2">
        <v>1529125200</v>
      </c>
      <c r="K327" s="2">
        <v>1531112400</v>
      </c>
      <c r="L327" s="2" t="b">
        <v>0</v>
      </c>
      <c r="M327" s="2" t="b">
        <v>1</v>
      </c>
      <c r="N327" s="2" t="s">
        <v>33</v>
      </c>
    </row>
    <row r="328" spans="1:14" x14ac:dyDescent="0.25">
      <c r="A328" s="2">
        <v>326</v>
      </c>
      <c r="B328" s="2" t="s">
        <v>704</v>
      </c>
      <c r="C328" s="3" t="s">
        <v>705</v>
      </c>
      <c r="D328" s="2">
        <v>7200</v>
      </c>
      <c r="E328" s="2">
        <v>3326</v>
      </c>
      <c r="F328" s="2" t="s">
        <v>14</v>
      </c>
      <c r="G328" s="2">
        <v>128</v>
      </c>
      <c r="H328" s="2" t="s">
        <v>21</v>
      </c>
      <c r="I328" s="2" t="s">
        <v>22</v>
      </c>
      <c r="J328" s="2">
        <v>1451109600</v>
      </c>
      <c r="K328" s="2">
        <v>1451628000</v>
      </c>
      <c r="L328" s="2" t="b">
        <v>0</v>
      </c>
      <c r="M328" s="2" t="b">
        <v>0</v>
      </c>
      <c r="N328" s="2" t="s">
        <v>71</v>
      </c>
    </row>
    <row r="329" spans="1:14" x14ac:dyDescent="0.25">
      <c r="A329" s="2">
        <v>327</v>
      </c>
      <c r="B329" s="2" t="s">
        <v>706</v>
      </c>
      <c r="C329" s="3" t="s">
        <v>707</v>
      </c>
      <c r="D329" s="2">
        <v>2600</v>
      </c>
      <c r="E329" s="2">
        <v>1002</v>
      </c>
      <c r="F329" s="2" t="s">
        <v>14</v>
      </c>
      <c r="G329" s="2">
        <v>33</v>
      </c>
      <c r="H329" s="2" t="s">
        <v>21</v>
      </c>
      <c r="I329" s="2" t="s">
        <v>22</v>
      </c>
      <c r="J329" s="2">
        <v>1566968400</v>
      </c>
      <c r="K329" s="2">
        <v>1567314000</v>
      </c>
      <c r="L329" s="2" t="b">
        <v>0</v>
      </c>
      <c r="M329" s="2" t="b">
        <v>1</v>
      </c>
      <c r="N329" s="2" t="s">
        <v>33</v>
      </c>
    </row>
    <row r="330" spans="1:14" x14ac:dyDescent="0.25">
      <c r="A330" s="2">
        <v>328</v>
      </c>
      <c r="B330" s="2" t="s">
        <v>708</v>
      </c>
      <c r="C330" s="3" t="s">
        <v>709</v>
      </c>
      <c r="D330" s="2">
        <v>98700</v>
      </c>
      <c r="E330" s="2">
        <v>131826</v>
      </c>
      <c r="F330" s="2" t="s">
        <v>20</v>
      </c>
      <c r="G330" s="2">
        <v>2441</v>
      </c>
      <c r="H330" s="2" t="s">
        <v>21</v>
      </c>
      <c r="I330" s="2" t="s">
        <v>22</v>
      </c>
      <c r="J330" s="2">
        <v>1543557600</v>
      </c>
      <c r="K330" s="2">
        <v>1544508000</v>
      </c>
      <c r="L330" s="2" t="b">
        <v>0</v>
      </c>
      <c r="M330" s="2" t="b">
        <v>0</v>
      </c>
      <c r="N330" s="2" t="s">
        <v>23</v>
      </c>
    </row>
    <row r="331" spans="1:14" x14ac:dyDescent="0.25">
      <c r="A331" s="2">
        <v>329</v>
      </c>
      <c r="B331" s="2" t="s">
        <v>710</v>
      </c>
      <c r="C331" s="3" t="s">
        <v>711</v>
      </c>
      <c r="D331" s="2">
        <v>93800</v>
      </c>
      <c r="E331" s="2">
        <v>21477</v>
      </c>
      <c r="F331" s="2" t="s">
        <v>47</v>
      </c>
      <c r="G331" s="2">
        <v>211</v>
      </c>
      <c r="H331" s="2" t="s">
        <v>21</v>
      </c>
      <c r="I331" s="2" t="s">
        <v>22</v>
      </c>
      <c r="J331" s="2">
        <v>1481522400</v>
      </c>
      <c r="K331" s="2">
        <v>1482472800</v>
      </c>
      <c r="L331" s="2" t="b">
        <v>0</v>
      </c>
      <c r="M331" s="2" t="b">
        <v>0</v>
      </c>
      <c r="N331" s="2" t="s">
        <v>89</v>
      </c>
    </row>
    <row r="332" spans="1:14" x14ac:dyDescent="0.25">
      <c r="A332" s="2">
        <v>330</v>
      </c>
      <c r="B332" s="2" t="s">
        <v>712</v>
      </c>
      <c r="C332" s="3" t="s">
        <v>713</v>
      </c>
      <c r="D332" s="2">
        <v>33700</v>
      </c>
      <c r="E332" s="2">
        <v>62330</v>
      </c>
      <c r="F332" s="2" t="s">
        <v>20</v>
      </c>
      <c r="G332" s="2">
        <v>1385</v>
      </c>
      <c r="H332" s="2" t="s">
        <v>40</v>
      </c>
      <c r="I332" s="2" t="s">
        <v>41</v>
      </c>
      <c r="J332" s="2">
        <v>1512712800</v>
      </c>
      <c r="K332" s="2">
        <v>1512799200</v>
      </c>
      <c r="L332" s="2" t="b">
        <v>0</v>
      </c>
      <c r="M332" s="2" t="b">
        <v>0</v>
      </c>
      <c r="N332" s="2" t="s">
        <v>42</v>
      </c>
    </row>
    <row r="333" spans="1:14" x14ac:dyDescent="0.25">
      <c r="A333" s="2">
        <v>331</v>
      </c>
      <c r="B333" s="2" t="s">
        <v>714</v>
      </c>
      <c r="C333" s="3" t="s">
        <v>715</v>
      </c>
      <c r="D333" s="2">
        <v>3300</v>
      </c>
      <c r="E333" s="2">
        <v>14643</v>
      </c>
      <c r="F333" s="2" t="s">
        <v>20</v>
      </c>
      <c r="G333" s="2">
        <v>190</v>
      </c>
      <c r="H333" s="2" t="s">
        <v>21</v>
      </c>
      <c r="I333" s="2" t="s">
        <v>22</v>
      </c>
      <c r="J333" s="2">
        <v>1324274400</v>
      </c>
      <c r="K333" s="2">
        <v>1324360800</v>
      </c>
      <c r="L333" s="2" t="b">
        <v>0</v>
      </c>
      <c r="M333" s="2" t="b">
        <v>0</v>
      </c>
      <c r="N333" s="2" t="s">
        <v>17</v>
      </c>
    </row>
    <row r="334" spans="1:14" x14ac:dyDescent="0.25">
      <c r="A334" s="2">
        <v>332</v>
      </c>
      <c r="B334" s="2" t="s">
        <v>716</v>
      </c>
      <c r="C334" s="3" t="s">
        <v>717</v>
      </c>
      <c r="D334" s="2">
        <v>20700</v>
      </c>
      <c r="E334" s="2">
        <v>41396</v>
      </c>
      <c r="F334" s="2" t="s">
        <v>20</v>
      </c>
      <c r="G334" s="2">
        <v>470</v>
      </c>
      <c r="H334" s="2" t="s">
        <v>21</v>
      </c>
      <c r="I334" s="2" t="s">
        <v>22</v>
      </c>
      <c r="J334" s="2">
        <v>1364446800</v>
      </c>
      <c r="K334" s="2">
        <v>1364533200</v>
      </c>
      <c r="L334" s="2" t="b">
        <v>0</v>
      </c>
      <c r="M334" s="2" t="b">
        <v>0</v>
      </c>
      <c r="N334" s="2" t="s">
        <v>65</v>
      </c>
    </row>
    <row r="335" spans="1:14" x14ac:dyDescent="0.25">
      <c r="A335" s="2">
        <v>333</v>
      </c>
      <c r="B335" s="2" t="s">
        <v>718</v>
      </c>
      <c r="C335" s="3" t="s">
        <v>719</v>
      </c>
      <c r="D335" s="2">
        <v>9600</v>
      </c>
      <c r="E335" s="2">
        <v>11900</v>
      </c>
      <c r="F335" s="2" t="s">
        <v>20</v>
      </c>
      <c r="G335" s="2">
        <v>253</v>
      </c>
      <c r="H335" s="2" t="s">
        <v>21</v>
      </c>
      <c r="I335" s="2" t="s">
        <v>22</v>
      </c>
      <c r="J335" s="2">
        <v>1542693600</v>
      </c>
      <c r="K335" s="2">
        <v>1545112800</v>
      </c>
      <c r="L335" s="2" t="b">
        <v>0</v>
      </c>
      <c r="M335" s="2" t="b">
        <v>0</v>
      </c>
      <c r="N335" s="2" t="s">
        <v>33</v>
      </c>
    </row>
    <row r="336" spans="1:14" x14ac:dyDescent="0.25">
      <c r="A336" s="2">
        <v>334</v>
      </c>
      <c r="B336" s="2" t="s">
        <v>720</v>
      </c>
      <c r="C336" s="3" t="s">
        <v>721</v>
      </c>
      <c r="D336" s="2">
        <v>66200</v>
      </c>
      <c r="E336" s="2">
        <v>123538</v>
      </c>
      <c r="F336" s="2" t="s">
        <v>20</v>
      </c>
      <c r="G336" s="2">
        <v>1113</v>
      </c>
      <c r="H336" s="2" t="s">
        <v>21</v>
      </c>
      <c r="I336" s="2" t="s">
        <v>22</v>
      </c>
      <c r="J336" s="2">
        <v>1515564000</v>
      </c>
      <c r="K336" s="2">
        <v>1516168800</v>
      </c>
      <c r="L336" s="2" t="b">
        <v>0</v>
      </c>
      <c r="M336" s="2" t="b">
        <v>0</v>
      </c>
      <c r="N336" s="2" t="s">
        <v>23</v>
      </c>
    </row>
    <row r="337" spans="1:14" x14ac:dyDescent="0.25">
      <c r="A337" s="2">
        <v>335</v>
      </c>
      <c r="B337" s="2" t="s">
        <v>722</v>
      </c>
      <c r="C337" s="3" t="s">
        <v>723</v>
      </c>
      <c r="D337" s="2">
        <v>173800</v>
      </c>
      <c r="E337" s="2">
        <v>198628</v>
      </c>
      <c r="F337" s="2" t="s">
        <v>20</v>
      </c>
      <c r="G337" s="2">
        <v>2283</v>
      </c>
      <c r="H337" s="2" t="s">
        <v>21</v>
      </c>
      <c r="I337" s="2" t="s">
        <v>22</v>
      </c>
      <c r="J337" s="2">
        <v>1573797600</v>
      </c>
      <c r="K337" s="2">
        <v>1574920800</v>
      </c>
      <c r="L337" s="2" t="b">
        <v>0</v>
      </c>
      <c r="M337" s="2" t="b">
        <v>0</v>
      </c>
      <c r="N337" s="2" t="s">
        <v>23</v>
      </c>
    </row>
    <row r="338" spans="1:14" x14ac:dyDescent="0.25">
      <c r="A338" s="2">
        <v>336</v>
      </c>
      <c r="B338" s="2" t="s">
        <v>724</v>
      </c>
      <c r="C338" s="3" t="s">
        <v>725</v>
      </c>
      <c r="D338" s="2">
        <v>70700</v>
      </c>
      <c r="E338" s="2">
        <v>68602</v>
      </c>
      <c r="F338" s="2" t="s">
        <v>14</v>
      </c>
      <c r="G338" s="2">
        <v>1072</v>
      </c>
      <c r="H338" s="2" t="s">
        <v>21</v>
      </c>
      <c r="I338" s="2" t="s">
        <v>22</v>
      </c>
      <c r="J338" s="2">
        <v>1292392800</v>
      </c>
      <c r="K338" s="2">
        <v>1292479200</v>
      </c>
      <c r="L338" s="2" t="b">
        <v>0</v>
      </c>
      <c r="M338" s="2" t="b">
        <v>1</v>
      </c>
      <c r="N338" s="2" t="s">
        <v>23</v>
      </c>
    </row>
    <row r="339" spans="1:14" x14ac:dyDescent="0.25">
      <c r="A339" s="2">
        <v>337</v>
      </c>
      <c r="B339" s="2" t="s">
        <v>726</v>
      </c>
      <c r="C339" s="3" t="s">
        <v>727</v>
      </c>
      <c r="D339" s="2">
        <v>94500</v>
      </c>
      <c r="E339" s="2">
        <v>116064</v>
      </c>
      <c r="F339" s="2" t="s">
        <v>20</v>
      </c>
      <c r="G339" s="2">
        <v>1095</v>
      </c>
      <c r="H339" s="2" t="s">
        <v>21</v>
      </c>
      <c r="I339" s="2" t="s">
        <v>22</v>
      </c>
      <c r="J339" s="2">
        <v>1573452000</v>
      </c>
      <c r="K339" s="2">
        <v>1573538400</v>
      </c>
      <c r="L339" s="2" t="b">
        <v>0</v>
      </c>
      <c r="M339" s="2" t="b">
        <v>0</v>
      </c>
      <c r="N339" s="2" t="s">
        <v>33</v>
      </c>
    </row>
    <row r="340" spans="1:14" x14ac:dyDescent="0.25">
      <c r="A340" s="2">
        <v>338</v>
      </c>
      <c r="B340" s="2" t="s">
        <v>728</v>
      </c>
      <c r="C340" s="3" t="s">
        <v>729</v>
      </c>
      <c r="D340" s="2">
        <v>69800</v>
      </c>
      <c r="E340" s="2">
        <v>125042</v>
      </c>
      <c r="F340" s="2" t="s">
        <v>20</v>
      </c>
      <c r="G340" s="2">
        <v>1690</v>
      </c>
      <c r="H340" s="2" t="s">
        <v>21</v>
      </c>
      <c r="I340" s="2" t="s">
        <v>22</v>
      </c>
      <c r="J340" s="2">
        <v>1317790800</v>
      </c>
      <c r="K340" s="2">
        <v>1320382800</v>
      </c>
      <c r="L340" s="2" t="b">
        <v>0</v>
      </c>
      <c r="M340" s="2" t="b">
        <v>0</v>
      </c>
      <c r="N340" s="2" t="s">
        <v>33</v>
      </c>
    </row>
    <row r="341" spans="1:14" x14ac:dyDescent="0.25">
      <c r="A341" s="2">
        <v>339</v>
      </c>
      <c r="B341" s="2" t="s">
        <v>730</v>
      </c>
      <c r="C341" s="3" t="s">
        <v>731</v>
      </c>
      <c r="D341" s="2">
        <v>136300</v>
      </c>
      <c r="E341" s="2">
        <v>108974</v>
      </c>
      <c r="F341" s="2" t="s">
        <v>74</v>
      </c>
      <c r="G341" s="2">
        <v>1297</v>
      </c>
      <c r="H341" s="2" t="s">
        <v>15</v>
      </c>
      <c r="I341" s="2" t="s">
        <v>16</v>
      </c>
      <c r="J341" s="2">
        <v>1501650000</v>
      </c>
      <c r="K341" s="2">
        <v>1502859600</v>
      </c>
      <c r="L341" s="2" t="b">
        <v>0</v>
      </c>
      <c r="M341" s="2" t="b">
        <v>0</v>
      </c>
      <c r="N341" s="2" t="s">
        <v>33</v>
      </c>
    </row>
    <row r="342" spans="1:14" x14ac:dyDescent="0.25">
      <c r="A342" s="2">
        <v>340</v>
      </c>
      <c r="B342" s="2" t="s">
        <v>732</v>
      </c>
      <c r="C342" s="3" t="s">
        <v>733</v>
      </c>
      <c r="D342" s="2">
        <v>37100</v>
      </c>
      <c r="E342" s="2">
        <v>34964</v>
      </c>
      <c r="F342" s="2" t="s">
        <v>14</v>
      </c>
      <c r="G342" s="2">
        <v>393</v>
      </c>
      <c r="H342" s="2" t="s">
        <v>21</v>
      </c>
      <c r="I342" s="2" t="s">
        <v>22</v>
      </c>
      <c r="J342" s="2">
        <v>1323669600</v>
      </c>
      <c r="K342" s="2">
        <v>1323756000</v>
      </c>
      <c r="L342" s="2" t="b">
        <v>0</v>
      </c>
      <c r="M342" s="2" t="b">
        <v>0</v>
      </c>
      <c r="N342" s="2" t="s">
        <v>122</v>
      </c>
    </row>
    <row r="343" spans="1:14" x14ac:dyDescent="0.25">
      <c r="A343" s="2">
        <v>341</v>
      </c>
      <c r="B343" s="2" t="s">
        <v>734</v>
      </c>
      <c r="C343" s="3" t="s">
        <v>735</v>
      </c>
      <c r="D343" s="2">
        <v>114300</v>
      </c>
      <c r="E343" s="2">
        <v>96777</v>
      </c>
      <c r="F343" s="2" t="s">
        <v>14</v>
      </c>
      <c r="G343" s="2">
        <v>1257</v>
      </c>
      <c r="H343" s="2" t="s">
        <v>21</v>
      </c>
      <c r="I343" s="2" t="s">
        <v>22</v>
      </c>
      <c r="J343" s="2">
        <v>1440738000</v>
      </c>
      <c r="K343" s="2">
        <v>1441342800</v>
      </c>
      <c r="L343" s="2" t="b">
        <v>0</v>
      </c>
      <c r="M343" s="2" t="b">
        <v>0</v>
      </c>
      <c r="N343" s="2" t="s">
        <v>60</v>
      </c>
    </row>
    <row r="344" spans="1:14" x14ac:dyDescent="0.25">
      <c r="A344" s="2">
        <v>342</v>
      </c>
      <c r="B344" s="2" t="s">
        <v>736</v>
      </c>
      <c r="C344" s="3" t="s">
        <v>737</v>
      </c>
      <c r="D344" s="2">
        <v>47900</v>
      </c>
      <c r="E344" s="2">
        <v>31864</v>
      </c>
      <c r="F344" s="2" t="s">
        <v>14</v>
      </c>
      <c r="G344" s="2">
        <v>328</v>
      </c>
      <c r="H344" s="2" t="s">
        <v>21</v>
      </c>
      <c r="I344" s="2" t="s">
        <v>22</v>
      </c>
      <c r="J344" s="2">
        <v>1374296400</v>
      </c>
      <c r="K344" s="2">
        <v>1375333200</v>
      </c>
      <c r="L344" s="2" t="b">
        <v>0</v>
      </c>
      <c r="M344" s="2" t="b">
        <v>0</v>
      </c>
      <c r="N344" s="2" t="s">
        <v>33</v>
      </c>
    </row>
    <row r="345" spans="1:14" x14ac:dyDescent="0.25">
      <c r="A345" s="2">
        <v>343</v>
      </c>
      <c r="B345" s="2" t="s">
        <v>738</v>
      </c>
      <c r="C345" s="3" t="s">
        <v>739</v>
      </c>
      <c r="D345" s="2">
        <v>9000</v>
      </c>
      <c r="E345" s="2">
        <v>4853</v>
      </c>
      <c r="F345" s="2" t="s">
        <v>14</v>
      </c>
      <c r="G345" s="2">
        <v>147</v>
      </c>
      <c r="H345" s="2" t="s">
        <v>21</v>
      </c>
      <c r="I345" s="2" t="s">
        <v>22</v>
      </c>
      <c r="J345" s="2">
        <v>1384840800</v>
      </c>
      <c r="K345" s="2">
        <v>1389420000</v>
      </c>
      <c r="L345" s="2" t="b">
        <v>0</v>
      </c>
      <c r="M345" s="2" t="b">
        <v>0</v>
      </c>
      <c r="N345" s="2" t="s">
        <v>33</v>
      </c>
    </row>
    <row r="346" spans="1:14" x14ac:dyDescent="0.25">
      <c r="A346" s="2">
        <v>344</v>
      </c>
      <c r="B346" s="2" t="s">
        <v>740</v>
      </c>
      <c r="C346" s="3" t="s">
        <v>741</v>
      </c>
      <c r="D346" s="2">
        <v>197600</v>
      </c>
      <c r="E346" s="2">
        <v>82959</v>
      </c>
      <c r="F346" s="2" t="s">
        <v>14</v>
      </c>
      <c r="G346" s="2">
        <v>830</v>
      </c>
      <c r="H346" s="2" t="s">
        <v>21</v>
      </c>
      <c r="I346" s="2" t="s">
        <v>22</v>
      </c>
      <c r="J346" s="2">
        <v>1516600800</v>
      </c>
      <c r="K346" s="2">
        <v>1520056800</v>
      </c>
      <c r="L346" s="2" t="b">
        <v>0</v>
      </c>
      <c r="M346" s="2" t="b">
        <v>0</v>
      </c>
      <c r="N346" s="2" t="s">
        <v>89</v>
      </c>
    </row>
    <row r="347" spans="1:14" x14ac:dyDescent="0.25">
      <c r="A347" s="2">
        <v>345</v>
      </c>
      <c r="B347" s="2" t="s">
        <v>742</v>
      </c>
      <c r="C347" s="3" t="s">
        <v>743</v>
      </c>
      <c r="D347" s="2">
        <v>157600</v>
      </c>
      <c r="E347" s="2">
        <v>23159</v>
      </c>
      <c r="F347" s="2" t="s">
        <v>14</v>
      </c>
      <c r="G347" s="2">
        <v>331</v>
      </c>
      <c r="H347" s="2" t="s">
        <v>40</v>
      </c>
      <c r="I347" s="2" t="s">
        <v>41</v>
      </c>
      <c r="J347" s="2">
        <v>1436418000</v>
      </c>
      <c r="K347" s="2">
        <v>1436504400</v>
      </c>
      <c r="L347" s="2" t="b">
        <v>0</v>
      </c>
      <c r="M347" s="2" t="b">
        <v>0</v>
      </c>
      <c r="N347" s="2" t="s">
        <v>53</v>
      </c>
    </row>
    <row r="348" spans="1:14" x14ac:dyDescent="0.25">
      <c r="A348" s="2">
        <v>346</v>
      </c>
      <c r="B348" s="2" t="s">
        <v>744</v>
      </c>
      <c r="C348" s="3" t="s">
        <v>745</v>
      </c>
      <c r="D348" s="2">
        <v>8000</v>
      </c>
      <c r="E348" s="2">
        <v>2758</v>
      </c>
      <c r="F348" s="2" t="s">
        <v>14</v>
      </c>
      <c r="G348" s="2">
        <v>25</v>
      </c>
      <c r="H348" s="2" t="s">
        <v>21</v>
      </c>
      <c r="I348" s="2" t="s">
        <v>22</v>
      </c>
      <c r="J348" s="2">
        <v>1503550800</v>
      </c>
      <c r="K348" s="2">
        <v>1508302800</v>
      </c>
      <c r="L348" s="2" t="b">
        <v>0</v>
      </c>
      <c r="M348" s="2" t="b">
        <v>1</v>
      </c>
      <c r="N348" s="2" t="s">
        <v>60</v>
      </c>
    </row>
    <row r="349" spans="1:14" x14ac:dyDescent="0.25">
      <c r="A349" s="2">
        <v>347</v>
      </c>
      <c r="B349" s="2" t="s">
        <v>746</v>
      </c>
      <c r="C349" s="3" t="s">
        <v>747</v>
      </c>
      <c r="D349" s="2">
        <v>900</v>
      </c>
      <c r="E349" s="2">
        <v>12607</v>
      </c>
      <c r="F349" s="2" t="s">
        <v>20</v>
      </c>
      <c r="G349" s="2">
        <v>191</v>
      </c>
      <c r="H349" s="2" t="s">
        <v>21</v>
      </c>
      <c r="I349" s="2" t="s">
        <v>22</v>
      </c>
      <c r="J349" s="2">
        <v>1423634400</v>
      </c>
      <c r="K349" s="2">
        <v>1425708000</v>
      </c>
      <c r="L349" s="2" t="b">
        <v>0</v>
      </c>
      <c r="M349" s="2" t="b">
        <v>0</v>
      </c>
      <c r="N349" s="2" t="s">
        <v>28</v>
      </c>
    </row>
    <row r="350" spans="1:14" x14ac:dyDescent="0.25">
      <c r="A350" s="2">
        <v>348</v>
      </c>
      <c r="B350" s="2" t="s">
        <v>748</v>
      </c>
      <c r="C350" s="3" t="s">
        <v>749</v>
      </c>
      <c r="D350" s="2">
        <v>199000</v>
      </c>
      <c r="E350" s="2">
        <v>142823</v>
      </c>
      <c r="F350" s="2" t="s">
        <v>14</v>
      </c>
      <c r="G350" s="2">
        <v>3483</v>
      </c>
      <c r="H350" s="2" t="s">
        <v>21</v>
      </c>
      <c r="I350" s="2" t="s">
        <v>22</v>
      </c>
      <c r="J350" s="2">
        <v>1487224800</v>
      </c>
      <c r="K350" s="2">
        <v>1488348000</v>
      </c>
      <c r="L350" s="2" t="b">
        <v>0</v>
      </c>
      <c r="M350" s="2" t="b">
        <v>0</v>
      </c>
      <c r="N350" s="2" t="s">
        <v>17</v>
      </c>
    </row>
    <row r="351" spans="1:14" x14ac:dyDescent="0.25">
      <c r="A351" s="2">
        <v>349</v>
      </c>
      <c r="B351" s="2" t="s">
        <v>750</v>
      </c>
      <c r="C351" s="3" t="s">
        <v>751</v>
      </c>
      <c r="D351" s="2">
        <v>180800</v>
      </c>
      <c r="E351" s="2">
        <v>95958</v>
      </c>
      <c r="F351" s="2" t="s">
        <v>14</v>
      </c>
      <c r="G351" s="2">
        <v>923</v>
      </c>
      <c r="H351" s="2" t="s">
        <v>21</v>
      </c>
      <c r="I351" s="2" t="s">
        <v>22</v>
      </c>
      <c r="J351" s="2">
        <v>1500008400</v>
      </c>
      <c r="K351" s="2">
        <v>1502600400</v>
      </c>
      <c r="L351" s="2" t="b">
        <v>0</v>
      </c>
      <c r="M351" s="2" t="b">
        <v>0</v>
      </c>
      <c r="N351" s="2" t="s">
        <v>33</v>
      </c>
    </row>
    <row r="352" spans="1:14" x14ac:dyDescent="0.25">
      <c r="A352" s="2">
        <v>350</v>
      </c>
      <c r="B352" s="2" t="s">
        <v>752</v>
      </c>
      <c r="C352" s="3" t="s">
        <v>753</v>
      </c>
      <c r="D352" s="2">
        <v>100</v>
      </c>
      <c r="E352" s="2">
        <v>5</v>
      </c>
      <c r="F352" s="2" t="s">
        <v>14</v>
      </c>
      <c r="G352" s="2">
        <v>1</v>
      </c>
      <c r="H352" s="2" t="s">
        <v>21</v>
      </c>
      <c r="I352" s="2" t="s">
        <v>22</v>
      </c>
      <c r="J352" s="2">
        <v>1432098000</v>
      </c>
      <c r="K352" s="2">
        <v>1433653200</v>
      </c>
      <c r="L352" s="2" t="b">
        <v>0</v>
      </c>
      <c r="M352" s="2" t="b">
        <v>1</v>
      </c>
      <c r="N352" s="2" t="s">
        <v>159</v>
      </c>
    </row>
    <row r="353" spans="1:14" x14ac:dyDescent="0.25">
      <c r="A353" s="2">
        <v>351</v>
      </c>
      <c r="B353" s="2" t="s">
        <v>754</v>
      </c>
      <c r="C353" s="3" t="s">
        <v>755</v>
      </c>
      <c r="D353" s="2">
        <v>74100</v>
      </c>
      <c r="E353" s="2">
        <v>94631</v>
      </c>
      <c r="F353" s="2" t="s">
        <v>20</v>
      </c>
      <c r="G353" s="2">
        <v>2013</v>
      </c>
      <c r="H353" s="2" t="s">
        <v>21</v>
      </c>
      <c r="I353" s="2" t="s">
        <v>22</v>
      </c>
      <c r="J353" s="2">
        <v>1440392400</v>
      </c>
      <c r="K353" s="2">
        <v>1441602000</v>
      </c>
      <c r="L353" s="2" t="b">
        <v>0</v>
      </c>
      <c r="M353" s="2" t="b">
        <v>0</v>
      </c>
      <c r="N353" s="2" t="s">
        <v>23</v>
      </c>
    </row>
    <row r="354" spans="1:14" x14ac:dyDescent="0.25">
      <c r="A354" s="2">
        <v>352</v>
      </c>
      <c r="B354" s="2" t="s">
        <v>756</v>
      </c>
      <c r="C354" s="3" t="s">
        <v>757</v>
      </c>
      <c r="D354" s="2">
        <v>2800</v>
      </c>
      <c r="E354" s="2">
        <v>977</v>
      </c>
      <c r="F354" s="2" t="s">
        <v>14</v>
      </c>
      <c r="G354" s="2">
        <v>33</v>
      </c>
      <c r="H354" s="2" t="s">
        <v>15</v>
      </c>
      <c r="I354" s="2" t="s">
        <v>16</v>
      </c>
      <c r="J354" s="2">
        <v>1446876000</v>
      </c>
      <c r="K354" s="2">
        <v>1447567200</v>
      </c>
      <c r="L354" s="2" t="b">
        <v>0</v>
      </c>
      <c r="M354" s="2" t="b">
        <v>0</v>
      </c>
      <c r="N354" s="2" t="s">
        <v>33</v>
      </c>
    </row>
    <row r="355" spans="1:14" x14ac:dyDescent="0.25">
      <c r="A355" s="2">
        <v>353</v>
      </c>
      <c r="B355" s="2" t="s">
        <v>758</v>
      </c>
      <c r="C355" s="3" t="s">
        <v>759</v>
      </c>
      <c r="D355" s="2">
        <v>33600</v>
      </c>
      <c r="E355" s="2">
        <v>137961</v>
      </c>
      <c r="F355" s="2" t="s">
        <v>20</v>
      </c>
      <c r="G355" s="2">
        <v>1703</v>
      </c>
      <c r="H355" s="2" t="s">
        <v>21</v>
      </c>
      <c r="I355" s="2" t="s">
        <v>22</v>
      </c>
      <c r="J355" s="2">
        <v>1562302800</v>
      </c>
      <c r="K355" s="2">
        <v>1562389200</v>
      </c>
      <c r="L355" s="2" t="b">
        <v>0</v>
      </c>
      <c r="M355" s="2" t="b">
        <v>0</v>
      </c>
      <c r="N355" s="2" t="s">
        <v>33</v>
      </c>
    </row>
    <row r="356" spans="1:14" x14ac:dyDescent="0.25">
      <c r="A356" s="2">
        <v>354</v>
      </c>
      <c r="B356" s="2" t="s">
        <v>760</v>
      </c>
      <c r="C356" s="3" t="s">
        <v>761</v>
      </c>
      <c r="D356" s="2">
        <v>6100</v>
      </c>
      <c r="E356" s="2">
        <v>7548</v>
      </c>
      <c r="F356" s="2" t="s">
        <v>20</v>
      </c>
      <c r="G356" s="2">
        <v>80</v>
      </c>
      <c r="H356" s="2" t="s">
        <v>36</v>
      </c>
      <c r="I356" s="2" t="s">
        <v>37</v>
      </c>
      <c r="J356" s="2">
        <v>1378184400</v>
      </c>
      <c r="K356" s="2">
        <v>1378789200</v>
      </c>
      <c r="L356" s="2" t="b">
        <v>0</v>
      </c>
      <c r="M356" s="2" t="b">
        <v>0</v>
      </c>
      <c r="N356" s="2" t="s">
        <v>42</v>
      </c>
    </row>
    <row r="357" spans="1:14" x14ac:dyDescent="0.25">
      <c r="A357" s="2">
        <v>355</v>
      </c>
      <c r="B357" s="2" t="s">
        <v>762</v>
      </c>
      <c r="C357" s="3" t="s">
        <v>763</v>
      </c>
      <c r="D357" s="2">
        <v>3800</v>
      </c>
      <c r="E357" s="2">
        <v>2241</v>
      </c>
      <c r="F357" s="2" t="s">
        <v>47</v>
      </c>
      <c r="G357" s="2">
        <v>86</v>
      </c>
      <c r="H357" s="2" t="s">
        <v>21</v>
      </c>
      <c r="I357" s="2" t="s">
        <v>22</v>
      </c>
      <c r="J357" s="2">
        <v>1485064800</v>
      </c>
      <c r="K357" s="2">
        <v>1488520800</v>
      </c>
      <c r="L357" s="2" t="b">
        <v>0</v>
      </c>
      <c r="M357" s="2" t="b">
        <v>0</v>
      </c>
      <c r="N357" s="2" t="s">
        <v>65</v>
      </c>
    </row>
    <row r="358" spans="1:14" x14ac:dyDescent="0.25">
      <c r="A358" s="2">
        <v>356</v>
      </c>
      <c r="B358" s="2" t="s">
        <v>764</v>
      </c>
      <c r="C358" s="3" t="s">
        <v>765</v>
      </c>
      <c r="D358" s="2">
        <v>9300</v>
      </c>
      <c r="E358" s="2">
        <v>3431</v>
      </c>
      <c r="F358" s="2" t="s">
        <v>14</v>
      </c>
      <c r="G358" s="2">
        <v>40</v>
      </c>
      <c r="H358" s="2" t="s">
        <v>107</v>
      </c>
      <c r="I358" s="2" t="s">
        <v>108</v>
      </c>
      <c r="J358" s="2">
        <v>1326520800</v>
      </c>
      <c r="K358" s="2">
        <v>1327298400</v>
      </c>
      <c r="L358" s="2" t="b">
        <v>0</v>
      </c>
      <c r="M358" s="2" t="b">
        <v>0</v>
      </c>
      <c r="N358" s="2" t="s">
        <v>33</v>
      </c>
    </row>
    <row r="359" spans="1:14" x14ac:dyDescent="0.25">
      <c r="A359" s="2">
        <v>357</v>
      </c>
      <c r="B359" s="2" t="s">
        <v>766</v>
      </c>
      <c r="C359" s="3" t="s">
        <v>767</v>
      </c>
      <c r="D359" s="2">
        <v>2300</v>
      </c>
      <c r="E359" s="2">
        <v>4253</v>
      </c>
      <c r="F359" s="2" t="s">
        <v>20</v>
      </c>
      <c r="G359" s="2">
        <v>41</v>
      </c>
      <c r="H359" s="2" t="s">
        <v>21</v>
      </c>
      <c r="I359" s="2" t="s">
        <v>22</v>
      </c>
      <c r="J359" s="2">
        <v>1441256400</v>
      </c>
      <c r="K359" s="2">
        <v>1443416400</v>
      </c>
      <c r="L359" s="2" t="b">
        <v>0</v>
      </c>
      <c r="M359" s="2" t="b">
        <v>0</v>
      </c>
      <c r="N359" s="2" t="s">
        <v>89</v>
      </c>
    </row>
    <row r="360" spans="1:14" x14ac:dyDescent="0.25">
      <c r="A360" s="2">
        <v>358</v>
      </c>
      <c r="B360" s="2" t="s">
        <v>768</v>
      </c>
      <c r="C360" s="3" t="s">
        <v>769</v>
      </c>
      <c r="D360" s="2">
        <v>9700</v>
      </c>
      <c r="E360" s="2">
        <v>1146</v>
      </c>
      <c r="F360" s="2" t="s">
        <v>14</v>
      </c>
      <c r="G360" s="2">
        <v>23</v>
      </c>
      <c r="H360" s="2" t="s">
        <v>15</v>
      </c>
      <c r="I360" s="2" t="s">
        <v>16</v>
      </c>
      <c r="J360" s="2">
        <v>1533877200</v>
      </c>
      <c r="K360" s="2">
        <v>1534136400</v>
      </c>
      <c r="L360" s="2" t="b">
        <v>1</v>
      </c>
      <c r="M360" s="2" t="b">
        <v>0</v>
      </c>
      <c r="N360" s="2" t="s">
        <v>122</v>
      </c>
    </row>
    <row r="361" spans="1:14" x14ac:dyDescent="0.25">
      <c r="A361" s="2">
        <v>359</v>
      </c>
      <c r="B361" s="2" t="s">
        <v>770</v>
      </c>
      <c r="C361" s="3" t="s">
        <v>771</v>
      </c>
      <c r="D361" s="2">
        <v>4000</v>
      </c>
      <c r="E361" s="2">
        <v>11948</v>
      </c>
      <c r="F361" s="2" t="s">
        <v>20</v>
      </c>
      <c r="G361" s="2">
        <v>187</v>
      </c>
      <c r="H361" s="2" t="s">
        <v>21</v>
      </c>
      <c r="I361" s="2" t="s">
        <v>22</v>
      </c>
      <c r="J361" s="2">
        <v>1314421200</v>
      </c>
      <c r="K361" s="2">
        <v>1315026000</v>
      </c>
      <c r="L361" s="2" t="b">
        <v>0</v>
      </c>
      <c r="M361" s="2" t="b">
        <v>0</v>
      </c>
      <c r="N361" s="2" t="s">
        <v>71</v>
      </c>
    </row>
    <row r="362" spans="1:14" x14ac:dyDescent="0.25">
      <c r="A362" s="2">
        <v>360</v>
      </c>
      <c r="B362" s="2" t="s">
        <v>772</v>
      </c>
      <c r="C362" s="3" t="s">
        <v>773</v>
      </c>
      <c r="D362" s="2">
        <v>59700</v>
      </c>
      <c r="E362" s="2">
        <v>135132</v>
      </c>
      <c r="F362" s="2" t="s">
        <v>20</v>
      </c>
      <c r="G362" s="2">
        <v>2875</v>
      </c>
      <c r="H362" s="2" t="s">
        <v>40</v>
      </c>
      <c r="I362" s="2" t="s">
        <v>41</v>
      </c>
      <c r="J362" s="2">
        <v>1293861600</v>
      </c>
      <c r="K362" s="2">
        <v>1295071200</v>
      </c>
      <c r="L362" s="2" t="b">
        <v>0</v>
      </c>
      <c r="M362" s="2" t="b">
        <v>1</v>
      </c>
      <c r="N362" s="2" t="s">
        <v>33</v>
      </c>
    </row>
    <row r="363" spans="1:14" x14ac:dyDescent="0.25">
      <c r="A363" s="2">
        <v>361</v>
      </c>
      <c r="B363" s="2" t="s">
        <v>774</v>
      </c>
      <c r="C363" s="3" t="s">
        <v>775</v>
      </c>
      <c r="D363" s="2">
        <v>5500</v>
      </c>
      <c r="E363" s="2">
        <v>9546</v>
      </c>
      <c r="F363" s="2" t="s">
        <v>20</v>
      </c>
      <c r="G363" s="2">
        <v>88</v>
      </c>
      <c r="H363" s="2" t="s">
        <v>21</v>
      </c>
      <c r="I363" s="2" t="s">
        <v>22</v>
      </c>
      <c r="J363" s="2">
        <v>1507352400</v>
      </c>
      <c r="K363" s="2">
        <v>1509426000</v>
      </c>
      <c r="L363" s="2" t="b">
        <v>0</v>
      </c>
      <c r="M363" s="2" t="b">
        <v>0</v>
      </c>
      <c r="N363" s="2" t="s">
        <v>33</v>
      </c>
    </row>
    <row r="364" spans="1:14" x14ac:dyDescent="0.25">
      <c r="A364" s="2">
        <v>362</v>
      </c>
      <c r="B364" s="2" t="s">
        <v>776</v>
      </c>
      <c r="C364" s="3" t="s">
        <v>777</v>
      </c>
      <c r="D364" s="2">
        <v>3700</v>
      </c>
      <c r="E364" s="2">
        <v>13755</v>
      </c>
      <c r="F364" s="2" t="s">
        <v>20</v>
      </c>
      <c r="G364" s="2">
        <v>191</v>
      </c>
      <c r="H364" s="2" t="s">
        <v>21</v>
      </c>
      <c r="I364" s="2" t="s">
        <v>22</v>
      </c>
      <c r="J364" s="2">
        <v>1296108000</v>
      </c>
      <c r="K364" s="2">
        <v>1299391200</v>
      </c>
      <c r="L364" s="2" t="b">
        <v>0</v>
      </c>
      <c r="M364" s="2" t="b">
        <v>0</v>
      </c>
      <c r="N364" s="2" t="s">
        <v>23</v>
      </c>
    </row>
    <row r="365" spans="1:14" x14ac:dyDescent="0.25">
      <c r="A365" s="2">
        <v>363</v>
      </c>
      <c r="B365" s="2" t="s">
        <v>778</v>
      </c>
      <c r="C365" s="3" t="s">
        <v>779</v>
      </c>
      <c r="D365" s="2">
        <v>5200</v>
      </c>
      <c r="E365" s="2">
        <v>8330</v>
      </c>
      <c r="F365" s="2" t="s">
        <v>20</v>
      </c>
      <c r="G365" s="2">
        <v>139</v>
      </c>
      <c r="H365" s="2" t="s">
        <v>21</v>
      </c>
      <c r="I365" s="2" t="s">
        <v>22</v>
      </c>
      <c r="J365" s="2">
        <v>1324965600</v>
      </c>
      <c r="K365" s="2">
        <v>1325052000</v>
      </c>
      <c r="L365" s="2" t="b">
        <v>0</v>
      </c>
      <c r="M365" s="2" t="b">
        <v>0</v>
      </c>
      <c r="N365" s="2" t="s">
        <v>23</v>
      </c>
    </row>
    <row r="366" spans="1:14" x14ac:dyDescent="0.25">
      <c r="A366" s="2">
        <v>364</v>
      </c>
      <c r="B366" s="2" t="s">
        <v>780</v>
      </c>
      <c r="C366" s="3" t="s">
        <v>781</v>
      </c>
      <c r="D366" s="2">
        <v>900</v>
      </c>
      <c r="E366" s="2">
        <v>14547</v>
      </c>
      <c r="F366" s="2" t="s">
        <v>20</v>
      </c>
      <c r="G366" s="2">
        <v>186</v>
      </c>
      <c r="H366" s="2" t="s">
        <v>21</v>
      </c>
      <c r="I366" s="2" t="s">
        <v>22</v>
      </c>
      <c r="J366" s="2">
        <v>1520229600</v>
      </c>
      <c r="K366" s="2">
        <v>1522818000</v>
      </c>
      <c r="L366" s="2" t="b">
        <v>0</v>
      </c>
      <c r="M366" s="2" t="b">
        <v>0</v>
      </c>
      <c r="N366" s="2" t="s">
        <v>60</v>
      </c>
    </row>
    <row r="367" spans="1:14" x14ac:dyDescent="0.25">
      <c r="A367" s="2">
        <v>365</v>
      </c>
      <c r="B367" s="2" t="s">
        <v>782</v>
      </c>
      <c r="C367" s="3" t="s">
        <v>783</v>
      </c>
      <c r="D367" s="2">
        <v>1600</v>
      </c>
      <c r="E367" s="2">
        <v>11735</v>
      </c>
      <c r="F367" s="2" t="s">
        <v>20</v>
      </c>
      <c r="G367" s="2">
        <v>112</v>
      </c>
      <c r="H367" s="2" t="s">
        <v>26</v>
      </c>
      <c r="I367" s="2" t="s">
        <v>27</v>
      </c>
      <c r="J367" s="2">
        <v>1482991200</v>
      </c>
      <c r="K367" s="2">
        <v>1485324000</v>
      </c>
      <c r="L367" s="2" t="b">
        <v>0</v>
      </c>
      <c r="M367" s="2" t="b">
        <v>0</v>
      </c>
      <c r="N367" s="2" t="s">
        <v>33</v>
      </c>
    </row>
    <row r="368" spans="1:14" x14ac:dyDescent="0.25">
      <c r="A368" s="2">
        <v>366</v>
      </c>
      <c r="B368" s="2" t="s">
        <v>784</v>
      </c>
      <c r="C368" s="3" t="s">
        <v>785</v>
      </c>
      <c r="D368" s="2">
        <v>1800</v>
      </c>
      <c r="E368" s="2">
        <v>10658</v>
      </c>
      <c r="F368" s="2" t="s">
        <v>20</v>
      </c>
      <c r="G368" s="2">
        <v>101</v>
      </c>
      <c r="H368" s="2" t="s">
        <v>21</v>
      </c>
      <c r="I368" s="2" t="s">
        <v>22</v>
      </c>
      <c r="J368" s="2">
        <v>1294034400</v>
      </c>
      <c r="K368" s="2">
        <v>1294120800</v>
      </c>
      <c r="L368" s="2" t="b">
        <v>0</v>
      </c>
      <c r="M368" s="2" t="b">
        <v>1</v>
      </c>
      <c r="N368" s="2" t="s">
        <v>33</v>
      </c>
    </row>
    <row r="369" spans="1:14" x14ac:dyDescent="0.25">
      <c r="A369" s="2">
        <v>367</v>
      </c>
      <c r="B369" s="2" t="s">
        <v>786</v>
      </c>
      <c r="C369" s="3" t="s">
        <v>787</v>
      </c>
      <c r="D369" s="2">
        <v>9900</v>
      </c>
      <c r="E369" s="2">
        <v>1870</v>
      </c>
      <c r="F369" s="2" t="s">
        <v>14</v>
      </c>
      <c r="G369" s="2">
        <v>75</v>
      </c>
      <c r="H369" s="2" t="s">
        <v>21</v>
      </c>
      <c r="I369" s="2" t="s">
        <v>22</v>
      </c>
      <c r="J369" s="2">
        <v>1413608400</v>
      </c>
      <c r="K369" s="2">
        <v>1415685600</v>
      </c>
      <c r="L369" s="2" t="b">
        <v>0</v>
      </c>
      <c r="M369" s="2" t="b">
        <v>1</v>
      </c>
      <c r="N369" s="2" t="s">
        <v>33</v>
      </c>
    </row>
    <row r="370" spans="1:14" x14ac:dyDescent="0.25">
      <c r="A370" s="2">
        <v>368</v>
      </c>
      <c r="B370" s="2" t="s">
        <v>788</v>
      </c>
      <c r="C370" s="3" t="s">
        <v>789</v>
      </c>
      <c r="D370" s="2">
        <v>5200</v>
      </c>
      <c r="E370" s="2">
        <v>14394</v>
      </c>
      <c r="F370" s="2" t="s">
        <v>20</v>
      </c>
      <c r="G370" s="2">
        <v>206</v>
      </c>
      <c r="H370" s="2" t="s">
        <v>40</v>
      </c>
      <c r="I370" s="2" t="s">
        <v>41</v>
      </c>
      <c r="J370" s="2">
        <v>1286946000</v>
      </c>
      <c r="K370" s="2">
        <v>1288933200</v>
      </c>
      <c r="L370" s="2" t="b">
        <v>0</v>
      </c>
      <c r="M370" s="2" t="b">
        <v>1</v>
      </c>
      <c r="N370" s="2" t="s">
        <v>42</v>
      </c>
    </row>
    <row r="371" spans="1:14" x14ac:dyDescent="0.25">
      <c r="A371" s="2">
        <v>369</v>
      </c>
      <c r="B371" s="2" t="s">
        <v>790</v>
      </c>
      <c r="C371" s="3" t="s">
        <v>791</v>
      </c>
      <c r="D371" s="2">
        <v>5400</v>
      </c>
      <c r="E371" s="2">
        <v>14743</v>
      </c>
      <c r="F371" s="2" t="s">
        <v>20</v>
      </c>
      <c r="G371" s="2">
        <v>154</v>
      </c>
      <c r="H371" s="2" t="s">
        <v>21</v>
      </c>
      <c r="I371" s="2" t="s">
        <v>22</v>
      </c>
      <c r="J371" s="2">
        <v>1359871200</v>
      </c>
      <c r="K371" s="2">
        <v>1363237200</v>
      </c>
      <c r="L371" s="2" t="b">
        <v>0</v>
      </c>
      <c r="M371" s="2" t="b">
        <v>1</v>
      </c>
      <c r="N371" s="2" t="s">
        <v>269</v>
      </c>
    </row>
    <row r="372" spans="1:14" x14ac:dyDescent="0.25">
      <c r="A372" s="2">
        <v>370</v>
      </c>
      <c r="B372" s="2" t="s">
        <v>792</v>
      </c>
      <c r="C372" s="3" t="s">
        <v>793</v>
      </c>
      <c r="D372" s="2">
        <v>112300</v>
      </c>
      <c r="E372" s="2">
        <v>178965</v>
      </c>
      <c r="F372" s="2" t="s">
        <v>20</v>
      </c>
      <c r="G372" s="2">
        <v>5966</v>
      </c>
      <c r="H372" s="2" t="s">
        <v>21</v>
      </c>
      <c r="I372" s="2" t="s">
        <v>22</v>
      </c>
      <c r="J372" s="2">
        <v>1555304400</v>
      </c>
      <c r="K372" s="2">
        <v>1555822800</v>
      </c>
      <c r="L372" s="2" t="b">
        <v>0</v>
      </c>
      <c r="M372" s="2" t="b">
        <v>0</v>
      </c>
      <c r="N372" s="2" t="s">
        <v>33</v>
      </c>
    </row>
    <row r="373" spans="1:14" x14ac:dyDescent="0.25">
      <c r="A373" s="2">
        <v>371</v>
      </c>
      <c r="B373" s="2" t="s">
        <v>794</v>
      </c>
      <c r="C373" s="3" t="s">
        <v>795</v>
      </c>
      <c r="D373" s="2">
        <v>189200</v>
      </c>
      <c r="E373" s="2">
        <v>128410</v>
      </c>
      <c r="F373" s="2" t="s">
        <v>14</v>
      </c>
      <c r="G373" s="2">
        <v>2176</v>
      </c>
      <c r="H373" s="2" t="s">
        <v>21</v>
      </c>
      <c r="I373" s="2" t="s">
        <v>22</v>
      </c>
      <c r="J373" s="2">
        <v>1423375200</v>
      </c>
      <c r="K373" s="2">
        <v>1427778000</v>
      </c>
      <c r="L373" s="2" t="b">
        <v>0</v>
      </c>
      <c r="M373" s="2" t="b">
        <v>0</v>
      </c>
      <c r="N373" s="2" t="s">
        <v>33</v>
      </c>
    </row>
    <row r="374" spans="1:14" x14ac:dyDescent="0.25">
      <c r="A374" s="2">
        <v>372</v>
      </c>
      <c r="B374" s="2" t="s">
        <v>796</v>
      </c>
      <c r="C374" s="3" t="s">
        <v>797</v>
      </c>
      <c r="D374" s="2">
        <v>900</v>
      </c>
      <c r="E374" s="2">
        <v>14324</v>
      </c>
      <c r="F374" s="2" t="s">
        <v>20</v>
      </c>
      <c r="G374" s="2">
        <v>169</v>
      </c>
      <c r="H374" s="2" t="s">
        <v>21</v>
      </c>
      <c r="I374" s="2" t="s">
        <v>22</v>
      </c>
      <c r="J374" s="2">
        <v>1420696800</v>
      </c>
      <c r="K374" s="2">
        <v>1422424800</v>
      </c>
      <c r="L374" s="2" t="b">
        <v>0</v>
      </c>
      <c r="M374" s="2" t="b">
        <v>1</v>
      </c>
      <c r="N374" s="2" t="s">
        <v>42</v>
      </c>
    </row>
    <row r="375" spans="1:14" x14ac:dyDescent="0.25">
      <c r="A375" s="2">
        <v>373</v>
      </c>
      <c r="B375" s="2" t="s">
        <v>798</v>
      </c>
      <c r="C375" s="3" t="s">
        <v>799</v>
      </c>
      <c r="D375" s="2">
        <v>22500</v>
      </c>
      <c r="E375" s="2">
        <v>164291</v>
      </c>
      <c r="F375" s="2" t="s">
        <v>20</v>
      </c>
      <c r="G375" s="2">
        <v>2106</v>
      </c>
      <c r="H375" s="2" t="s">
        <v>21</v>
      </c>
      <c r="I375" s="2" t="s">
        <v>22</v>
      </c>
      <c r="J375" s="2">
        <v>1502946000</v>
      </c>
      <c r="K375" s="2">
        <v>1503637200</v>
      </c>
      <c r="L375" s="2" t="b">
        <v>0</v>
      </c>
      <c r="M375" s="2" t="b">
        <v>0</v>
      </c>
      <c r="N375" s="2" t="s">
        <v>33</v>
      </c>
    </row>
    <row r="376" spans="1:14" x14ac:dyDescent="0.25">
      <c r="A376" s="2">
        <v>374</v>
      </c>
      <c r="B376" s="2" t="s">
        <v>800</v>
      </c>
      <c r="C376" s="3" t="s">
        <v>801</v>
      </c>
      <c r="D376" s="2">
        <v>167400</v>
      </c>
      <c r="E376" s="2">
        <v>22073</v>
      </c>
      <c r="F376" s="2" t="s">
        <v>14</v>
      </c>
      <c r="G376" s="2">
        <v>441</v>
      </c>
      <c r="H376" s="2" t="s">
        <v>21</v>
      </c>
      <c r="I376" s="2" t="s">
        <v>22</v>
      </c>
      <c r="J376" s="2">
        <v>1547186400</v>
      </c>
      <c r="K376" s="2">
        <v>1547618400</v>
      </c>
      <c r="L376" s="2" t="b">
        <v>0</v>
      </c>
      <c r="M376" s="2" t="b">
        <v>1</v>
      </c>
      <c r="N376" s="2" t="s">
        <v>42</v>
      </c>
    </row>
    <row r="377" spans="1:14" x14ac:dyDescent="0.25">
      <c r="A377" s="2">
        <v>375</v>
      </c>
      <c r="B377" s="2" t="s">
        <v>802</v>
      </c>
      <c r="C377" s="3" t="s">
        <v>803</v>
      </c>
      <c r="D377" s="2">
        <v>2700</v>
      </c>
      <c r="E377" s="2">
        <v>1479</v>
      </c>
      <c r="F377" s="2" t="s">
        <v>14</v>
      </c>
      <c r="G377" s="2">
        <v>25</v>
      </c>
      <c r="H377" s="2" t="s">
        <v>21</v>
      </c>
      <c r="I377" s="2" t="s">
        <v>22</v>
      </c>
      <c r="J377" s="2">
        <v>1444971600</v>
      </c>
      <c r="K377" s="2">
        <v>1449900000</v>
      </c>
      <c r="L377" s="2" t="b">
        <v>0</v>
      </c>
      <c r="M377" s="2" t="b">
        <v>0</v>
      </c>
      <c r="N377" s="2" t="s">
        <v>60</v>
      </c>
    </row>
    <row r="378" spans="1:14" x14ac:dyDescent="0.25">
      <c r="A378" s="2">
        <v>376</v>
      </c>
      <c r="B378" s="2" t="s">
        <v>804</v>
      </c>
      <c r="C378" s="3" t="s">
        <v>805</v>
      </c>
      <c r="D378" s="2">
        <v>3400</v>
      </c>
      <c r="E378" s="2">
        <v>12275</v>
      </c>
      <c r="F378" s="2" t="s">
        <v>20</v>
      </c>
      <c r="G378" s="2">
        <v>131</v>
      </c>
      <c r="H378" s="2" t="s">
        <v>21</v>
      </c>
      <c r="I378" s="2" t="s">
        <v>22</v>
      </c>
      <c r="J378" s="2">
        <v>1404622800</v>
      </c>
      <c r="K378" s="2">
        <v>1405141200</v>
      </c>
      <c r="L378" s="2" t="b">
        <v>0</v>
      </c>
      <c r="M378" s="2" t="b">
        <v>0</v>
      </c>
      <c r="N378" s="2" t="s">
        <v>23</v>
      </c>
    </row>
    <row r="379" spans="1:14" x14ac:dyDescent="0.25">
      <c r="A379" s="2">
        <v>377</v>
      </c>
      <c r="B379" s="2" t="s">
        <v>806</v>
      </c>
      <c r="C379" s="3" t="s">
        <v>807</v>
      </c>
      <c r="D379" s="2">
        <v>49700</v>
      </c>
      <c r="E379" s="2">
        <v>5098</v>
      </c>
      <c r="F379" s="2" t="s">
        <v>14</v>
      </c>
      <c r="G379" s="2">
        <v>127</v>
      </c>
      <c r="H379" s="2" t="s">
        <v>21</v>
      </c>
      <c r="I379" s="2" t="s">
        <v>22</v>
      </c>
      <c r="J379" s="2">
        <v>1571720400</v>
      </c>
      <c r="K379" s="2">
        <v>1572933600</v>
      </c>
      <c r="L379" s="2" t="b">
        <v>0</v>
      </c>
      <c r="M379" s="2" t="b">
        <v>0</v>
      </c>
      <c r="N379" s="2" t="s">
        <v>33</v>
      </c>
    </row>
    <row r="380" spans="1:14" x14ac:dyDescent="0.25">
      <c r="A380" s="2">
        <v>378</v>
      </c>
      <c r="B380" s="2" t="s">
        <v>808</v>
      </c>
      <c r="C380" s="3" t="s">
        <v>809</v>
      </c>
      <c r="D380" s="2">
        <v>178200</v>
      </c>
      <c r="E380" s="2">
        <v>24882</v>
      </c>
      <c r="F380" s="2" t="s">
        <v>14</v>
      </c>
      <c r="G380" s="2">
        <v>355</v>
      </c>
      <c r="H380" s="2" t="s">
        <v>21</v>
      </c>
      <c r="I380" s="2" t="s">
        <v>22</v>
      </c>
      <c r="J380" s="2">
        <v>1526878800</v>
      </c>
      <c r="K380" s="2">
        <v>1530162000</v>
      </c>
      <c r="L380" s="2" t="b">
        <v>0</v>
      </c>
      <c r="M380" s="2" t="b">
        <v>0</v>
      </c>
      <c r="N380" s="2" t="s">
        <v>42</v>
      </c>
    </row>
    <row r="381" spans="1:14" x14ac:dyDescent="0.25">
      <c r="A381" s="2">
        <v>379</v>
      </c>
      <c r="B381" s="2" t="s">
        <v>810</v>
      </c>
      <c r="C381" s="3" t="s">
        <v>811</v>
      </c>
      <c r="D381" s="2">
        <v>7200</v>
      </c>
      <c r="E381" s="2">
        <v>2912</v>
      </c>
      <c r="F381" s="2" t="s">
        <v>14</v>
      </c>
      <c r="G381" s="2">
        <v>44</v>
      </c>
      <c r="H381" s="2" t="s">
        <v>40</v>
      </c>
      <c r="I381" s="2" t="s">
        <v>41</v>
      </c>
      <c r="J381" s="2">
        <v>1319691600</v>
      </c>
      <c r="K381" s="2">
        <v>1320904800</v>
      </c>
      <c r="L381" s="2" t="b">
        <v>0</v>
      </c>
      <c r="M381" s="2" t="b">
        <v>0</v>
      </c>
      <c r="N381" s="2" t="s">
        <v>33</v>
      </c>
    </row>
    <row r="382" spans="1:14" x14ac:dyDescent="0.25">
      <c r="A382" s="2">
        <v>380</v>
      </c>
      <c r="B382" s="2" t="s">
        <v>812</v>
      </c>
      <c r="C382" s="3" t="s">
        <v>813</v>
      </c>
      <c r="D382" s="2">
        <v>2500</v>
      </c>
      <c r="E382" s="2">
        <v>4008</v>
      </c>
      <c r="F382" s="2" t="s">
        <v>20</v>
      </c>
      <c r="G382" s="2">
        <v>84</v>
      </c>
      <c r="H382" s="2" t="s">
        <v>21</v>
      </c>
      <c r="I382" s="2" t="s">
        <v>22</v>
      </c>
      <c r="J382" s="2">
        <v>1371963600</v>
      </c>
      <c r="K382" s="2">
        <v>1372395600</v>
      </c>
      <c r="L382" s="2" t="b">
        <v>0</v>
      </c>
      <c r="M382" s="2" t="b">
        <v>0</v>
      </c>
      <c r="N382" s="2" t="s">
        <v>33</v>
      </c>
    </row>
    <row r="383" spans="1:14" x14ac:dyDescent="0.25">
      <c r="A383" s="2">
        <v>381</v>
      </c>
      <c r="B383" s="2" t="s">
        <v>814</v>
      </c>
      <c r="C383" s="3" t="s">
        <v>815</v>
      </c>
      <c r="D383" s="2">
        <v>5300</v>
      </c>
      <c r="E383" s="2">
        <v>9749</v>
      </c>
      <c r="F383" s="2" t="s">
        <v>20</v>
      </c>
      <c r="G383" s="2">
        <v>155</v>
      </c>
      <c r="H383" s="2" t="s">
        <v>21</v>
      </c>
      <c r="I383" s="2" t="s">
        <v>22</v>
      </c>
      <c r="J383" s="2">
        <v>1433739600</v>
      </c>
      <c r="K383" s="2">
        <v>1437714000</v>
      </c>
      <c r="L383" s="2" t="b">
        <v>0</v>
      </c>
      <c r="M383" s="2" t="b">
        <v>0</v>
      </c>
      <c r="N383" s="2" t="s">
        <v>33</v>
      </c>
    </row>
    <row r="384" spans="1:14" x14ac:dyDescent="0.25">
      <c r="A384" s="2">
        <v>382</v>
      </c>
      <c r="B384" s="2" t="s">
        <v>816</v>
      </c>
      <c r="C384" s="3" t="s">
        <v>817</v>
      </c>
      <c r="D384" s="2">
        <v>9100</v>
      </c>
      <c r="E384" s="2">
        <v>5803</v>
      </c>
      <c r="F384" s="2" t="s">
        <v>14</v>
      </c>
      <c r="G384" s="2">
        <v>67</v>
      </c>
      <c r="H384" s="2" t="s">
        <v>21</v>
      </c>
      <c r="I384" s="2" t="s">
        <v>22</v>
      </c>
      <c r="J384" s="2">
        <v>1508130000</v>
      </c>
      <c r="K384" s="2">
        <v>1509771600</v>
      </c>
      <c r="L384" s="2" t="b">
        <v>0</v>
      </c>
      <c r="M384" s="2" t="b">
        <v>0</v>
      </c>
      <c r="N384" s="2" t="s">
        <v>122</v>
      </c>
    </row>
    <row r="385" spans="1:14" x14ac:dyDescent="0.25">
      <c r="A385" s="2">
        <v>383</v>
      </c>
      <c r="B385" s="2" t="s">
        <v>818</v>
      </c>
      <c r="C385" s="3" t="s">
        <v>819</v>
      </c>
      <c r="D385" s="2">
        <v>6300</v>
      </c>
      <c r="E385" s="2">
        <v>14199</v>
      </c>
      <c r="F385" s="2" t="s">
        <v>20</v>
      </c>
      <c r="G385" s="2">
        <v>189</v>
      </c>
      <c r="H385" s="2" t="s">
        <v>21</v>
      </c>
      <c r="I385" s="2" t="s">
        <v>22</v>
      </c>
      <c r="J385" s="2">
        <v>1550037600</v>
      </c>
      <c r="K385" s="2">
        <v>1550556000</v>
      </c>
      <c r="L385" s="2" t="b">
        <v>0</v>
      </c>
      <c r="M385" s="2" t="b">
        <v>1</v>
      </c>
      <c r="N385" s="2" t="s">
        <v>17</v>
      </c>
    </row>
    <row r="386" spans="1:14" x14ac:dyDescent="0.25">
      <c r="A386" s="2">
        <v>384</v>
      </c>
      <c r="B386" s="2" t="s">
        <v>820</v>
      </c>
      <c r="C386" s="3" t="s">
        <v>821</v>
      </c>
      <c r="D386" s="2">
        <v>114400</v>
      </c>
      <c r="E386" s="2">
        <v>196779</v>
      </c>
      <c r="F386" s="2" t="s">
        <v>20</v>
      </c>
      <c r="G386" s="2">
        <v>4799</v>
      </c>
      <c r="H386" s="2" t="s">
        <v>21</v>
      </c>
      <c r="I386" s="2" t="s">
        <v>22</v>
      </c>
      <c r="J386" s="2">
        <v>1486706400</v>
      </c>
      <c r="K386" s="2">
        <v>1489039200</v>
      </c>
      <c r="L386" s="2" t="b">
        <v>1</v>
      </c>
      <c r="M386" s="2" t="b">
        <v>1</v>
      </c>
      <c r="N386" s="2" t="s">
        <v>42</v>
      </c>
    </row>
    <row r="387" spans="1:14" x14ac:dyDescent="0.25">
      <c r="A387" s="2">
        <v>385</v>
      </c>
      <c r="B387" s="2" t="s">
        <v>822</v>
      </c>
      <c r="C387" s="3" t="s">
        <v>823</v>
      </c>
      <c r="D387" s="2">
        <v>38900</v>
      </c>
      <c r="E387" s="2">
        <v>56859</v>
      </c>
      <c r="F387" s="2" t="s">
        <v>20</v>
      </c>
      <c r="G387" s="2">
        <v>1137</v>
      </c>
      <c r="H387" s="2" t="s">
        <v>21</v>
      </c>
      <c r="I387" s="2" t="s">
        <v>22</v>
      </c>
      <c r="J387" s="2">
        <v>1553835600</v>
      </c>
      <c r="K387" s="2">
        <v>1556600400</v>
      </c>
      <c r="L387" s="2" t="b">
        <v>0</v>
      </c>
      <c r="M387" s="2" t="b">
        <v>0</v>
      </c>
      <c r="N387" s="2" t="s">
        <v>68</v>
      </c>
    </row>
    <row r="388" spans="1:14" x14ac:dyDescent="0.25">
      <c r="A388" s="2">
        <v>386</v>
      </c>
      <c r="B388" s="2" t="s">
        <v>824</v>
      </c>
      <c r="C388" s="3" t="s">
        <v>825</v>
      </c>
      <c r="D388" s="2">
        <v>135500</v>
      </c>
      <c r="E388" s="2">
        <v>103554</v>
      </c>
      <c r="F388" s="2" t="s">
        <v>14</v>
      </c>
      <c r="G388" s="2">
        <v>1068</v>
      </c>
      <c r="H388" s="2" t="s">
        <v>21</v>
      </c>
      <c r="I388" s="2" t="s">
        <v>22</v>
      </c>
      <c r="J388" s="2">
        <v>1277528400</v>
      </c>
      <c r="K388" s="2">
        <v>1278565200</v>
      </c>
      <c r="L388" s="2" t="b">
        <v>0</v>
      </c>
      <c r="M388" s="2" t="b">
        <v>0</v>
      </c>
      <c r="N388" s="2" t="s">
        <v>33</v>
      </c>
    </row>
    <row r="389" spans="1:14" x14ac:dyDescent="0.25">
      <c r="A389" s="2">
        <v>387</v>
      </c>
      <c r="B389" s="2" t="s">
        <v>826</v>
      </c>
      <c r="C389" s="3" t="s">
        <v>827</v>
      </c>
      <c r="D389" s="2">
        <v>109000</v>
      </c>
      <c r="E389" s="2">
        <v>42795</v>
      </c>
      <c r="F389" s="2" t="s">
        <v>14</v>
      </c>
      <c r="G389" s="2">
        <v>424</v>
      </c>
      <c r="H389" s="2" t="s">
        <v>21</v>
      </c>
      <c r="I389" s="2" t="s">
        <v>22</v>
      </c>
      <c r="J389" s="2">
        <v>1339477200</v>
      </c>
      <c r="K389" s="2">
        <v>1339909200</v>
      </c>
      <c r="L389" s="2" t="b">
        <v>0</v>
      </c>
      <c r="M389" s="2" t="b">
        <v>0</v>
      </c>
      <c r="N389" s="2" t="s">
        <v>65</v>
      </c>
    </row>
    <row r="390" spans="1:14" x14ac:dyDescent="0.25">
      <c r="A390" s="2">
        <v>388</v>
      </c>
      <c r="B390" s="2" t="s">
        <v>828</v>
      </c>
      <c r="C390" s="3" t="s">
        <v>829</v>
      </c>
      <c r="D390" s="2">
        <v>114800</v>
      </c>
      <c r="E390" s="2">
        <v>12938</v>
      </c>
      <c r="F390" s="2" t="s">
        <v>74</v>
      </c>
      <c r="G390" s="2">
        <v>145</v>
      </c>
      <c r="H390" s="2" t="s">
        <v>98</v>
      </c>
      <c r="I390" s="2" t="s">
        <v>99</v>
      </c>
      <c r="J390" s="2">
        <v>1325656800</v>
      </c>
      <c r="K390" s="2">
        <v>1325829600</v>
      </c>
      <c r="L390" s="2" t="b">
        <v>0</v>
      </c>
      <c r="M390" s="2" t="b">
        <v>0</v>
      </c>
      <c r="N390" s="2" t="s">
        <v>60</v>
      </c>
    </row>
    <row r="391" spans="1:14" x14ac:dyDescent="0.25">
      <c r="A391" s="2">
        <v>389</v>
      </c>
      <c r="B391" s="2" t="s">
        <v>830</v>
      </c>
      <c r="C391" s="3" t="s">
        <v>831</v>
      </c>
      <c r="D391" s="2">
        <v>83000</v>
      </c>
      <c r="E391" s="2">
        <v>101352</v>
      </c>
      <c r="F391" s="2" t="s">
        <v>20</v>
      </c>
      <c r="G391" s="2">
        <v>1152</v>
      </c>
      <c r="H391" s="2" t="s">
        <v>21</v>
      </c>
      <c r="I391" s="2" t="s">
        <v>22</v>
      </c>
      <c r="J391" s="2">
        <v>1288242000</v>
      </c>
      <c r="K391" s="2">
        <v>1290578400</v>
      </c>
      <c r="L391" s="2" t="b">
        <v>0</v>
      </c>
      <c r="M391" s="2" t="b">
        <v>0</v>
      </c>
      <c r="N391" s="2" t="s">
        <v>33</v>
      </c>
    </row>
    <row r="392" spans="1:14" x14ac:dyDescent="0.25">
      <c r="A392" s="2">
        <v>390</v>
      </c>
      <c r="B392" s="2" t="s">
        <v>832</v>
      </c>
      <c r="C392" s="3" t="s">
        <v>833</v>
      </c>
      <c r="D392" s="2">
        <v>2400</v>
      </c>
      <c r="E392" s="2">
        <v>4477</v>
      </c>
      <c r="F392" s="2" t="s">
        <v>20</v>
      </c>
      <c r="G392" s="2">
        <v>50</v>
      </c>
      <c r="H392" s="2" t="s">
        <v>21</v>
      </c>
      <c r="I392" s="2" t="s">
        <v>22</v>
      </c>
      <c r="J392" s="2">
        <v>1379048400</v>
      </c>
      <c r="K392" s="2">
        <v>1380344400</v>
      </c>
      <c r="L392" s="2" t="b">
        <v>0</v>
      </c>
      <c r="M392" s="2" t="b">
        <v>0</v>
      </c>
      <c r="N392" s="2" t="s">
        <v>122</v>
      </c>
    </row>
    <row r="393" spans="1:14" x14ac:dyDescent="0.25">
      <c r="A393" s="2">
        <v>391</v>
      </c>
      <c r="B393" s="2" t="s">
        <v>834</v>
      </c>
      <c r="C393" s="3" t="s">
        <v>835</v>
      </c>
      <c r="D393" s="2">
        <v>60400</v>
      </c>
      <c r="E393" s="2">
        <v>4393</v>
      </c>
      <c r="F393" s="2" t="s">
        <v>14</v>
      </c>
      <c r="G393" s="2">
        <v>151</v>
      </c>
      <c r="H393" s="2" t="s">
        <v>21</v>
      </c>
      <c r="I393" s="2" t="s">
        <v>22</v>
      </c>
      <c r="J393" s="2">
        <v>1389679200</v>
      </c>
      <c r="K393" s="2">
        <v>1389852000</v>
      </c>
      <c r="L393" s="2" t="b">
        <v>0</v>
      </c>
      <c r="M393" s="2" t="b">
        <v>0</v>
      </c>
      <c r="N393" s="2" t="s">
        <v>68</v>
      </c>
    </row>
    <row r="394" spans="1:14" x14ac:dyDescent="0.25">
      <c r="A394" s="2">
        <v>392</v>
      </c>
      <c r="B394" s="2" t="s">
        <v>836</v>
      </c>
      <c r="C394" s="3" t="s">
        <v>837</v>
      </c>
      <c r="D394" s="2">
        <v>102900</v>
      </c>
      <c r="E394" s="2">
        <v>67546</v>
      </c>
      <c r="F394" s="2" t="s">
        <v>14</v>
      </c>
      <c r="G394" s="2">
        <v>1608</v>
      </c>
      <c r="H394" s="2" t="s">
        <v>21</v>
      </c>
      <c r="I394" s="2" t="s">
        <v>22</v>
      </c>
      <c r="J394" s="2">
        <v>1294293600</v>
      </c>
      <c r="K394" s="2">
        <v>1294466400</v>
      </c>
      <c r="L394" s="2" t="b">
        <v>0</v>
      </c>
      <c r="M394" s="2" t="b">
        <v>0</v>
      </c>
      <c r="N394" s="2" t="s">
        <v>65</v>
      </c>
    </row>
    <row r="395" spans="1:14" x14ac:dyDescent="0.25">
      <c r="A395" s="2">
        <v>393</v>
      </c>
      <c r="B395" s="2" t="s">
        <v>838</v>
      </c>
      <c r="C395" s="3" t="s">
        <v>839</v>
      </c>
      <c r="D395" s="2">
        <v>62800</v>
      </c>
      <c r="E395" s="2">
        <v>143788</v>
      </c>
      <c r="F395" s="2" t="s">
        <v>20</v>
      </c>
      <c r="G395" s="2">
        <v>3059</v>
      </c>
      <c r="H395" s="2" t="s">
        <v>15</v>
      </c>
      <c r="I395" s="2" t="s">
        <v>16</v>
      </c>
      <c r="J395" s="2">
        <v>1500267600</v>
      </c>
      <c r="K395" s="2">
        <v>1500354000</v>
      </c>
      <c r="L395" s="2" t="b">
        <v>0</v>
      </c>
      <c r="M395" s="2" t="b">
        <v>0</v>
      </c>
      <c r="N395" s="2" t="s">
        <v>159</v>
      </c>
    </row>
    <row r="396" spans="1:14" x14ac:dyDescent="0.25">
      <c r="A396" s="2">
        <v>394</v>
      </c>
      <c r="B396" s="2" t="s">
        <v>840</v>
      </c>
      <c r="C396" s="3" t="s">
        <v>841</v>
      </c>
      <c r="D396" s="2">
        <v>800</v>
      </c>
      <c r="E396" s="2">
        <v>3755</v>
      </c>
      <c r="F396" s="2" t="s">
        <v>20</v>
      </c>
      <c r="G396" s="2">
        <v>34</v>
      </c>
      <c r="H396" s="2" t="s">
        <v>21</v>
      </c>
      <c r="I396" s="2" t="s">
        <v>22</v>
      </c>
      <c r="J396" s="2">
        <v>1375074000</v>
      </c>
      <c r="K396" s="2">
        <v>1375938000</v>
      </c>
      <c r="L396" s="2" t="b">
        <v>0</v>
      </c>
      <c r="M396" s="2" t="b">
        <v>1</v>
      </c>
      <c r="N396" s="2" t="s">
        <v>42</v>
      </c>
    </row>
    <row r="397" spans="1:14" x14ac:dyDescent="0.25">
      <c r="A397" s="2">
        <v>395</v>
      </c>
      <c r="B397" s="2" t="s">
        <v>295</v>
      </c>
      <c r="C397" s="3" t="s">
        <v>842</v>
      </c>
      <c r="D397" s="2">
        <v>7100</v>
      </c>
      <c r="E397" s="2">
        <v>9238</v>
      </c>
      <c r="F397" s="2" t="s">
        <v>20</v>
      </c>
      <c r="G397" s="2">
        <v>220</v>
      </c>
      <c r="H397" s="2" t="s">
        <v>21</v>
      </c>
      <c r="I397" s="2" t="s">
        <v>22</v>
      </c>
      <c r="J397" s="2">
        <v>1323324000</v>
      </c>
      <c r="K397" s="2">
        <v>1323410400</v>
      </c>
      <c r="L397" s="2" t="b">
        <v>1</v>
      </c>
      <c r="M397" s="2" t="b">
        <v>0</v>
      </c>
      <c r="N397" s="2" t="s">
        <v>33</v>
      </c>
    </row>
    <row r="398" spans="1:14" x14ac:dyDescent="0.25">
      <c r="A398" s="2">
        <v>396</v>
      </c>
      <c r="B398" s="2" t="s">
        <v>843</v>
      </c>
      <c r="C398" s="3" t="s">
        <v>844</v>
      </c>
      <c r="D398" s="2">
        <v>46100</v>
      </c>
      <c r="E398" s="2">
        <v>77012</v>
      </c>
      <c r="F398" s="2" t="s">
        <v>20</v>
      </c>
      <c r="G398" s="2">
        <v>1604</v>
      </c>
      <c r="H398" s="2" t="s">
        <v>26</v>
      </c>
      <c r="I398" s="2" t="s">
        <v>27</v>
      </c>
      <c r="J398" s="2">
        <v>1538715600</v>
      </c>
      <c r="K398" s="2">
        <v>1539406800</v>
      </c>
      <c r="L398" s="2" t="b">
        <v>0</v>
      </c>
      <c r="M398" s="2" t="b">
        <v>0</v>
      </c>
      <c r="N398" s="2" t="s">
        <v>53</v>
      </c>
    </row>
    <row r="399" spans="1:14" x14ac:dyDescent="0.25">
      <c r="A399" s="2">
        <v>397</v>
      </c>
      <c r="B399" s="2" t="s">
        <v>845</v>
      </c>
      <c r="C399" s="3" t="s">
        <v>846</v>
      </c>
      <c r="D399" s="2">
        <v>8100</v>
      </c>
      <c r="E399" s="2">
        <v>14083</v>
      </c>
      <c r="F399" s="2" t="s">
        <v>20</v>
      </c>
      <c r="G399" s="2">
        <v>454</v>
      </c>
      <c r="H399" s="2" t="s">
        <v>21</v>
      </c>
      <c r="I399" s="2" t="s">
        <v>22</v>
      </c>
      <c r="J399" s="2">
        <v>1369285200</v>
      </c>
      <c r="K399" s="2">
        <v>1369803600</v>
      </c>
      <c r="L399" s="2" t="b">
        <v>0</v>
      </c>
      <c r="M399" s="2" t="b">
        <v>0</v>
      </c>
      <c r="N399" s="2" t="s">
        <v>23</v>
      </c>
    </row>
    <row r="400" spans="1:14" x14ac:dyDescent="0.25">
      <c r="A400" s="2">
        <v>398</v>
      </c>
      <c r="B400" s="2" t="s">
        <v>847</v>
      </c>
      <c r="C400" s="3" t="s">
        <v>848</v>
      </c>
      <c r="D400" s="2">
        <v>1700</v>
      </c>
      <c r="E400" s="2">
        <v>12202</v>
      </c>
      <c r="F400" s="2" t="s">
        <v>20</v>
      </c>
      <c r="G400" s="2">
        <v>123</v>
      </c>
      <c r="H400" s="2" t="s">
        <v>107</v>
      </c>
      <c r="I400" s="2" t="s">
        <v>108</v>
      </c>
      <c r="J400" s="2">
        <v>1525755600</v>
      </c>
      <c r="K400" s="2">
        <v>1525928400</v>
      </c>
      <c r="L400" s="2" t="b">
        <v>0</v>
      </c>
      <c r="M400" s="2" t="b">
        <v>1</v>
      </c>
      <c r="N400" s="2" t="s">
        <v>71</v>
      </c>
    </row>
    <row r="401" spans="1:14" x14ac:dyDescent="0.25">
      <c r="A401" s="2">
        <v>399</v>
      </c>
      <c r="B401" s="2" t="s">
        <v>849</v>
      </c>
      <c r="C401" s="3" t="s">
        <v>850</v>
      </c>
      <c r="D401" s="2">
        <v>97300</v>
      </c>
      <c r="E401" s="2">
        <v>62127</v>
      </c>
      <c r="F401" s="2" t="s">
        <v>14</v>
      </c>
      <c r="G401" s="2">
        <v>941</v>
      </c>
      <c r="H401" s="2" t="s">
        <v>21</v>
      </c>
      <c r="I401" s="2" t="s">
        <v>22</v>
      </c>
      <c r="J401" s="2">
        <v>1296626400</v>
      </c>
      <c r="K401" s="2">
        <v>1297231200</v>
      </c>
      <c r="L401" s="2" t="b">
        <v>0</v>
      </c>
      <c r="M401" s="2" t="b">
        <v>0</v>
      </c>
      <c r="N401" s="2" t="s">
        <v>60</v>
      </c>
    </row>
    <row r="402" spans="1:14" x14ac:dyDescent="0.25">
      <c r="A402" s="2">
        <v>400</v>
      </c>
      <c r="B402" s="2" t="s">
        <v>851</v>
      </c>
      <c r="C402" s="3" t="s">
        <v>852</v>
      </c>
      <c r="D402" s="2">
        <v>100</v>
      </c>
      <c r="E402" s="2">
        <v>2</v>
      </c>
      <c r="F402" s="2" t="s">
        <v>14</v>
      </c>
      <c r="G402" s="2">
        <v>1</v>
      </c>
      <c r="H402" s="2" t="s">
        <v>21</v>
      </c>
      <c r="I402" s="2" t="s">
        <v>22</v>
      </c>
      <c r="J402" s="2">
        <v>1376629200</v>
      </c>
      <c r="K402" s="2">
        <v>1378530000</v>
      </c>
      <c r="L402" s="2" t="b">
        <v>0</v>
      </c>
      <c r="M402" s="2" t="b">
        <v>1</v>
      </c>
      <c r="N402" s="2" t="s">
        <v>122</v>
      </c>
    </row>
    <row r="403" spans="1:14" x14ac:dyDescent="0.25">
      <c r="A403" s="2">
        <v>401</v>
      </c>
      <c r="B403" s="2" t="s">
        <v>853</v>
      </c>
      <c r="C403" s="3" t="s">
        <v>854</v>
      </c>
      <c r="D403" s="2">
        <v>900</v>
      </c>
      <c r="E403" s="2">
        <v>13772</v>
      </c>
      <c r="F403" s="2" t="s">
        <v>20</v>
      </c>
      <c r="G403" s="2">
        <v>299</v>
      </c>
      <c r="H403" s="2" t="s">
        <v>21</v>
      </c>
      <c r="I403" s="2" t="s">
        <v>22</v>
      </c>
      <c r="J403" s="2">
        <v>1572152400</v>
      </c>
      <c r="K403" s="2">
        <v>1572152400</v>
      </c>
      <c r="L403" s="2" t="b">
        <v>0</v>
      </c>
      <c r="M403" s="2" t="b">
        <v>0</v>
      </c>
      <c r="N403" s="2" t="s">
        <v>33</v>
      </c>
    </row>
    <row r="404" spans="1:14" x14ac:dyDescent="0.25">
      <c r="A404" s="2">
        <v>402</v>
      </c>
      <c r="B404" s="2" t="s">
        <v>855</v>
      </c>
      <c r="C404" s="3" t="s">
        <v>856</v>
      </c>
      <c r="D404" s="2">
        <v>7300</v>
      </c>
      <c r="E404" s="2">
        <v>2946</v>
      </c>
      <c r="F404" s="2" t="s">
        <v>14</v>
      </c>
      <c r="G404" s="2">
        <v>40</v>
      </c>
      <c r="H404" s="2" t="s">
        <v>21</v>
      </c>
      <c r="I404" s="2" t="s">
        <v>22</v>
      </c>
      <c r="J404" s="2">
        <v>1325829600</v>
      </c>
      <c r="K404" s="2">
        <v>1329890400</v>
      </c>
      <c r="L404" s="2" t="b">
        <v>0</v>
      </c>
      <c r="M404" s="2" t="b">
        <v>1</v>
      </c>
      <c r="N404" s="2" t="s">
        <v>100</v>
      </c>
    </row>
    <row r="405" spans="1:14" x14ac:dyDescent="0.25">
      <c r="A405" s="2">
        <v>403</v>
      </c>
      <c r="B405" s="2" t="s">
        <v>857</v>
      </c>
      <c r="C405" s="3" t="s">
        <v>858</v>
      </c>
      <c r="D405" s="2">
        <v>195800</v>
      </c>
      <c r="E405" s="2">
        <v>168820</v>
      </c>
      <c r="F405" s="2" t="s">
        <v>14</v>
      </c>
      <c r="G405" s="2">
        <v>3015</v>
      </c>
      <c r="H405" s="2" t="s">
        <v>15</v>
      </c>
      <c r="I405" s="2" t="s">
        <v>16</v>
      </c>
      <c r="J405" s="2">
        <v>1273640400</v>
      </c>
      <c r="K405" s="2">
        <v>1276750800</v>
      </c>
      <c r="L405" s="2" t="b">
        <v>0</v>
      </c>
      <c r="M405" s="2" t="b">
        <v>1</v>
      </c>
      <c r="N405" s="2" t="s">
        <v>33</v>
      </c>
    </row>
    <row r="406" spans="1:14" x14ac:dyDescent="0.25">
      <c r="A406" s="2">
        <v>404</v>
      </c>
      <c r="B406" s="2" t="s">
        <v>859</v>
      </c>
      <c r="C406" s="3" t="s">
        <v>860</v>
      </c>
      <c r="D406" s="2">
        <v>48900</v>
      </c>
      <c r="E406" s="2">
        <v>154321</v>
      </c>
      <c r="F406" s="2" t="s">
        <v>20</v>
      </c>
      <c r="G406" s="2">
        <v>2237</v>
      </c>
      <c r="H406" s="2" t="s">
        <v>21</v>
      </c>
      <c r="I406" s="2" t="s">
        <v>22</v>
      </c>
      <c r="J406" s="2">
        <v>1510639200</v>
      </c>
      <c r="K406" s="2">
        <v>1510898400</v>
      </c>
      <c r="L406" s="2" t="b">
        <v>0</v>
      </c>
      <c r="M406" s="2" t="b">
        <v>0</v>
      </c>
      <c r="N406" s="2" t="s">
        <v>33</v>
      </c>
    </row>
    <row r="407" spans="1:14" x14ac:dyDescent="0.25">
      <c r="A407" s="2">
        <v>405</v>
      </c>
      <c r="B407" s="2" t="s">
        <v>861</v>
      </c>
      <c r="C407" s="3" t="s">
        <v>862</v>
      </c>
      <c r="D407" s="2">
        <v>29600</v>
      </c>
      <c r="E407" s="2">
        <v>26527</v>
      </c>
      <c r="F407" s="2" t="s">
        <v>14</v>
      </c>
      <c r="G407" s="2">
        <v>435</v>
      </c>
      <c r="H407" s="2" t="s">
        <v>21</v>
      </c>
      <c r="I407" s="2" t="s">
        <v>22</v>
      </c>
      <c r="J407" s="2">
        <v>1528088400</v>
      </c>
      <c r="K407" s="2">
        <v>1532408400</v>
      </c>
      <c r="L407" s="2" t="b">
        <v>0</v>
      </c>
      <c r="M407" s="2" t="b">
        <v>0</v>
      </c>
      <c r="N407" s="2" t="s">
        <v>33</v>
      </c>
    </row>
    <row r="408" spans="1:14" x14ac:dyDescent="0.25">
      <c r="A408" s="2">
        <v>406</v>
      </c>
      <c r="B408" s="2" t="s">
        <v>863</v>
      </c>
      <c r="C408" s="3" t="s">
        <v>864</v>
      </c>
      <c r="D408" s="2">
        <v>39300</v>
      </c>
      <c r="E408" s="2">
        <v>71583</v>
      </c>
      <c r="F408" s="2" t="s">
        <v>20</v>
      </c>
      <c r="G408" s="2">
        <v>645</v>
      </c>
      <c r="H408" s="2" t="s">
        <v>21</v>
      </c>
      <c r="I408" s="2" t="s">
        <v>22</v>
      </c>
      <c r="J408" s="2">
        <v>1359525600</v>
      </c>
      <c r="K408" s="2">
        <v>1360562400</v>
      </c>
      <c r="L408" s="2" t="b">
        <v>1</v>
      </c>
      <c r="M408" s="2" t="b">
        <v>0</v>
      </c>
      <c r="N408" s="2" t="s">
        <v>42</v>
      </c>
    </row>
    <row r="409" spans="1:14" x14ac:dyDescent="0.25">
      <c r="A409" s="2">
        <v>407</v>
      </c>
      <c r="B409" s="2" t="s">
        <v>865</v>
      </c>
      <c r="C409" s="3" t="s">
        <v>866</v>
      </c>
      <c r="D409" s="2">
        <v>3400</v>
      </c>
      <c r="E409" s="2">
        <v>12100</v>
      </c>
      <c r="F409" s="2" t="s">
        <v>20</v>
      </c>
      <c r="G409" s="2">
        <v>484</v>
      </c>
      <c r="H409" s="2" t="s">
        <v>36</v>
      </c>
      <c r="I409" s="2" t="s">
        <v>37</v>
      </c>
      <c r="J409" s="2">
        <v>1570942800</v>
      </c>
      <c r="K409" s="2">
        <v>1571547600</v>
      </c>
      <c r="L409" s="2" t="b">
        <v>0</v>
      </c>
      <c r="M409" s="2" t="b">
        <v>0</v>
      </c>
      <c r="N409" s="2" t="s">
        <v>33</v>
      </c>
    </row>
    <row r="410" spans="1:14" x14ac:dyDescent="0.25">
      <c r="A410" s="2">
        <v>408</v>
      </c>
      <c r="B410" s="2" t="s">
        <v>867</v>
      </c>
      <c r="C410" s="3" t="s">
        <v>868</v>
      </c>
      <c r="D410" s="2">
        <v>9200</v>
      </c>
      <c r="E410" s="2">
        <v>12129</v>
      </c>
      <c r="F410" s="2" t="s">
        <v>20</v>
      </c>
      <c r="G410" s="2">
        <v>154</v>
      </c>
      <c r="H410" s="2" t="s">
        <v>15</v>
      </c>
      <c r="I410" s="2" t="s">
        <v>16</v>
      </c>
      <c r="J410" s="2">
        <v>1466398800</v>
      </c>
      <c r="K410" s="2">
        <v>1468126800</v>
      </c>
      <c r="L410" s="2" t="b">
        <v>0</v>
      </c>
      <c r="M410" s="2" t="b">
        <v>0</v>
      </c>
      <c r="N410" s="2" t="s">
        <v>42</v>
      </c>
    </row>
    <row r="411" spans="1:14" x14ac:dyDescent="0.25">
      <c r="A411" s="2">
        <v>409</v>
      </c>
      <c r="B411" s="2" t="s">
        <v>243</v>
      </c>
      <c r="C411" s="3" t="s">
        <v>869</v>
      </c>
      <c r="D411" s="2">
        <v>135600</v>
      </c>
      <c r="E411" s="2">
        <v>62804</v>
      </c>
      <c r="F411" s="2" t="s">
        <v>14</v>
      </c>
      <c r="G411" s="2">
        <v>714</v>
      </c>
      <c r="H411" s="2" t="s">
        <v>21</v>
      </c>
      <c r="I411" s="2" t="s">
        <v>22</v>
      </c>
      <c r="J411" s="2">
        <v>1492491600</v>
      </c>
      <c r="K411" s="2">
        <v>1492837200</v>
      </c>
      <c r="L411" s="2" t="b">
        <v>0</v>
      </c>
      <c r="M411" s="2" t="b">
        <v>0</v>
      </c>
      <c r="N411" s="2" t="s">
        <v>23</v>
      </c>
    </row>
    <row r="412" spans="1:14" x14ac:dyDescent="0.25">
      <c r="A412" s="2">
        <v>410</v>
      </c>
      <c r="B412" s="2" t="s">
        <v>870</v>
      </c>
      <c r="C412" s="3" t="s">
        <v>871</v>
      </c>
      <c r="D412" s="2">
        <v>153700</v>
      </c>
      <c r="E412" s="2">
        <v>55536</v>
      </c>
      <c r="F412" s="2" t="s">
        <v>47</v>
      </c>
      <c r="G412" s="2">
        <v>1111</v>
      </c>
      <c r="H412" s="2" t="s">
        <v>21</v>
      </c>
      <c r="I412" s="2" t="s">
        <v>22</v>
      </c>
      <c r="J412" s="2">
        <v>1430197200</v>
      </c>
      <c r="K412" s="2">
        <v>1430197200</v>
      </c>
      <c r="L412" s="2" t="b">
        <v>0</v>
      </c>
      <c r="M412" s="2" t="b">
        <v>0</v>
      </c>
      <c r="N412" s="2" t="s">
        <v>292</v>
      </c>
    </row>
    <row r="413" spans="1:14" x14ac:dyDescent="0.25">
      <c r="A413" s="2">
        <v>411</v>
      </c>
      <c r="B413" s="2" t="s">
        <v>872</v>
      </c>
      <c r="C413" s="3" t="s">
        <v>873</v>
      </c>
      <c r="D413" s="2">
        <v>7800</v>
      </c>
      <c r="E413" s="2">
        <v>8161</v>
      </c>
      <c r="F413" s="2" t="s">
        <v>20</v>
      </c>
      <c r="G413" s="2">
        <v>82</v>
      </c>
      <c r="H413" s="2" t="s">
        <v>21</v>
      </c>
      <c r="I413" s="2" t="s">
        <v>22</v>
      </c>
      <c r="J413" s="2">
        <v>1496034000</v>
      </c>
      <c r="K413" s="2">
        <v>1496206800</v>
      </c>
      <c r="L413" s="2" t="b">
        <v>0</v>
      </c>
      <c r="M413" s="2" t="b">
        <v>0</v>
      </c>
      <c r="N413" s="2" t="s">
        <v>33</v>
      </c>
    </row>
    <row r="414" spans="1:14" x14ac:dyDescent="0.25">
      <c r="A414" s="2">
        <v>412</v>
      </c>
      <c r="B414" s="2" t="s">
        <v>874</v>
      </c>
      <c r="C414" s="3" t="s">
        <v>875</v>
      </c>
      <c r="D414" s="2">
        <v>2100</v>
      </c>
      <c r="E414" s="2">
        <v>14046</v>
      </c>
      <c r="F414" s="2" t="s">
        <v>20</v>
      </c>
      <c r="G414" s="2">
        <v>134</v>
      </c>
      <c r="H414" s="2" t="s">
        <v>21</v>
      </c>
      <c r="I414" s="2" t="s">
        <v>22</v>
      </c>
      <c r="J414" s="2">
        <v>1388728800</v>
      </c>
      <c r="K414" s="2">
        <v>1389592800</v>
      </c>
      <c r="L414" s="2" t="b">
        <v>0</v>
      </c>
      <c r="M414" s="2" t="b">
        <v>0</v>
      </c>
      <c r="N414" s="2" t="s">
        <v>119</v>
      </c>
    </row>
    <row r="415" spans="1:14" x14ac:dyDescent="0.25">
      <c r="A415" s="2">
        <v>413</v>
      </c>
      <c r="B415" s="2" t="s">
        <v>876</v>
      </c>
      <c r="C415" s="3" t="s">
        <v>877</v>
      </c>
      <c r="D415" s="2">
        <v>189500</v>
      </c>
      <c r="E415" s="2">
        <v>117628</v>
      </c>
      <c r="F415" s="2" t="s">
        <v>47</v>
      </c>
      <c r="G415" s="2">
        <v>1089</v>
      </c>
      <c r="H415" s="2" t="s">
        <v>21</v>
      </c>
      <c r="I415" s="2" t="s">
        <v>22</v>
      </c>
      <c r="J415" s="2">
        <v>1543298400</v>
      </c>
      <c r="K415" s="2">
        <v>1545631200</v>
      </c>
      <c r="L415" s="2" t="b">
        <v>0</v>
      </c>
      <c r="M415" s="2" t="b">
        <v>0</v>
      </c>
      <c r="N415" s="2" t="s">
        <v>71</v>
      </c>
    </row>
    <row r="416" spans="1:14" x14ac:dyDescent="0.25">
      <c r="A416" s="2">
        <v>414</v>
      </c>
      <c r="B416" s="2" t="s">
        <v>878</v>
      </c>
      <c r="C416" s="3" t="s">
        <v>879</v>
      </c>
      <c r="D416" s="2">
        <v>188200</v>
      </c>
      <c r="E416" s="2">
        <v>159405</v>
      </c>
      <c r="F416" s="2" t="s">
        <v>14</v>
      </c>
      <c r="G416" s="2">
        <v>5497</v>
      </c>
      <c r="H416" s="2" t="s">
        <v>21</v>
      </c>
      <c r="I416" s="2" t="s">
        <v>22</v>
      </c>
      <c r="J416" s="2">
        <v>1271739600</v>
      </c>
      <c r="K416" s="2">
        <v>1272430800</v>
      </c>
      <c r="L416" s="2" t="b">
        <v>0</v>
      </c>
      <c r="M416" s="2" t="b">
        <v>1</v>
      </c>
      <c r="N416" s="2" t="s">
        <v>17</v>
      </c>
    </row>
    <row r="417" spans="1:14" x14ac:dyDescent="0.25">
      <c r="A417" s="2">
        <v>415</v>
      </c>
      <c r="B417" s="2" t="s">
        <v>880</v>
      </c>
      <c r="C417" s="3" t="s">
        <v>881</v>
      </c>
      <c r="D417" s="2">
        <v>113500</v>
      </c>
      <c r="E417" s="2">
        <v>12552</v>
      </c>
      <c r="F417" s="2" t="s">
        <v>14</v>
      </c>
      <c r="G417" s="2">
        <v>418</v>
      </c>
      <c r="H417" s="2" t="s">
        <v>21</v>
      </c>
      <c r="I417" s="2" t="s">
        <v>22</v>
      </c>
      <c r="J417" s="2">
        <v>1326434400</v>
      </c>
      <c r="K417" s="2">
        <v>1327903200</v>
      </c>
      <c r="L417" s="2" t="b">
        <v>0</v>
      </c>
      <c r="M417" s="2" t="b">
        <v>0</v>
      </c>
      <c r="N417" s="2" t="s">
        <v>33</v>
      </c>
    </row>
    <row r="418" spans="1:14" x14ac:dyDescent="0.25">
      <c r="A418" s="2">
        <v>416</v>
      </c>
      <c r="B418" s="2" t="s">
        <v>882</v>
      </c>
      <c r="C418" s="3" t="s">
        <v>883</v>
      </c>
      <c r="D418" s="2">
        <v>134600</v>
      </c>
      <c r="E418" s="2">
        <v>59007</v>
      </c>
      <c r="F418" s="2" t="s">
        <v>14</v>
      </c>
      <c r="G418" s="2">
        <v>1439</v>
      </c>
      <c r="H418" s="2" t="s">
        <v>21</v>
      </c>
      <c r="I418" s="2" t="s">
        <v>22</v>
      </c>
      <c r="J418" s="2">
        <v>1295244000</v>
      </c>
      <c r="K418" s="2">
        <v>1296021600</v>
      </c>
      <c r="L418" s="2" t="b">
        <v>0</v>
      </c>
      <c r="M418" s="2" t="b">
        <v>1</v>
      </c>
      <c r="N418" s="2" t="s">
        <v>42</v>
      </c>
    </row>
    <row r="419" spans="1:14" x14ac:dyDescent="0.25">
      <c r="A419" s="2">
        <v>417</v>
      </c>
      <c r="B419" s="2" t="s">
        <v>884</v>
      </c>
      <c r="C419" s="3" t="s">
        <v>885</v>
      </c>
      <c r="D419" s="2">
        <v>1700</v>
      </c>
      <c r="E419" s="2">
        <v>943</v>
      </c>
      <c r="F419" s="2" t="s">
        <v>14</v>
      </c>
      <c r="G419" s="2">
        <v>15</v>
      </c>
      <c r="H419" s="2" t="s">
        <v>21</v>
      </c>
      <c r="I419" s="2" t="s">
        <v>22</v>
      </c>
      <c r="J419" s="2">
        <v>1541221200</v>
      </c>
      <c r="K419" s="2">
        <v>1543298400</v>
      </c>
      <c r="L419" s="2" t="b">
        <v>0</v>
      </c>
      <c r="M419" s="2" t="b">
        <v>0</v>
      </c>
      <c r="N419" s="2" t="s">
        <v>33</v>
      </c>
    </row>
    <row r="420" spans="1:14" x14ac:dyDescent="0.25">
      <c r="A420" s="2">
        <v>418</v>
      </c>
      <c r="B420" s="2" t="s">
        <v>105</v>
      </c>
      <c r="C420" s="3" t="s">
        <v>886</v>
      </c>
      <c r="D420" s="2">
        <v>163700</v>
      </c>
      <c r="E420" s="2">
        <v>93963</v>
      </c>
      <c r="F420" s="2" t="s">
        <v>14</v>
      </c>
      <c r="G420" s="2">
        <v>1999</v>
      </c>
      <c r="H420" s="2" t="s">
        <v>15</v>
      </c>
      <c r="I420" s="2" t="s">
        <v>16</v>
      </c>
      <c r="J420" s="2">
        <v>1336280400</v>
      </c>
      <c r="K420" s="2">
        <v>1336366800</v>
      </c>
      <c r="L420" s="2" t="b">
        <v>0</v>
      </c>
      <c r="M420" s="2" t="b">
        <v>0</v>
      </c>
      <c r="N420" s="2" t="s">
        <v>42</v>
      </c>
    </row>
    <row r="421" spans="1:14" x14ac:dyDescent="0.25">
      <c r="A421" s="2">
        <v>419</v>
      </c>
      <c r="B421" s="2" t="s">
        <v>887</v>
      </c>
      <c r="C421" s="3" t="s">
        <v>888</v>
      </c>
      <c r="D421" s="2">
        <v>113800</v>
      </c>
      <c r="E421" s="2">
        <v>140469</v>
      </c>
      <c r="F421" s="2" t="s">
        <v>20</v>
      </c>
      <c r="G421" s="2">
        <v>5203</v>
      </c>
      <c r="H421" s="2" t="s">
        <v>21</v>
      </c>
      <c r="I421" s="2" t="s">
        <v>22</v>
      </c>
      <c r="J421" s="2">
        <v>1324533600</v>
      </c>
      <c r="K421" s="2">
        <v>1325052000</v>
      </c>
      <c r="L421" s="2" t="b">
        <v>0</v>
      </c>
      <c r="M421" s="2" t="b">
        <v>0</v>
      </c>
      <c r="N421" s="2" t="s">
        <v>28</v>
      </c>
    </row>
    <row r="422" spans="1:14" x14ac:dyDescent="0.25">
      <c r="A422" s="2">
        <v>420</v>
      </c>
      <c r="B422" s="2" t="s">
        <v>889</v>
      </c>
      <c r="C422" s="3" t="s">
        <v>890</v>
      </c>
      <c r="D422" s="2">
        <v>5000</v>
      </c>
      <c r="E422" s="2">
        <v>6423</v>
      </c>
      <c r="F422" s="2" t="s">
        <v>20</v>
      </c>
      <c r="G422" s="2">
        <v>94</v>
      </c>
      <c r="H422" s="2" t="s">
        <v>21</v>
      </c>
      <c r="I422" s="2" t="s">
        <v>22</v>
      </c>
      <c r="J422" s="2">
        <v>1498366800</v>
      </c>
      <c r="K422" s="2">
        <v>1499576400</v>
      </c>
      <c r="L422" s="2" t="b">
        <v>0</v>
      </c>
      <c r="M422" s="2" t="b">
        <v>0</v>
      </c>
      <c r="N422" s="2" t="s">
        <v>33</v>
      </c>
    </row>
    <row r="423" spans="1:14" x14ac:dyDescent="0.25">
      <c r="A423" s="2">
        <v>421</v>
      </c>
      <c r="B423" s="2" t="s">
        <v>891</v>
      </c>
      <c r="C423" s="3" t="s">
        <v>892</v>
      </c>
      <c r="D423" s="2">
        <v>9400</v>
      </c>
      <c r="E423" s="2">
        <v>6015</v>
      </c>
      <c r="F423" s="2" t="s">
        <v>14</v>
      </c>
      <c r="G423" s="2">
        <v>118</v>
      </c>
      <c r="H423" s="2" t="s">
        <v>21</v>
      </c>
      <c r="I423" s="2" t="s">
        <v>22</v>
      </c>
      <c r="J423" s="2">
        <v>1498712400</v>
      </c>
      <c r="K423" s="2">
        <v>1501304400</v>
      </c>
      <c r="L423" s="2" t="b">
        <v>0</v>
      </c>
      <c r="M423" s="2" t="b">
        <v>1</v>
      </c>
      <c r="N423" s="2" t="s">
        <v>65</v>
      </c>
    </row>
    <row r="424" spans="1:14" x14ac:dyDescent="0.25">
      <c r="A424" s="2">
        <v>422</v>
      </c>
      <c r="B424" s="2" t="s">
        <v>893</v>
      </c>
      <c r="C424" s="3" t="s">
        <v>894</v>
      </c>
      <c r="D424" s="2">
        <v>8700</v>
      </c>
      <c r="E424" s="2">
        <v>11075</v>
      </c>
      <c r="F424" s="2" t="s">
        <v>20</v>
      </c>
      <c r="G424" s="2">
        <v>205</v>
      </c>
      <c r="H424" s="2" t="s">
        <v>21</v>
      </c>
      <c r="I424" s="2" t="s">
        <v>22</v>
      </c>
      <c r="J424" s="2">
        <v>1271480400</v>
      </c>
      <c r="K424" s="2">
        <v>1273208400</v>
      </c>
      <c r="L424" s="2" t="b">
        <v>0</v>
      </c>
      <c r="M424" s="2" t="b">
        <v>1</v>
      </c>
      <c r="N424" s="2" t="s">
        <v>33</v>
      </c>
    </row>
    <row r="425" spans="1:14" x14ac:dyDescent="0.25">
      <c r="A425" s="2">
        <v>423</v>
      </c>
      <c r="B425" s="2" t="s">
        <v>895</v>
      </c>
      <c r="C425" s="3" t="s">
        <v>896</v>
      </c>
      <c r="D425" s="2">
        <v>147800</v>
      </c>
      <c r="E425" s="2">
        <v>15723</v>
      </c>
      <c r="F425" s="2" t="s">
        <v>14</v>
      </c>
      <c r="G425" s="2">
        <v>162</v>
      </c>
      <c r="H425" s="2" t="s">
        <v>21</v>
      </c>
      <c r="I425" s="2" t="s">
        <v>22</v>
      </c>
      <c r="J425" s="2">
        <v>1316667600</v>
      </c>
      <c r="K425" s="2">
        <v>1316840400</v>
      </c>
      <c r="L425" s="2" t="b">
        <v>0</v>
      </c>
      <c r="M425" s="2" t="b">
        <v>1</v>
      </c>
      <c r="N425" s="2" t="s">
        <v>17</v>
      </c>
    </row>
    <row r="426" spans="1:14" x14ac:dyDescent="0.25">
      <c r="A426" s="2">
        <v>424</v>
      </c>
      <c r="B426" s="2" t="s">
        <v>897</v>
      </c>
      <c r="C426" s="3" t="s">
        <v>898</v>
      </c>
      <c r="D426" s="2">
        <v>5100</v>
      </c>
      <c r="E426" s="2">
        <v>2064</v>
      </c>
      <c r="F426" s="2" t="s">
        <v>14</v>
      </c>
      <c r="G426" s="2">
        <v>83</v>
      </c>
      <c r="H426" s="2" t="s">
        <v>21</v>
      </c>
      <c r="I426" s="2" t="s">
        <v>22</v>
      </c>
      <c r="J426" s="2">
        <v>1524027600</v>
      </c>
      <c r="K426" s="2">
        <v>1524546000</v>
      </c>
      <c r="L426" s="2" t="b">
        <v>0</v>
      </c>
      <c r="M426" s="2" t="b">
        <v>0</v>
      </c>
      <c r="N426" s="2" t="s">
        <v>60</v>
      </c>
    </row>
    <row r="427" spans="1:14" x14ac:dyDescent="0.25">
      <c r="A427" s="2">
        <v>425</v>
      </c>
      <c r="B427" s="2" t="s">
        <v>899</v>
      </c>
      <c r="C427" s="3" t="s">
        <v>900</v>
      </c>
      <c r="D427" s="2">
        <v>2700</v>
      </c>
      <c r="E427" s="2">
        <v>7767</v>
      </c>
      <c r="F427" s="2" t="s">
        <v>20</v>
      </c>
      <c r="G427" s="2">
        <v>92</v>
      </c>
      <c r="H427" s="2" t="s">
        <v>21</v>
      </c>
      <c r="I427" s="2" t="s">
        <v>22</v>
      </c>
      <c r="J427" s="2">
        <v>1438059600</v>
      </c>
      <c r="K427" s="2">
        <v>1438578000</v>
      </c>
      <c r="L427" s="2" t="b">
        <v>0</v>
      </c>
      <c r="M427" s="2" t="b">
        <v>0</v>
      </c>
      <c r="N427" s="2" t="s">
        <v>122</v>
      </c>
    </row>
    <row r="428" spans="1:14" x14ac:dyDescent="0.25">
      <c r="A428" s="2">
        <v>426</v>
      </c>
      <c r="B428" s="2" t="s">
        <v>901</v>
      </c>
      <c r="C428" s="3" t="s">
        <v>902</v>
      </c>
      <c r="D428" s="2">
        <v>1800</v>
      </c>
      <c r="E428" s="2">
        <v>10313</v>
      </c>
      <c r="F428" s="2" t="s">
        <v>20</v>
      </c>
      <c r="G428" s="2">
        <v>219</v>
      </c>
      <c r="H428" s="2" t="s">
        <v>21</v>
      </c>
      <c r="I428" s="2" t="s">
        <v>22</v>
      </c>
      <c r="J428" s="2">
        <v>1361944800</v>
      </c>
      <c r="K428" s="2">
        <v>1362549600</v>
      </c>
      <c r="L428" s="2" t="b">
        <v>0</v>
      </c>
      <c r="M428" s="2" t="b">
        <v>0</v>
      </c>
      <c r="N428" s="2" t="s">
        <v>33</v>
      </c>
    </row>
    <row r="429" spans="1:14" x14ac:dyDescent="0.25">
      <c r="A429" s="2">
        <v>427</v>
      </c>
      <c r="B429" s="2" t="s">
        <v>903</v>
      </c>
      <c r="C429" s="3" t="s">
        <v>904</v>
      </c>
      <c r="D429" s="2">
        <v>174500</v>
      </c>
      <c r="E429" s="2">
        <v>197018</v>
      </c>
      <c r="F429" s="2" t="s">
        <v>20</v>
      </c>
      <c r="G429" s="2">
        <v>2526</v>
      </c>
      <c r="H429" s="2" t="s">
        <v>21</v>
      </c>
      <c r="I429" s="2" t="s">
        <v>22</v>
      </c>
      <c r="J429" s="2">
        <v>1410584400</v>
      </c>
      <c r="K429" s="2">
        <v>1413349200</v>
      </c>
      <c r="L429" s="2" t="b">
        <v>0</v>
      </c>
      <c r="M429" s="2" t="b">
        <v>1</v>
      </c>
      <c r="N429" s="2" t="s">
        <v>33</v>
      </c>
    </row>
    <row r="430" spans="1:14" x14ac:dyDescent="0.25">
      <c r="A430" s="2">
        <v>428</v>
      </c>
      <c r="B430" s="2" t="s">
        <v>905</v>
      </c>
      <c r="C430" s="3" t="s">
        <v>906</v>
      </c>
      <c r="D430" s="2">
        <v>101400</v>
      </c>
      <c r="E430" s="2">
        <v>47037</v>
      </c>
      <c r="F430" s="2" t="s">
        <v>14</v>
      </c>
      <c r="G430" s="2">
        <v>747</v>
      </c>
      <c r="H430" s="2" t="s">
        <v>21</v>
      </c>
      <c r="I430" s="2" t="s">
        <v>22</v>
      </c>
      <c r="J430" s="2">
        <v>1297404000</v>
      </c>
      <c r="K430" s="2">
        <v>1298008800</v>
      </c>
      <c r="L430" s="2" t="b">
        <v>0</v>
      </c>
      <c r="M430" s="2" t="b">
        <v>0</v>
      </c>
      <c r="N430" s="2" t="s">
        <v>71</v>
      </c>
    </row>
    <row r="431" spans="1:14" x14ac:dyDescent="0.25">
      <c r="A431" s="2">
        <v>429</v>
      </c>
      <c r="B431" s="2" t="s">
        <v>907</v>
      </c>
      <c r="C431" s="3" t="s">
        <v>908</v>
      </c>
      <c r="D431" s="2">
        <v>191000</v>
      </c>
      <c r="E431" s="2">
        <v>173191</v>
      </c>
      <c r="F431" s="2" t="s">
        <v>74</v>
      </c>
      <c r="G431" s="2">
        <v>2138</v>
      </c>
      <c r="H431" s="2" t="s">
        <v>21</v>
      </c>
      <c r="I431" s="2" t="s">
        <v>22</v>
      </c>
      <c r="J431" s="2">
        <v>1392012000</v>
      </c>
      <c r="K431" s="2">
        <v>1394427600</v>
      </c>
      <c r="L431" s="2" t="b">
        <v>0</v>
      </c>
      <c r="M431" s="2" t="b">
        <v>1</v>
      </c>
      <c r="N431" s="2" t="s">
        <v>122</v>
      </c>
    </row>
    <row r="432" spans="1:14" x14ac:dyDescent="0.25">
      <c r="A432" s="2">
        <v>430</v>
      </c>
      <c r="B432" s="2" t="s">
        <v>909</v>
      </c>
      <c r="C432" s="3" t="s">
        <v>910</v>
      </c>
      <c r="D432" s="2">
        <v>8100</v>
      </c>
      <c r="E432" s="2">
        <v>5487</v>
      </c>
      <c r="F432" s="2" t="s">
        <v>14</v>
      </c>
      <c r="G432" s="2">
        <v>84</v>
      </c>
      <c r="H432" s="2" t="s">
        <v>21</v>
      </c>
      <c r="I432" s="2" t="s">
        <v>22</v>
      </c>
      <c r="J432" s="2">
        <v>1569733200</v>
      </c>
      <c r="K432" s="2">
        <v>1572670800</v>
      </c>
      <c r="L432" s="2" t="b">
        <v>0</v>
      </c>
      <c r="M432" s="2" t="b">
        <v>0</v>
      </c>
      <c r="N432" s="2" t="s">
        <v>33</v>
      </c>
    </row>
    <row r="433" spans="1:14" x14ac:dyDescent="0.25">
      <c r="A433" s="2">
        <v>431</v>
      </c>
      <c r="B433" s="2" t="s">
        <v>911</v>
      </c>
      <c r="C433" s="3" t="s">
        <v>912</v>
      </c>
      <c r="D433" s="2">
        <v>5100</v>
      </c>
      <c r="E433" s="2">
        <v>9817</v>
      </c>
      <c r="F433" s="2" t="s">
        <v>20</v>
      </c>
      <c r="G433" s="2">
        <v>94</v>
      </c>
      <c r="H433" s="2" t="s">
        <v>21</v>
      </c>
      <c r="I433" s="2" t="s">
        <v>22</v>
      </c>
      <c r="J433" s="2">
        <v>1529643600</v>
      </c>
      <c r="K433" s="2">
        <v>1531112400</v>
      </c>
      <c r="L433" s="2" t="b">
        <v>1</v>
      </c>
      <c r="M433" s="2" t="b">
        <v>0</v>
      </c>
      <c r="N433" s="2" t="s">
        <v>33</v>
      </c>
    </row>
    <row r="434" spans="1:14" x14ac:dyDescent="0.25">
      <c r="A434" s="2">
        <v>432</v>
      </c>
      <c r="B434" s="2" t="s">
        <v>913</v>
      </c>
      <c r="C434" s="3" t="s">
        <v>914</v>
      </c>
      <c r="D434" s="2">
        <v>7700</v>
      </c>
      <c r="E434" s="2">
        <v>6369</v>
      </c>
      <c r="F434" s="2" t="s">
        <v>14</v>
      </c>
      <c r="G434" s="2">
        <v>91</v>
      </c>
      <c r="H434" s="2" t="s">
        <v>21</v>
      </c>
      <c r="I434" s="2" t="s">
        <v>22</v>
      </c>
      <c r="J434" s="2">
        <v>1399006800</v>
      </c>
      <c r="K434" s="2">
        <v>1400734800</v>
      </c>
      <c r="L434" s="2" t="b">
        <v>0</v>
      </c>
      <c r="M434" s="2" t="b">
        <v>0</v>
      </c>
      <c r="N434" s="2" t="s">
        <v>33</v>
      </c>
    </row>
    <row r="435" spans="1:14" x14ac:dyDescent="0.25">
      <c r="A435" s="2">
        <v>433</v>
      </c>
      <c r="B435" s="2" t="s">
        <v>915</v>
      </c>
      <c r="C435" s="3" t="s">
        <v>916</v>
      </c>
      <c r="D435" s="2">
        <v>121400</v>
      </c>
      <c r="E435" s="2">
        <v>65755</v>
      </c>
      <c r="F435" s="2" t="s">
        <v>14</v>
      </c>
      <c r="G435" s="2">
        <v>792</v>
      </c>
      <c r="H435" s="2" t="s">
        <v>21</v>
      </c>
      <c r="I435" s="2" t="s">
        <v>22</v>
      </c>
      <c r="J435" s="2">
        <v>1385359200</v>
      </c>
      <c r="K435" s="2">
        <v>1386741600</v>
      </c>
      <c r="L435" s="2" t="b">
        <v>0</v>
      </c>
      <c r="M435" s="2" t="b">
        <v>1</v>
      </c>
      <c r="N435" s="2" t="s">
        <v>42</v>
      </c>
    </row>
    <row r="436" spans="1:14" x14ac:dyDescent="0.25">
      <c r="A436" s="2">
        <v>434</v>
      </c>
      <c r="B436" s="2" t="s">
        <v>917</v>
      </c>
      <c r="C436" s="3" t="s">
        <v>918</v>
      </c>
      <c r="D436" s="2">
        <v>5400</v>
      </c>
      <c r="E436" s="2">
        <v>903</v>
      </c>
      <c r="F436" s="2" t="s">
        <v>74</v>
      </c>
      <c r="G436" s="2">
        <v>10</v>
      </c>
      <c r="H436" s="2" t="s">
        <v>15</v>
      </c>
      <c r="I436" s="2" t="s">
        <v>16</v>
      </c>
      <c r="J436" s="2">
        <v>1480572000</v>
      </c>
      <c r="K436" s="2">
        <v>1481781600</v>
      </c>
      <c r="L436" s="2" t="b">
        <v>1</v>
      </c>
      <c r="M436" s="2" t="b">
        <v>0</v>
      </c>
      <c r="N436" s="2" t="s">
        <v>33</v>
      </c>
    </row>
    <row r="437" spans="1:14" x14ac:dyDescent="0.25">
      <c r="A437" s="2">
        <v>435</v>
      </c>
      <c r="B437" s="2" t="s">
        <v>919</v>
      </c>
      <c r="C437" s="3" t="s">
        <v>920</v>
      </c>
      <c r="D437" s="2">
        <v>152400</v>
      </c>
      <c r="E437" s="2">
        <v>178120</v>
      </c>
      <c r="F437" s="2" t="s">
        <v>20</v>
      </c>
      <c r="G437" s="2">
        <v>1713</v>
      </c>
      <c r="H437" s="2" t="s">
        <v>107</v>
      </c>
      <c r="I437" s="2" t="s">
        <v>108</v>
      </c>
      <c r="J437" s="2">
        <v>1418623200</v>
      </c>
      <c r="K437" s="2">
        <v>1419660000</v>
      </c>
      <c r="L437" s="2" t="b">
        <v>0</v>
      </c>
      <c r="M437" s="2" t="b">
        <v>1</v>
      </c>
      <c r="N437" s="2" t="s">
        <v>33</v>
      </c>
    </row>
    <row r="438" spans="1:14" x14ac:dyDescent="0.25">
      <c r="A438" s="2">
        <v>436</v>
      </c>
      <c r="B438" s="2" t="s">
        <v>921</v>
      </c>
      <c r="C438" s="3" t="s">
        <v>922</v>
      </c>
      <c r="D438" s="2">
        <v>1300</v>
      </c>
      <c r="E438" s="2">
        <v>13678</v>
      </c>
      <c r="F438" s="2" t="s">
        <v>20</v>
      </c>
      <c r="G438" s="2">
        <v>249</v>
      </c>
      <c r="H438" s="2" t="s">
        <v>21</v>
      </c>
      <c r="I438" s="2" t="s">
        <v>22</v>
      </c>
      <c r="J438" s="2">
        <v>1555736400</v>
      </c>
      <c r="K438" s="2">
        <v>1555822800</v>
      </c>
      <c r="L438" s="2" t="b">
        <v>0</v>
      </c>
      <c r="M438" s="2" t="b">
        <v>0</v>
      </c>
      <c r="N438" s="2" t="s">
        <v>159</v>
      </c>
    </row>
    <row r="439" spans="1:14" x14ac:dyDescent="0.25">
      <c r="A439" s="2">
        <v>437</v>
      </c>
      <c r="B439" s="2" t="s">
        <v>923</v>
      </c>
      <c r="C439" s="3" t="s">
        <v>924</v>
      </c>
      <c r="D439" s="2">
        <v>8100</v>
      </c>
      <c r="E439" s="2">
        <v>9969</v>
      </c>
      <c r="F439" s="2" t="s">
        <v>20</v>
      </c>
      <c r="G439" s="2">
        <v>192</v>
      </c>
      <c r="H439" s="2" t="s">
        <v>21</v>
      </c>
      <c r="I439" s="2" t="s">
        <v>22</v>
      </c>
      <c r="J439" s="2">
        <v>1442120400</v>
      </c>
      <c r="K439" s="2">
        <v>1442379600</v>
      </c>
      <c r="L439" s="2" t="b">
        <v>0</v>
      </c>
      <c r="M439" s="2" t="b">
        <v>1</v>
      </c>
      <c r="N439" s="2" t="s">
        <v>71</v>
      </c>
    </row>
    <row r="440" spans="1:14" x14ac:dyDescent="0.25">
      <c r="A440" s="2">
        <v>438</v>
      </c>
      <c r="B440" s="2" t="s">
        <v>925</v>
      </c>
      <c r="C440" s="3" t="s">
        <v>926</v>
      </c>
      <c r="D440" s="2">
        <v>8300</v>
      </c>
      <c r="E440" s="2">
        <v>14827</v>
      </c>
      <c r="F440" s="2" t="s">
        <v>20</v>
      </c>
      <c r="G440" s="2">
        <v>247</v>
      </c>
      <c r="H440" s="2" t="s">
        <v>21</v>
      </c>
      <c r="I440" s="2" t="s">
        <v>22</v>
      </c>
      <c r="J440" s="2">
        <v>1362376800</v>
      </c>
      <c r="K440" s="2">
        <v>1364965200</v>
      </c>
      <c r="L440" s="2" t="b">
        <v>0</v>
      </c>
      <c r="M440" s="2" t="b">
        <v>0</v>
      </c>
      <c r="N440" s="2" t="s">
        <v>33</v>
      </c>
    </row>
    <row r="441" spans="1:14" x14ac:dyDescent="0.25">
      <c r="A441" s="2">
        <v>439</v>
      </c>
      <c r="B441" s="2" t="s">
        <v>927</v>
      </c>
      <c r="C441" s="3" t="s">
        <v>928</v>
      </c>
      <c r="D441" s="2">
        <v>28400</v>
      </c>
      <c r="E441" s="2">
        <v>100900</v>
      </c>
      <c r="F441" s="2" t="s">
        <v>20</v>
      </c>
      <c r="G441" s="2">
        <v>2293</v>
      </c>
      <c r="H441" s="2" t="s">
        <v>21</v>
      </c>
      <c r="I441" s="2" t="s">
        <v>22</v>
      </c>
      <c r="J441" s="2">
        <v>1478408400</v>
      </c>
      <c r="K441" s="2">
        <v>1479016800</v>
      </c>
      <c r="L441" s="2" t="b">
        <v>0</v>
      </c>
      <c r="M441" s="2" t="b">
        <v>0</v>
      </c>
      <c r="N441" s="2" t="s">
        <v>474</v>
      </c>
    </row>
    <row r="442" spans="1:14" x14ac:dyDescent="0.25">
      <c r="A442" s="2">
        <v>440</v>
      </c>
      <c r="B442" s="2" t="s">
        <v>929</v>
      </c>
      <c r="C442" s="3" t="s">
        <v>930</v>
      </c>
      <c r="D442" s="2">
        <v>102500</v>
      </c>
      <c r="E442" s="2">
        <v>165954</v>
      </c>
      <c r="F442" s="2" t="s">
        <v>20</v>
      </c>
      <c r="G442" s="2">
        <v>3131</v>
      </c>
      <c r="H442" s="2" t="s">
        <v>21</v>
      </c>
      <c r="I442" s="2" t="s">
        <v>22</v>
      </c>
      <c r="J442" s="2">
        <v>1498798800</v>
      </c>
      <c r="K442" s="2">
        <v>1499662800</v>
      </c>
      <c r="L442" s="2" t="b">
        <v>0</v>
      </c>
      <c r="M442" s="2" t="b">
        <v>0</v>
      </c>
      <c r="N442" s="2" t="s">
        <v>269</v>
      </c>
    </row>
    <row r="443" spans="1:14" x14ac:dyDescent="0.25">
      <c r="A443" s="2">
        <v>441</v>
      </c>
      <c r="B443" s="2" t="s">
        <v>931</v>
      </c>
      <c r="C443" s="3" t="s">
        <v>932</v>
      </c>
      <c r="D443" s="2">
        <v>7000</v>
      </c>
      <c r="E443" s="2">
        <v>1744</v>
      </c>
      <c r="F443" s="2" t="s">
        <v>14</v>
      </c>
      <c r="G443" s="2">
        <v>32</v>
      </c>
      <c r="H443" s="2" t="s">
        <v>21</v>
      </c>
      <c r="I443" s="2" t="s">
        <v>22</v>
      </c>
      <c r="J443" s="2">
        <v>1335416400</v>
      </c>
      <c r="K443" s="2">
        <v>1337835600</v>
      </c>
      <c r="L443" s="2" t="b">
        <v>0</v>
      </c>
      <c r="M443" s="2" t="b">
        <v>0</v>
      </c>
      <c r="N443" s="2" t="s">
        <v>65</v>
      </c>
    </row>
    <row r="444" spans="1:14" x14ac:dyDescent="0.25">
      <c r="A444" s="2">
        <v>442</v>
      </c>
      <c r="B444" s="2" t="s">
        <v>933</v>
      </c>
      <c r="C444" s="3" t="s">
        <v>934</v>
      </c>
      <c r="D444" s="2">
        <v>5400</v>
      </c>
      <c r="E444" s="2">
        <v>10731</v>
      </c>
      <c r="F444" s="2" t="s">
        <v>20</v>
      </c>
      <c r="G444" s="2">
        <v>143</v>
      </c>
      <c r="H444" s="2" t="s">
        <v>107</v>
      </c>
      <c r="I444" s="2" t="s">
        <v>108</v>
      </c>
      <c r="J444" s="2">
        <v>1504328400</v>
      </c>
      <c r="K444" s="2">
        <v>1505710800</v>
      </c>
      <c r="L444" s="2" t="b">
        <v>0</v>
      </c>
      <c r="M444" s="2" t="b">
        <v>0</v>
      </c>
      <c r="N444" s="2" t="s">
        <v>33</v>
      </c>
    </row>
    <row r="445" spans="1:14" x14ac:dyDescent="0.25">
      <c r="A445" s="2">
        <v>443</v>
      </c>
      <c r="B445" s="2" t="s">
        <v>935</v>
      </c>
      <c r="C445" s="3" t="s">
        <v>936</v>
      </c>
      <c r="D445" s="2">
        <v>9300</v>
      </c>
      <c r="E445" s="2">
        <v>3232</v>
      </c>
      <c r="F445" s="2" t="s">
        <v>74</v>
      </c>
      <c r="G445" s="2">
        <v>90</v>
      </c>
      <c r="H445" s="2" t="s">
        <v>21</v>
      </c>
      <c r="I445" s="2" t="s">
        <v>22</v>
      </c>
      <c r="J445" s="2">
        <v>1285822800</v>
      </c>
      <c r="K445" s="2">
        <v>1287464400</v>
      </c>
      <c r="L445" s="2" t="b">
        <v>0</v>
      </c>
      <c r="M445" s="2" t="b">
        <v>0</v>
      </c>
      <c r="N445" s="2" t="s">
        <v>33</v>
      </c>
    </row>
    <row r="446" spans="1:14" x14ac:dyDescent="0.25">
      <c r="A446" s="2">
        <v>444</v>
      </c>
      <c r="B446" s="2" t="s">
        <v>748</v>
      </c>
      <c r="C446" s="3" t="s">
        <v>937</v>
      </c>
      <c r="D446" s="2">
        <v>6200</v>
      </c>
      <c r="E446" s="2">
        <v>10938</v>
      </c>
      <c r="F446" s="2" t="s">
        <v>20</v>
      </c>
      <c r="G446" s="2">
        <v>296</v>
      </c>
      <c r="H446" s="2" t="s">
        <v>21</v>
      </c>
      <c r="I446" s="2" t="s">
        <v>22</v>
      </c>
      <c r="J446" s="2">
        <v>1311483600</v>
      </c>
      <c r="K446" s="2">
        <v>1311656400</v>
      </c>
      <c r="L446" s="2" t="b">
        <v>0</v>
      </c>
      <c r="M446" s="2" t="b">
        <v>1</v>
      </c>
      <c r="N446" s="2" t="s">
        <v>60</v>
      </c>
    </row>
    <row r="447" spans="1:14" x14ac:dyDescent="0.25">
      <c r="A447" s="2">
        <v>445</v>
      </c>
      <c r="B447" s="2" t="s">
        <v>938</v>
      </c>
      <c r="C447" s="3" t="s">
        <v>939</v>
      </c>
      <c r="D447" s="2">
        <v>2100</v>
      </c>
      <c r="E447" s="2">
        <v>10739</v>
      </c>
      <c r="F447" s="2" t="s">
        <v>20</v>
      </c>
      <c r="G447" s="2">
        <v>170</v>
      </c>
      <c r="H447" s="2" t="s">
        <v>21</v>
      </c>
      <c r="I447" s="2" t="s">
        <v>22</v>
      </c>
      <c r="J447" s="2">
        <v>1291356000</v>
      </c>
      <c r="K447" s="2">
        <v>1293170400</v>
      </c>
      <c r="L447" s="2" t="b">
        <v>0</v>
      </c>
      <c r="M447" s="2" t="b">
        <v>1</v>
      </c>
      <c r="N447" s="2" t="s">
        <v>33</v>
      </c>
    </row>
    <row r="448" spans="1:14" x14ac:dyDescent="0.25">
      <c r="A448" s="2">
        <v>446</v>
      </c>
      <c r="B448" s="2" t="s">
        <v>940</v>
      </c>
      <c r="C448" s="3" t="s">
        <v>941</v>
      </c>
      <c r="D448" s="2">
        <v>6800</v>
      </c>
      <c r="E448" s="2">
        <v>5579</v>
      </c>
      <c r="F448" s="2" t="s">
        <v>14</v>
      </c>
      <c r="G448" s="2">
        <v>186</v>
      </c>
      <c r="H448" s="2" t="s">
        <v>21</v>
      </c>
      <c r="I448" s="2" t="s">
        <v>22</v>
      </c>
      <c r="J448" s="2">
        <v>1355810400</v>
      </c>
      <c r="K448" s="2">
        <v>1355983200</v>
      </c>
      <c r="L448" s="2" t="b">
        <v>0</v>
      </c>
      <c r="M448" s="2" t="b">
        <v>0</v>
      </c>
      <c r="N448" s="2" t="s">
        <v>65</v>
      </c>
    </row>
    <row r="449" spans="1:14" x14ac:dyDescent="0.25">
      <c r="A449" s="2">
        <v>447</v>
      </c>
      <c r="B449" s="2" t="s">
        <v>942</v>
      </c>
      <c r="C449" s="3" t="s">
        <v>943</v>
      </c>
      <c r="D449" s="2">
        <v>155200</v>
      </c>
      <c r="E449" s="2">
        <v>37754</v>
      </c>
      <c r="F449" s="2" t="s">
        <v>74</v>
      </c>
      <c r="G449" s="2">
        <v>439</v>
      </c>
      <c r="H449" s="2" t="s">
        <v>40</v>
      </c>
      <c r="I449" s="2" t="s">
        <v>41</v>
      </c>
      <c r="J449" s="2">
        <v>1513663200</v>
      </c>
      <c r="K449" s="2">
        <v>1515045600</v>
      </c>
      <c r="L449" s="2" t="b">
        <v>0</v>
      </c>
      <c r="M449" s="2" t="b">
        <v>0</v>
      </c>
      <c r="N449" s="2" t="s">
        <v>269</v>
      </c>
    </row>
    <row r="450" spans="1:14" x14ac:dyDescent="0.25">
      <c r="A450" s="2">
        <v>448</v>
      </c>
      <c r="B450" s="2" t="s">
        <v>944</v>
      </c>
      <c r="C450" s="3" t="s">
        <v>945</v>
      </c>
      <c r="D450" s="2">
        <v>89900</v>
      </c>
      <c r="E450" s="2">
        <v>45384</v>
      </c>
      <c r="F450" s="2" t="s">
        <v>14</v>
      </c>
      <c r="G450" s="2">
        <v>605</v>
      </c>
      <c r="H450" s="2" t="s">
        <v>21</v>
      </c>
      <c r="I450" s="2" t="s">
        <v>22</v>
      </c>
      <c r="J450" s="2">
        <v>1365915600</v>
      </c>
      <c r="K450" s="2">
        <v>1366088400</v>
      </c>
      <c r="L450" s="2" t="b">
        <v>0</v>
      </c>
      <c r="M450" s="2" t="b">
        <v>1</v>
      </c>
      <c r="N450" s="2" t="s">
        <v>89</v>
      </c>
    </row>
    <row r="451" spans="1:14" x14ac:dyDescent="0.25">
      <c r="A451" s="2">
        <v>449</v>
      </c>
      <c r="B451" s="2" t="s">
        <v>946</v>
      </c>
      <c r="C451" s="3" t="s">
        <v>947</v>
      </c>
      <c r="D451" s="2">
        <v>900</v>
      </c>
      <c r="E451" s="2">
        <v>8703</v>
      </c>
      <c r="F451" s="2" t="s">
        <v>20</v>
      </c>
      <c r="G451" s="2">
        <v>86</v>
      </c>
      <c r="H451" s="2" t="s">
        <v>36</v>
      </c>
      <c r="I451" s="2" t="s">
        <v>37</v>
      </c>
      <c r="J451" s="2">
        <v>1551852000</v>
      </c>
      <c r="K451" s="2">
        <v>1553317200</v>
      </c>
      <c r="L451" s="2" t="b">
        <v>0</v>
      </c>
      <c r="M451" s="2" t="b">
        <v>0</v>
      </c>
      <c r="N451" s="2" t="s">
        <v>89</v>
      </c>
    </row>
    <row r="452" spans="1:14" x14ac:dyDescent="0.25">
      <c r="A452" s="2">
        <v>450</v>
      </c>
      <c r="B452" s="2" t="s">
        <v>948</v>
      </c>
      <c r="C452" s="3" t="s">
        <v>949</v>
      </c>
      <c r="D452" s="2">
        <v>100</v>
      </c>
      <c r="E452" s="2">
        <v>4</v>
      </c>
      <c r="F452" s="2" t="s">
        <v>14</v>
      </c>
      <c r="G452" s="2">
        <v>1</v>
      </c>
      <c r="H452" s="2" t="s">
        <v>15</v>
      </c>
      <c r="I452" s="2" t="s">
        <v>16</v>
      </c>
      <c r="J452" s="2">
        <v>1540098000</v>
      </c>
      <c r="K452" s="2">
        <v>1542088800</v>
      </c>
      <c r="L452" s="2" t="b">
        <v>0</v>
      </c>
      <c r="M452" s="2" t="b">
        <v>0</v>
      </c>
      <c r="N452" s="2" t="s">
        <v>71</v>
      </c>
    </row>
    <row r="453" spans="1:14" x14ac:dyDescent="0.25">
      <c r="A453" s="2">
        <v>451</v>
      </c>
      <c r="B453" s="2" t="s">
        <v>950</v>
      </c>
      <c r="C453" s="3" t="s">
        <v>951</v>
      </c>
      <c r="D453" s="2">
        <v>148400</v>
      </c>
      <c r="E453" s="2">
        <v>182302</v>
      </c>
      <c r="F453" s="2" t="s">
        <v>20</v>
      </c>
      <c r="G453" s="2">
        <v>6286</v>
      </c>
      <c r="H453" s="2" t="s">
        <v>21</v>
      </c>
      <c r="I453" s="2" t="s">
        <v>22</v>
      </c>
      <c r="J453" s="2">
        <v>1500440400</v>
      </c>
      <c r="K453" s="2">
        <v>1503118800</v>
      </c>
      <c r="L453" s="2" t="b">
        <v>0</v>
      </c>
      <c r="M453" s="2" t="b">
        <v>0</v>
      </c>
      <c r="N453" s="2" t="s">
        <v>23</v>
      </c>
    </row>
    <row r="454" spans="1:14" x14ac:dyDescent="0.25">
      <c r="A454" s="2">
        <v>452</v>
      </c>
      <c r="B454" s="2" t="s">
        <v>952</v>
      </c>
      <c r="C454" s="3" t="s">
        <v>953</v>
      </c>
      <c r="D454" s="2">
        <v>4800</v>
      </c>
      <c r="E454" s="2">
        <v>3045</v>
      </c>
      <c r="F454" s="2" t="s">
        <v>14</v>
      </c>
      <c r="G454" s="2">
        <v>31</v>
      </c>
      <c r="H454" s="2" t="s">
        <v>21</v>
      </c>
      <c r="I454" s="2" t="s">
        <v>22</v>
      </c>
      <c r="J454" s="2">
        <v>1278392400</v>
      </c>
      <c r="K454" s="2">
        <v>1278478800</v>
      </c>
      <c r="L454" s="2" t="b">
        <v>0</v>
      </c>
      <c r="M454" s="2" t="b">
        <v>0</v>
      </c>
      <c r="N454" s="2" t="s">
        <v>53</v>
      </c>
    </row>
    <row r="455" spans="1:14" x14ac:dyDescent="0.25">
      <c r="A455" s="2">
        <v>453</v>
      </c>
      <c r="B455" s="2" t="s">
        <v>954</v>
      </c>
      <c r="C455" s="3" t="s">
        <v>955</v>
      </c>
      <c r="D455" s="2">
        <v>182400</v>
      </c>
      <c r="E455" s="2">
        <v>102749</v>
      </c>
      <c r="F455" s="2" t="s">
        <v>14</v>
      </c>
      <c r="G455" s="2">
        <v>1181</v>
      </c>
      <c r="H455" s="2" t="s">
        <v>21</v>
      </c>
      <c r="I455" s="2" t="s">
        <v>22</v>
      </c>
      <c r="J455" s="2">
        <v>1480572000</v>
      </c>
      <c r="K455" s="2">
        <v>1484114400</v>
      </c>
      <c r="L455" s="2" t="b">
        <v>0</v>
      </c>
      <c r="M455" s="2" t="b">
        <v>0</v>
      </c>
      <c r="N455" s="2" t="s">
        <v>474</v>
      </c>
    </row>
    <row r="456" spans="1:14" x14ac:dyDescent="0.25">
      <c r="A456" s="2">
        <v>454</v>
      </c>
      <c r="B456" s="2" t="s">
        <v>956</v>
      </c>
      <c r="C456" s="3" t="s">
        <v>957</v>
      </c>
      <c r="D456" s="2">
        <v>4000</v>
      </c>
      <c r="E456" s="2">
        <v>1763</v>
      </c>
      <c r="F456" s="2" t="s">
        <v>14</v>
      </c>
      <c r="G456" s="2">
        <v>39</v>
      </c>
      <c r="H456" s="2" t="s">
        <v>21</v>
      </c>
      <c r="I456" s="2" t="s">
        <v>22</v>
      </c>
      <c r="J456" s="2">
        <v>1382331600</v>
      </c>
      <c r="K456" s="2">
        <v>1385445600</v>
      </c>
      <c r="L456" s="2" t="b">
        <v>0</v>
      </c>
      <c r="M456" s="2" t="b">
        <v>1</v>
      </c>
      <c r="N456" s="2" t="s">
        <v>53</v>
      </c>
    </row>
    <row r="457" spans="1:14" x14ac:dyDescent="0.25">
      <c r="A457" s="2">
        <v>455</v>
      </c>
      <c r="B457" s="2" t="s">
        <v>958</v>
      </c>
      <c r="C457" s="3" t="s">
        <v>959</v>
      </c>
      <c r="D457" s="2">
        <v>116500</v>
      </c>
      <c r="E457" s="2">
        <v>137904</v>
      </c>
      <c r="F457" s="2" t="s">
        <v>20</v>
      </c>
      <c r="G457" s="2">
        <v>3727</v>
      </c>
      <c r="H457" s="2" t="s">
        <v>21</v>
      </c>
      <c r="I457" s="2" t="s">
        <v>22</v>
      </c>
      <c r="J457" s="2">
        <v>1316754000</v>
      </c>
      <c r="K457" s="2">
        <v>1318741200</v>
      </c>
      <c r="L457" s="2" t="b">
        <v>0</v>
      </c>
      <c r="M457" s="2" t="b">
        <v>0</v>
      </c>
      <c r="N457" s="2" t="s">
        <v>33</v>
      </c>
    </row>
    <row r="458" spans="1:14" x14ac:dyDescent="0.25">
      <c r="A458" s="2">
        <v>456</v>
      </c>
      <c r="B458" s="2" t="s">
        <v>960</v>
      </c>
      <c r="C458" s="3" t="s">
        <v>961</v>
      </c>
      <c r="D458" s="2">
        <v>146400</v>
      </c>
      <c r="E458" s="2">
        <v>152438</v>
      </c>
      <c r="F458" s="2" t="s">
        <v>20</v>
      </c>
      <c r="G458" s="2">
        <v>1605</v>
      </c>
      <c r="H458" s="2" t="s">
        <v>21</v>
      </c>
      <c r="I458" s="2" t="s">
        <v>22</v>
      </c>
      <c r="J458" s="2">
        <v>1518242400</v>
      </c>
      <c r="K458" s="2">
        <v>1518242400</v>
      </c>
      <c r="L458" s="2" t="b">
        <v>0</v>
      </c>
      <c r="M458" s="2" t="b">
        <v>1</v>
      </c>
      <c r="N458" s="2" t="s">
        <v>60</v>
      </c>
    </row>
    <row r="459" spans="1:14" x14ac:dyDescent="0.25">
      <c r="A459" s="2">
        <v>457</v>
      </c>
      <c r="B459" s="2" t="s">
        <v>962</v>
      </c>
      <c r="C459" s="3" t="s">
        <v>963</v>
      </c>
      <c r="D459" s="2">
        <v>5000</v>
      </c>
      <c r="E459" s="2">
        <v>1332</v>
      </c>
      <c r="F459" s="2" t="s">
        <v>14</v>
      </c>
      <c r="G459" s="2">
        <v>46</v>
      </c>
      <c r="H459" s="2" t="s">
        <v>21</v>
      </c>
      <c r="I459" s="2" t="s">
        <v>22</v>
      </c>
      <c r="J459" s="2">
        <v>1476421200</v>
      </c>
      <c r="K459" s="2">
        <v>1476594000</v>
      </c>
      <c r="L459" s="2" t="b">
        <v>0</v>
      </c>
      <c r="M459" s="2" t="b">
        <v>0</v>
      </c>
      <c r="N459" s="2" t="s">
        <v>33</v>
      </c>
    </row>
    <row r="460" spans="1:14" x14ac:dyDescent="0.25">
      <c r="A460" s="2">
        <v>458</v>
      </c>
      <c r="B460" s="2" t="s">
        <v>964</v>
      </c>
      <c r="C460" s="3" t="s">
        <v>965</v>
      </c>
      <c r="D460" s="2">
        <v>33800</v>
      </c>
      <c r="E460" s="2">
        <v>118706</v>
      </c>
      <c r="F460" s="2" t="s">
        <v>20</v>
      </c>
      <c r="G460" s="2">
        <v>2120</v>
      </c>
      <c r="H460" s="2" t="s">
        <v>21</v>
      </c>
      <c r="I460" s="2" t="s">
        <v>22</v>
      </c>
      <c r="J460" s="2">
        <v>1269752400</v>
      </c>
      <c r="K460" s="2">
        <v>1273554000</v>
      </c>
      <c r="L460" s="2" t="b">
        <v>0</v>
      </c>
      <c r="M460" s="2" t="b">
        <v>0</v>
      </c>
      <c r="N460" s="2" t="s">
        <v>33</v>
      </c>
    </row>
    <row r="461" spans="1:14" x14ac:dyDescent="0.25">
      <c r="A461" s="2">
        <v>459</v>
      </c>
      <c r="B461" s="2" t="s">
        <v>966</v>
      </c>
      <c r="C461" s="3" t="s">
        <v>967</v>
      </c>
      <c r="D461" s="2">
        <v>6300</v>
      </c>
      <c r="E461" s="2">
        <v>5674</v>
      </c>
      <c r="F461" s="2" t="s">
        <v>14</v>
      </c>
      <c r="G461" s="2">
        <v>105</v>
      </c>
      <c r="H461" s="2" t="s">
        <v>21</v>
      </c>
      <c r="I461" s="2" t="s">
        <v>22</v>
      </c>
      <c r="J461" s="2">
        <v>1419746400</v>
      </c>
      <c r="K461" s="2">
        <v>1421906400</v>
      </c>
      <c r="L461" s="2" t="b">
        <v>0</v>
      </c>
      <c r="M461" s="2" t="b">
        <v>0</v>
      </c>
      <c r="N461" s="2" t="s">
        <v>42</v>
      </c>
    </row>
    <row r="462" spans="1:14" x14ac:dyDescent="0.25">
      <c r="A462" s="2">
        <v>460</v>
      </c>
      <c r="B462" s="2" t="s">
        <v>968</v>
      </c>
      <c r="C462" s="3" t="s">
        <v>969</v>
      </c>
      <c r="D462" s="2">
        <v>2400</v>
      </c>
      <c r="E462" s="2">
        <v>4119</v>
      </c>
      <c r="F462" s="2" t="s">
        <v>20</v>
      </c>
      <c r="G462" s="2">
        <v>50</v>
      </c>
      <c r="H462" s="2" t="s">
        <v>21</v>
      </c>
      <c r="I462" s="2" t="s">
        <v>22</v>
      </c>
      <c r="J462" s="2">
        <v>1281330000</v>
      </c>
      <c r="K462" s="2">
        <v>1281589200</v>
      </c>
      <c r="L462" s="2" t="b">
        <v>0</v>
      </c>
      <c r="M462" s="2" t="b">
        <v>0</v>
      </c>
      <c r="N462" s="2" t="s">
        <v>33</v>
      </c>
    </row>
    <row r="463" spans="1:14" x14ac:dyDescent="0.25">
      <c r="A463" s="2">
        <v>461</v>
      </c>
      <c r="B463" s="2" t="s">
        <v>970</v>
      </c>
      <c r="C463" s="3" t="s">
        <v>971</v>
      </c>
      <c r="D463" s="2">
        <v>98800</v>
      </c>
      <c r="E463" s="2">
        <v>139354</v>
      </c>
      <c r="F463" s="2" t="s">
        <v>20</v>
      </c>
      <c r="G463" s="2">
        <v>2080</v>
      </c>
      <c r="H463" s="2" t="s">
        <v>21</v>
      </c>
      <c r="I463" s="2" t="s">
        <v>22</v>
      </c>
      <c r="J463" s="2">
        <v>1398661200</v>
      </c>
      <c r="K463" s="2">
        <v>1400389200</v>
      </c>
      <c r="L463" s="2" t="b">
        <v>0</v>
      </c>
      <c r="M463" s="2" t="b">
        <v>0</v>
      </c>
      <c r="N463" s="2" t="s">
        <v>53</v>
      </c>
    </row>
    <row r="464" spans="1:14" x14ac:dyDescent="0.25">
      <c r="A464" s="2">
        <v>462</v>
      </c>
      <c r="B464" s="2" t="s">
        <v>972</v>
      </c>
      <c r="C464" s="3" t="s">
        <v>973</v>
      </c>
      <c r="D464" s="2">
        <v>188800</v>
      </c>
      <c r="E464" s="2">
        <v>57734</v>
      </c>
      <c r="F464" s="2" t="s">
        <v>14</v>
      </c>
      <c r="G464" s="2">
        <v>535</v>
      </c>
      <c r="H464" s="2" t="s">
        <v>21</v>
      </c>
      <c r="I464" s="2" t="s">
        <v>22</v>
      </c>
      <c r="J464" s="2">
        <v>1359525600</v>
      </c>
      <c r="K464" s="2">
        <v>1362808800</v>
      </c>
      <c r="L464" s="2" t="b">
        <v>0</v>
      </c>
      <c r="M464" s="2" t="b">
        <v>0</v>
      </c>
      <c r="N464" s="2" t="s">
        <v>292</v>
      </c>
    </row>
    <row r="465" spans="1:14" x14ac:dyDescent="0.25">
      <c r="A465" s="2">
        <v>463</v>
      </c>
      <c r="B465" s="2" t="s">
        <v>974</v>
      </c>
      <c r="C465" s="3" t="s">
        <v>975</v>
      </c>
      <c r="D465" s="2">
        <v>134300</v>
      </c>
      <c r="E465" s="2">
        <v>145265</v>
      </c>
      <c r="F465" s="2" t="s">
        <v>20</v>
      </c>
      <c r="G465" s="2">
        <v>2105</v>
      </c>
      <c r="H465" s="2" t="s">
        <v>21</v>
      </c>
      <c r="I465" s="2" t="s">
        <v>22</v>
      </c>
      <c r="J465" s="2">
        <v>1388469600</v>
      </c>
      <c r="K465" s="2">
        <v>1388815200</v>
      </c>
      <c r="L465" s="2" t="b">
        <v>0</v>
      </c>
      <c r="M465" s="2" t="b">
        <v>0</v>
      </c>
      <c r="N465" s="2" t="s">
        <v>71</v>
      </c>
    </row>
    <row r="466" spans="1:14" x14ac:dyDescent="0.25">
      <c r="A466" s="2">
        <v>464</v>
      </c>
      <c r="B466" s="2" t="s">
        <v>976</v>
      </c>
      <c r="C466" s="3" t="s">
        <v>977</v>
      </c>
      <c r="D466" s="2">
        <v>71200</v>
      </c>
      <c r="E466" s="2">
        <v>95020</v>
      </c>
      <c r="F466" s="2" t="s">
        <v>20</v>
      </c>
      <c r="G466" s="2">
        <v>2436</v>
      </c>
      <c r="H466" s="2" t="s">
        <v>21</v>
      </c>
      <c r="I466" s="2" t="s">
        <v>22</v>
      </c>
      <c r="J466" s="2">
        <v>1518328800</v>
      </c>
      <c r="K466" s="2">
        <v>1519538400</v>
      </c>
      <c r="L466" s="2" t="b">
        <v>0</v>
      </c>
      <c r="M466" s="2" t="b">
        <v>0</v>
      </c>
      <c r="N466" s="2" t="s">
        <v>33</v>
      </c>
    </row>
    <row r="467" spans="1:14" x14ac:dyDescent="0.25">
      <c r="A467" s="2">
        <v>465</v>
      </c>
      <c r="B467" s="2" t="s">
        <v>978</v>
      </c>
      <c r="C467" s="3" t="s">
        <v>979</v>
      </c>
      <c r="D467" s="2">
        <v>4700</v>
      </c>
      <c r="E467" s="2">
        <v>8829</v>
      </c>
      <c r="F467" s="2" t="s">
        <v>20</v>
      </c>
      <c r="G467" s="2">
        <v>80</v>
      </c>
      <c r="H467" s="2" t="s">
        <v>21</v>
      </c>
      <c r="I467" s="2" t="s">
        <v>22</v>
      </c>
      <c r="J467" s="2">
        <v>1517032800</v>
      </c>
      <c r="K467" s="2">
        <v>1517810400</v>
      </c>
      <c r="L467" s="2" t="b">
        <v>0</v>
      </c>
      <c r="M467" s="2" t="b">
        <v>0</v>
      </c>
      <c r="N467" s="2" t="s">
        <v>206</v>
      </c>
    </row>
    <row r="468" spans="1:14" x14ac:dyDescent="0.25">
      <c r="A468" s="2">
        <v>466</v>
      </c>
      <c r="B468" s="2" t="s">
        <v>980</v>
      </c>
      <c r="C468" s="3" t="s">
        <v>981</v>
      </c>
      <c r="D468" s="2">
        <v>1200</v>
      </c>
      <c r="E468" s="2">
        <v>3984</v>
      </c>
      <c r="F468" s="2" t="s">
        <v>20</v>
      </c>
      <c r="G468" s="2">
        <v>42</v>
      </c>
      <c r="H468" s="2" t="s">
        <v>21</v>
      </c>
      <c r="I468" s="2" t="s">
        <v>22</v>
      </c>
      <c r="J468" s="2">
        <v>1368594000</v>
      </c>
      <c r="K468" s="2">
        <v>1370581200</v>
      </c>
      <c r="L468" s="2" t="b">
        <v>0</v>
      </c>
      <c r="M468" s="2" t="b">
        <v>1</v>
      </c>
      <c r="N468" s="2" t="s">
        <v>65</v>
      </c>
    </row>
    <row r="469" spans="1:14" x14ac:dyDescent="0.25">
      <c r="A469" s="2">
        <v>467</v>
      </c>
      <c r="B469" s="2" t="s">
        <v>982</v>
      </c>
      <c r="C469" s="3" t="s">
        <v>983</v>
      </c>
      <c r="D469" s="2">
        <v>1400</v>
      </c>
      <c r="E469" s="2">
        <v>8053</v>
      </c>
      <c r="F469" s="2" t="s">
        <v>20</v>
      </c>
      <c r="G469" s="2">
        <v>139</v>
      </c>
      <c r="H469" s="2" t="s">
        <v>15</v>
      </c>
      <c r="I469" s="2" t="s">
        <v>16</v>
      </c>
      <c r="J469" s="2">
        <v>1448258400</v>
      </c>
      <c r="K469" s="2">
        <v>1448863200</v>
      </c>
      <c r="L469" s="2" t="b">
        <v>0</v>
      </c>
      <c r="M469" s="2" t="b">
        <v>1</v>
      </c>
      <c r="N469" s="2" t="s">
        <v>28</v>
      </c>
    </row>
    <row r="470" spans="1:14" x14ac:dyDescent="0.25">
      <c r="A470" s="2">
        <v>468</v>
      </c>
      <c r="B470" s="2" t="s">
        <v>984</v>
      </c>
      <c r="C470" s="3" t="s">
        <v>985</v>
      </c>
      <c r="D470" s="2">
        <v>4000</v>
      </c>
      <c r="E470" s="2">
        <v>1620</v>
      </c>
      <c r="F470" s="2" t="s">
        <v>14</v>
      </c>
      <c r="G470" s="2">
        <v>16</v>
      </c>
      <c r="H470" s="2" t="s">
        <v>21</v>
      </c>
      <c r="I470" s="2" t="s">
        <v>22</v>
      </c>
      <c r="J470" s="2">
        <v>1555218000</v>
      </c>
      <c r="K470" s="2">
        <v>1556600400</v>
      </c>
      <c r="L470" s="2" t="b">
        <v>0</v>
      </c>
      <c r="M470" s="2" t="b">
        <v>0</v>
      </c>
      <c r="N470" s="2" t="s">
        <v>33</v>
      </c>
    </row>
    <row r="471" spans="1:14" x14ac:dyDescent="0.25">
      <c r="A471" s="2">
        <v>469</v>
      </c>
      <c r="B471" s="2" t="s">
        <v>986</v>
      </c>
      <c r="C471" s="3" t="s">
        <v>987</v>
      </c>
      <c r="D471" s="2">
        <v>5600</v>
      </c>
      <c r="E471" s="2">
        <v>10328</v>
      </c>
      <c r="F471" s="2" t="s">
        <v>20</v>
      </c>
      <c r="G471" s="2">
        <v>159</v>
      </c>
      <c r="H471" s="2" t="s">
        <v>21</v>
      </c>
      <c r="I471" s="2" t="s">
        <v>22</v>
      </c>
      <c r="J471" s="2">
        <v>1431925200</v>
      </c>
      <c r="K471" s="2">
        <v>1432098000</v>
      </c>
      <c r="L471" s="2" t="b">
        <v>0</v>
      </c>
      <c r="M471" s="2" t="b">
        <v>0</v>
      </c>
      <c r="N471" s="2" t="s">
        <v>53</v>
      </c>
    </row>
    <row r="472" spans="1:14" x14ac:dyDescent="0.25">
      <c r="A472" s="2">
        <v>470</v>
      </c>
      <c r="B472" s="2" t="s">
        <v>988</v>
      </c>
      <c r="C472" s="3" t="s">
        <v>989</v>
      </c>
      <c r="D472" s="2">
        <v>3600</v>
      </c>
      <c r="E472" s="2">
        <v>10289</v>
      </c>
      <c r="F472" s="2" t="s">
        <v>20</v>
      </c>
      <c r="G472" s="2">
        <v>381</v>
      </c>
      <c r="H472" s="2" t="s">
        <v>21</v>
      </c>
      <c r="I472" s="2" t="s">
        <v>22</v>
      </c>
      <c r="J472" s="2">
        <v>1481522400</v>
      </c>
      <c r="K472" s="2">
        <v>1482127200</v>
      </c>
      <c r="L472" s="2" t="b">
        <v>0</v>
      </c>
      <c r="M472" s="2" t="b">
        <v>0</v>
      </c>
      <c r="N472" s="2" t="s">
        <v>65</v>
      </c>
    </row>
    <row r="473" spans="1:14" x14ac:dyDescent="0.25">
      <c r="A473" s="2">
        <v>471</v>
      </c>
      <c r="B473" s="2" t="s">
        <v>446</v>
      </c>
      <c r="C473" s="3" t="s">
        <v>990</v>
      </c>
      <c r="D473" s="2">
        <v>3100</v>
      </c>
      <c r="E473" s="2">
        <v>9889</v>
      </c>
      <c r="F473" s="2" t="s">
        <v>20</v>
      </c>
      <c r="G473" s="2">
        <v>194</v>
      </c>
      <c r="H473" s="2" t="s">
        <v>40</v>
      </c>
      <c r="I473" s="2" t="s">
        <v>41</v>
      </c>
      <c r="J473" s="2">
        <v>1335934800</v>
      </c>
      <c r="K473" s="2">
        <v>1335934800</v>
      </c>
      <c r="L473" s="2" t="b">
        <v>0</v>
      </c>
      <c r="M473" s="2" t="b">
        <v>1</v>
      </c>
      <c r="N473" s="2" t="s">
        <v>17</v>
      </c>
    </row>
    <row r="474" spans="1:14" x14ac:dyDescent="0.25">
      <c r="A474" s="2">
        <v>472</v>
      </c>
      <c r="B474" s="2" t="s">
        <v>991</v>
      </c>
      <c r="C474" s="3" t="s">
        <v>992</v>
      </c>
      <c r="D474" s="2">
        <v>153800</v>
      </c>
      <c r="E474" s="2">
        <v>60342</v>
      </c>
      <c r="F474" s="2" t="s">
        <v>14</v>
      </c>
      <c r="G474" s="2">
        <v>575</v>
      </c>
      <c r="H474" s="2" t="s">
        <v>21</v>
      </c>
      <c r="I474" s="2" t="s">
        <v>22</v>
      </c>
      <c r="J474" s="2">
        <v>1552280400</v>
      </c>
      <c r="K474" s="2">
        <v>1556946000</v>
      </c>
      <c r="L474" s="2" t="b">
        <v>0</v>
      </c>
      <c r="M474" s="2" t="b">
        <v>0</v>
      </c>
      <c r="N474" s="2" t="s">
        <v>23</v>
      </c>
    </row>
    <row r="475" spans="1:14" x14ac:dyDescent="0.25">
      <c r="A475" s="2">
        <v>473</v>
      </c>
      <c r="B475" s="2" t="s">
        <v>993</v>
      </c>
      <c r="C475" s="3" t="s">
        <v>994</v>
      </c>
      <c r="D475" s="2">
        <v>5000</v>
      </c>
      <c r="E475" s="2">
        <v>8907</v>
      </c>
      <c r="F475" s="2" t="s">
        <v>20</v>
      </c>
      <c r="G475" s="2">
        <v>106</v>
      </c>
      <c r="H475" s="2" t="s">
        <v>21</v>
      </c>
      <c r="I475" s="2" t="s">
        <v>22</v>
      </c>
      <c r="J475" s="2">
        <v>1529989200</v>
      </c>
      <c r="K475" s="2">
        <v>1530075600</v>
      </c>
      <c r="L475" s="2" t="b">
        <v>0</v>
      </c>
      <c r="M475" s="2" t="b">
        <v>0</v>
      </c>
      <c r="N475" s="2" t="s">
        <v>50</v>
      </c>
    </row>
    <row r="476" spans="1:14" x14ac:dyDescent="0.25">
      <c r="A476" s="2">
        <v>474</v>
      </c>
      <c r="B476" s="2" t="s">
        <v>995</v>
      </c>
      <c r="C476" s="3" t="s">
        <v>996</v>
      </c>
      <c r="D476" s="2">
        <v>4000</v>
      </c>
      <c r="E476" s="2">
        <v>14606</v>
      </c>
      <c r="F476" s="2" t="s">
        <v>20</v>
      </c>
      <c r="G476" s="2">
        <v>142</v>
      </c>
      <c r="H476" s="2" t="s">
        <v>21</v>
      </c>
      <c r="I476" s="2" t="s">
        <v>22</v>
      </c>
      <c r="J476" s="2">
        <v>1418709600</v>
      </c>
      <c r="K476" s="2">
        <v>1418796000</v>
      </c>
      <c r="L476" s="2" t="b">
        <v>0</v>
      </c>
      <c r="M476" s="2" t="b">
        <v>0</v>
      </c>
      <c r="N476" s="2" t="s">
        <v>269</v>
      </c>
    </row>
    <row r="477" spans="1:14" x14ac:dyDescent="0.25">
      <c r="A477" s="2">
        <v>475</v>
      </c>
      <c r="B477" s="2" t="s">
        <v>997</v>
      </c>
      <c r="C477" s="3" t="s">
        <v>998</v>
      </c>
      <c r="D477" s="2">
        <v>7400</v>
      </c>
      <c r="E477" s="2">
        <v>8432</v>
      </c>
      <c r="F477" s="2" t="s">
        <v>20</v>
      </c>
      <c r="G477" s="2">
        <v>211</v>
      </c>
      <c r="H477" s="2" t="s">
        <v>21</v>
      </c>
      <c r="I477" s="2" t="s">
        <v>22</v>
      </c>
      <c r="J477" s="2">
        <v>1372136400</v>
      </c>
      <c r="K477" s="2">
        <v>1372482000</v>
      </c>
      <c r="L477" s="2" t="b">
        <v>0</v>
      </c>
      <c r="M477" s="2" t="b">
        <v>1</v>
      </c>
      <c r="N477" s="2" t="s">
        <v>206</v>
      </c>
    </row>
    <row r="478" spans="1:14" x14ac:dyDescent="0.25">
      <c r="A478" s="2">
        <v>476</v>
      </c>
      <c r="B478" s="2" t="s">
        <v>999</v>
      </c>
      <c r="C478" s="3" t="s">
        <v>1000</v>
      </c>
      <c r="D478" s="2">
        <v>191500</v>
      </c>
      <c r="E478" s="2">
        <v>57122</v>
      </c>
      <c r="F478" s="2" t="s">
        <v>14</v>
      </c>
      <c r="G478" s="2">
        <v>1120</v>
      </c>
      <c r="H478" s="2" t="s">
        <v>21</v>
      </c>
      <c r="I478" s="2" t="s">
        <v>22</v>
      </c>
      <c r="J478" s="2">
        <v>1533877200</v>
      </c>
      <c r="K478" s="2">
        <v>1534395600</v>
      </c>
      <c r="L478" s="2" t="b">
        <v>0</v>
      </c>
      <c r="M478" s="2" t="b">
        <v>0</v>
      </c>
      <c r="N478" s="2" t="s">
        <v>119</v>
      </c>
    </row>
    <row r="479" spans="1:14" x14ac:dyDescent="0.25">
      <c r="A479" s="2">
        <v>477</v>
      </c>
      <c r="B479" s="2" t="s">
        <v>1001</v>
      </c>
      <c r="C479" s="3" t="s">
        <v>1002</v>
      </c>
      <c r="D479" s="2">
        <v>8500</v>
      </c>
      <c r="E479" s="2">
        <v>4613</v>
      </c>
      <c r="F479" s="2" t="s">
        <v>14</v>
      </c>
      <c r="G479" s="2">
        <v>113</v>
      </c>
      <c r="H479" s="2" t="s">
        <v>21</v>
      </c>
      <c r="I479" s="2" t="s">
        <v>22</v>
      </c>
      <c r="J479" s="2">
        <v>1309064400</v>
      </c>
      <c r="K479" s="2">
        <v>1311397200</v>
      </c>
      <c r="L479" s="2" t="b">
        <v>0</v>
      </c>
      <c r="M479" s="2" t="b">
        <v>0</v>
      </c>
      <c r="N479" s="2" t="s">
        <v>474</v>
      </c>
    </row>
    <row r="480" spans="1:14" x14ac:dyDescent="0.25">
      <c r="A480" s="2">
        <v>478</v>
      </c>
      <c r="B480" s="2" t="s">
        <v>1003</v>
      </c>
      <c r="C480" s="3" t="s">
        <v>1004</v>
      </c>
      <c r="D480" s="2">
        <v>68800</v>
      </c>
      <c r="E480" s="2">
        <v>162603</v>
      </c>
      <c r="F480" s="2" t="s">
        <v>20</v>
      </c>
      <c r="G480" s="2">
        <v>2756</v>
      </c>
      <c r="H480" s="2" t="s">
        <v>21</v>
      </c>
      <c r="I480" s="2" t="s">
        <v>22</v>
      </c>
      <c r="J480" s="2">
        <v>1425877200</v>
      </c>
      <c r="K480" s="2">
        <v>1426914000</v>
      </c>
      <c r="L480" s="2" t="b">
        <v>0</v>
      </c>
      <c r="M480" s="2" t="b">
        <v>0</v>
      </c>
      <c r="N480" s="2" t="s">
        <v>65</v>
      </c>
    </row>
    <row r="481" spans="1:14" x14ac:dyDescent="0.25">
      <c r="A481" s="2">
        <v>479</v>
      </c>
      <c r="B481" s="2" t="s">
        <v>1005</v>
      </c>
      <c r="C481" s="3" t="s">
        <v>1006</v>
      </c>
      <c r="D481" s="2">
        <v>2400</v>
      </c>
      <c r="E481" s="2">
        <v>12310</v>
      </c>
      <c r="F481" s="2" t="s">
        <v>20</v>
      </c>
      <c r="G481" s="2">
        <v>173</v>
      </c>
      <c r="H481" s="2" t="s">
        <v>40</v>
      </c>
      <c r="I481" s="2" t="s">
        <v>41</v>
      </c>
      <c r="J481" s="2">
        <v>1501304400</v>
      </c>
      <c r="K481" s="2">
        <v>1501477200</v>
      </c>
      <c r="L481" s="2" t="b">
        <v>0</v>
      </c>
      <c r="M481" s="2" t="b">
        <v>0</v>
      </c>
      <c r="N481" s="2" t="s">
        <v>17</v>
      </c>
    </row>
    <row r="482" spans="1:14" x14ac:dyDescent="0.25">
      <c r="A482" s="2">
        <v>480</v>
      </c>
      <c r="B482" s="2" t="s">
        <v>1007</v>
      </c>
      <c r="C482" s="3" t="s">
        <v>1008</v>
      </c>
      <c r="D482" s="2">
        <v>8600</v>
      </c>
      <c r="E482" s="2">
        <v>8656</v>
      </c>
      <c r="F482" s="2" t="s">
        <v>20</v>
      </c>
      <c r="G482" s="2">
        <v>87</v>
      </c>
      <c r="H482" s="2" t="s">
        <v>21</v>
      </c>
      <c r="I482" s="2" t="s">
        <v>22</v>
      </c>
      <c r="J482" s="2">
        <v>1268287200</v>
      </c>
      <c r="K482" s="2">
        <v>1269061200</v>
      </c>
      <c r="L482" s="2" t="b">
        <v>0</v>
      </c>
      <c r="M482" s="2" t="b">
        <v>1</v>
      </c>
      <c r="N482" s="2" t="s">
        <v>122</v>
      </c>
    </row>
    <row r="483" spans="1:14" x14ac:dyDescent="0.25">
      <c r="A483" s="2">
        <v>481</v>
      </c>
      <c r="B483" s="2" t="s">
        <v>1009</v>
      </c>
      <c r="C483" s="3" t="s">
        <v>1010</v>
      </c>
      <c r="D483" s="2">
        <v>196600</v>
      </c>
      <c r="E483" s="2">
        <v>159931</v>
      </c>
      <c r="F483" s="2" t="s">
        <v>14</v>
      </c>
      <c r="G483" s="2">
        <v>1538</v>
      </c>
      <c r="H483" s="2" t="s">
        <v>21</v>
      </c>
      <c r="I483" s="2" t="s">
        <v>22</v>
      </c>
      <c r="J483" s="2">
        <v>1412139600</v>
      </c>
      <c r="K483" s="2">
        <v>1415772000</v>
      </c>
      <c r="L483" s="2" t="b">
        <v>0</v>
      </c>
      <c r="M483" s="2" t="b">
        <v>1</v>
      </c>
      <c r="N483" s="2" t="s">
        <v>33</v>
      </c>
    </row>
    <row r="484" spans="1:14" x14ac:dyDescent="0.25">
      <c r="A484" s="2">
        <v>482</v>
      </c>
      <c r="B484" s="2" t="s">
        <v>1011</v>
      </c>
      <c r="C484" s="3" t="s">
        <v>1012</v>
      </c>
      <c r="D484" s="2">
        <v>4200</v>
      </c>
      <c r="E484" s="2">
        <v>689</v>
      </c>
      <c r="F484" s="2" t="s">
        <v>14</v>
      </c>
      <c r="G484" s="2">
        <v>9</v>
      </c>
      <c r="H484" s="2" t="s">
        <v>21</v>
      </c>
      <c r="I484" s="2" t="s">
        <v>22</v>
      </c>
      <c r="J484" s="2">
        <v>1330063200</v>
      </c>
      <c r="K484" s="2">
        <v>1331013600</v>
      </c>
      <c r="L484" s="2" t="b">
        <v>0</v>
      </c>
      <c r="M484" s="2" t="b">
        <v>1</v>
      </c>
      <c r="N484" s="2" t="s">
        <v>119</v>
      </c>
    </row>
    <row r="485" spans="1:14" x14ac:dyDescent="0.25">
      <c r="A485" s="2">
        <v>483</v>
      </c>
      <c r="B485" s="2" t="s">
        <v>1013</v>
      </c>
      <c r="C485" s="3" t="s">
        <v>1014</v>
      </c>
      <c r="D485" s="2">
        <v>91400</v>
      </c>
      <c r="E485" s="2">
        <v>48236</v>
      </c>
      <c r="F485" s="2" t="s">
        <v>14</v>
      </c>
      <c r="G485" s="2">
        <v>554</v>
      </c>
      <c r="H485" s="2" t="s">
        <v>21</v>
      </c>
      <c r="I485" s="2" t="s">
        <v>22</v>
      </c>
      <c r="J485" s="2">
        <v>1576130400</v>
      </c>
      <c r="K485" s="2">
        <v>1576735200</v>
      </c>
      <c r="L485" s="2" t="b">
        <v>0</v>
      </c>
      <c r="M485" s="2" t="b">
        <v>0</v>
      </c>
      <c r="N485" s="2" t="s">
        <v>33</v>
      </c>
    </row>
    <row r="486" spans="1:14" x14ac:dyDescent="0.25">
      <c r="A486" s="2">
        <v>484</v>
      </c>
      <c r="B486" s="2" t="s">
        <v>1015</v>
      </c>
      <c r="C486" s="3" t="s">
        <v>1016</v>
      </c>
      <c r="D486" s="2">
        <v>29600</v>
      </c>
      <c r="E486" s="2">
        <v>77021</v>
      </c>
      <c r="F486" s="2" t="s">
        <v>20</v>
      </c>
      <c r="G486" s="2">
        <v>1572</v>
      </c>
      <c r="H486" s="2" t="s">
        <v>40</v>
      </c>
      <c r="I486" s="2" t="s">
        <v>41</v>
      </c>
      <c r="J486" s="2">
        <v>1407128400</v>
      </c>
      <c r="K486" s="2">
        <v>1411362000</v>
      </c>
      <c r="L486" s="2" t="b">
        <v>0</v>
      </c>
      <c r="M486" s="2" t="b">
        <v>1</v>
      </c>
      <c r="N486" s="2" t="s">
        <v>17</v>
      </c>
    </row>
    <row r="487" spans="1:14" x14ac:dyDescent="0.25">
      <c r="A487" s="2">
        <v>485</v>
      </c>
      <c r="B487" s="2" t="s">
        <v>1017</v>
      </c>
      <c r="C487" s="3" t="s">
        <v>1018</v>
      </c>
      <c r="D487" s="2">
        <v>90600</v>
      </c>
      <c r="E487" s="2">
        <v>27844</v>
      </c>
      <c r="F487" s="2" t="s">
        <v>14</v>
      </c>
      <c r="G487" s="2">
        <v>648</v>
      </c>
      <c r="H487" s="2" t="s">
        <v>40</v>
      </c>
      <c r="I487" s="2" t="s">
        <v>41</v>
      </c>
      <c r="J487" s="2">
        <v>1560142800</v>
      </c>
      <c r="K487" s="2">
        <v>1563685200</v>
      </c>
      <c r="L487" s="2" t="b">
        <v>0</v>
      </c>
      <c r="M487" s="2" t="b">
        <v>0</v>
      </c>
      <c r="N487" s="2" t="s">
        <v>33</v>
      </c>
    </row>
    <row r="488" spans="1:14" x14ac:dyDescent="0.25">
      <c r="A488" s="2">
        <v>486</v>
      </c>
      <c r="B488" s="2" t="s">
        <v>1019</v>
      </c>
      <c r="C488" s="3" t="s">
        <v>1020</v>
      </c>
      <c r="D488" s="2">
        <v>5200</v>
      </c>
      <c r="E488" s="2">
        <v>702</v>
      </c>
      <c r="F488" s="2" t="s">
        <v>14</v>
      </c>
      <c r="G488" s="2">
        <v>21</v>
      </c>
      <c r="H488" s="2" t="s">
        <v>40</v>
      </c>
      <c r="I488" s="2" t="s">
        <v>41</v>
      </c>
      <c r="J488" s="2">
        <v>1520575200</v>
      </c>
      <c r="K488" s="2">
        <v>1521867600</v>
      </c>
      <c r="L488" s="2" t="b">
        <v>0</v>
      </c>
      <c r="M488" s="2" t="b">
        <v>1</v>
      </c>
      <c r="N488" s="2" t="s">
        <v>206</v>
      </c>
    </row>
    <row r="489" spans="1:14" x14ac:dyDescent="0.25">
      <c r="A489" s="2">
        <v>487</v>
      </c>
      <c r="B489" s="2" t="s">
        <v>1021</v>
      </c>
      <c r="C489" s="3" t="s">
        <v>1022</v>
      </c>
      <c r="D489" s="2">
        <v>110300</v>
      </c>
      <c r="E489" s="2">
        <v>197024</v>
      </c>
      <c r="F489" s="2" t="s">
        <v>20</v>
      </c>
      <c r="G489" s="2">
        <v>2346</v>
      </c>
      <c r="H489" s="2" t="s">
        <v>21</v>
      </c>
      <c r="I489" s="2" t="s">
        <v>22</v>
      </c>
      <c r="J489" s="2">
        <v>1492664400</v>
      </c>
      <c r="K489" s="2">
        <v>1495515600</v>
      </c>
      <c r="L489" s="2" t="b">
        <v>0</v>
      </c>
      <c r="M489" s="2" t="b">
        <v>0</v>
      </c>
      <c r="N489" s="2" t="s">
        <v>33</v>
      </c>
    </row>
    <row r="490" spans="1:14" x14ac:dyDescent="0.25">
      <c r="A490" s="2">
        <v>488</v>
      </c>
      <c r="B490" s="2" t="s">
        <v>1023</v>
      </c>
      <c r="C490" s="3" t="s">
        <v>1024</v>
      </c>
      <c r="D490" s="2">
        <v>5300</v>
      </c>
      <c r="E490" s="2">
        <v>11663</v>
      </c>
      <c r="F490" s="2" t="s">
        <v>20</v>
      </c>
      <c r="G490" s="2">
        <v>115</v>
      </c>
      <c r="H490" s="2" t="s">
        <v>21</v>
      </c>
      <c r="I490" s="2" t="s">
        <v>22</v>
      </c>
      <c r="J490" s="2">
        <v>1454479200</v>
      </c>
      <c r="K490" s="2">
        <v>1455948000</v>
      </c>
      <c r="L490" s="2" t="b">
        <v>0</v>
      </c>
      <c r="M490" s="2" t="b">
        <v>0</v>
      </c>
      <c r="N490" s="2" t="s">
        <v>33</v>
      </c>
    </row>
    <row r="491" spans="1:14" x14ac:dyDescent="0.25">
      <c r="A491" s="2">
        <v>489</v>
      </c>
      <c r="B491" s="2" t="s">
        <v>1025</v>
      </c>
      <c r="C491" s="3" t="s">
        <v>1026</v>
      </c>
      <c r="D491" s="2">
        <v>9200</v>
      </c>
      <c r="E491" s="2">
        <v>9339</v>
      </c>
      <c r="F491" s="2" t="s">
        <v>20</v>
      </c>
      <c r="G491" s="2">
        <v>85</v>
      </c>
      <c r="H491" s="2" t="s">
        <v>107</v>
      </c>
      <c r="I491" s="2" t="s">
        <v>108</v>
      </c>
      <c r="J491" s="2">
        <v>1281934800</v>
      </c>
      <c r="K491" s="2">
        <v>1282366800</v>
      </c>
      <c r="L491" s="2" t="b">
        <v>0</v>
      </c>
      <c r="M491" s="2" t="b">
        <v>0</v>
      </c>
      <c r="N491" s="2" t="s">
        <v>65</v>
      </c>
    </row>
    <row r="492" spans="1:14" x14ac:dyDescent="0.25">
      <c r="A492" s="2">
        <v>490</v>
      </c>
      <c r="B492" s="2" t="s">
        <v>1027</v>
      </c>
      <c r="C492" s="3" t="s">
        <v>1028</v>
      </c>
      <c r="D492" s="2">
        <v>2400</v>
      </c>
      <c r="E492" s="2">
        <v>4596</v>
      </c>
      <c r="F492" s="2" t="s">
        <v>20</v>
      </c>
      <c r="G492" s="2">
        <v>144</v>
      </c>
      <c r="H492" s="2" t="s">
        <v>21</v>
      </c>
      <c r="I492" s="2" t="s">
        <v>22</v>
      </c>
      <c r="J492" s="2">
        <v>1573970400</v>
      </c>
      <c r="K492" s="2">
        <v>1574575200</v>
      </c>
      <c r="L492" s="2" t="b">
        <v>0</v>
      </c>
      <c r="M492" s="2" t="b">
        <v>0</v>
      </c>
      <c r="N492" s="2" t="s">
        <v>1029</v>
      </c>
    </row>
    <row r="493" spans="1:14" x14ac:dyDescent="0.25">
      <c r="A493" s="2">
        <v>491</v>
      </c>
      <c r="B493" s="2" t="s">
        <v>1030</v>
      </c>
      <c r="C493" s="3" t="s">
        <v>1031</v>
      </c>
      <c r="D493" s="2">
        <v>56800</v>
      </c>
      <c r="E493" s="2">
        <v>173437</v>
      </c>
      <c r="F493" s="2" t="s">
        <v>20</v>
      </c>
      <c r="G493" s="2">
        <v>2443</v>
      </c>
      <c r="H493" s="2" t="s">
        <v>21</v>
      </c>
      <c r="I493" s="2" t="s">
        <v>22</v>
      </c>
      <c r="J493" s="2">
        <v>1372654800</v>
      </c>
      <c r="K493" s="2">
        <v>1374901200</v>
      </c>
      <c r="L493" s="2" t="b">
        <v>0</v>
      </c>
      <c r="M493" s="2" t="b">
        <v>1</v>
      </c>
      <c r="N493" s="2" t="s">
        <v>17</v>
      </c>
    </row>
    <row r="494" spans="1:14" x14ac:dyDescent="0.25">
      <c r="A494" s="2">
        <v>492</v>
      </c>
      <c r="B494" s="2" t="s">
        <v>1032</v>
      </c>
      <c r="C494" s="3" t="s">
        <v>1033</v>
      </c>
      <c r="D494" s="2">
        <v>191000</v>
      </c>
      <c r="E494" s="2">
        <v>45831</v>
      </c>
      <c r="F494" s="2" t="s">
        <v>74</v>
      </c>
      <c r="G494" s="2">
        <v>595</v>
      </c>
      <c r="H494" s="2" t="s">
        <v>21</v>
      </c>
      <c r="I494" s="2" t="s">
        <v>22</v>
      </c>
      <c r="J494" s="2">
        <v>1275886800</v>
      </c>
      <c r="K494" s="2">
        <v>1278910800</v>
      </c>
      <c r="L494" s="2" t="b">
        <v>1</v>
      </c>
      <c r="M494" s="2" t="b">
        <v>1</v>
      </c>
      <c r="N494" s="2" t="s">
        <v>100</v>
      </c>
    </row>
    <row r="495" spans="1:14" x14ac:dyDescent="0.25">
      <c r="A495" s="2">
        <v>493</v>
      </c>
      <c r="B495" s="2" t="s">
        <v>1034</v>
      </c>
      <c r="C495" s="3" t="s">
        <v>1035</v>
      </c>
      <c r="D495" s="2">
        <v>900</v>
      </c>
      <c r="E495" s="2">
        <v>6514</v>
      </c>
      <c r="F495" s="2" t="s">
        <v>20</v>
      </c>
      <c r="G495" s="2">
        <v>64</v>
      </c>
      <c r="H495" s="2" t="s">
        <v>21</v>
      </c>
      <c r="I495" s="2" t="s">
        <v>22</v>
      </c>
      <c r="J495" s="2">
        <v>1561784400</v>
      </c>
      <c r="K495" s="2">
        <v>1562907600</v>
      </c>
      <c r="L495" s="2" t="b">
        <v>0</v>
      </c>
      <c r="M495" s="2" t="b">
        <v>0</v>
      </c>
      <c r="N495" s="2" t="s">
        <v>122</v>
      </c>
    </row>
    <row r="496" spans="1:14" x14ac:dyDescent="0.25">
      <c r="A496" s="2">
        <v>494</v>
      </c>
      <c r="B496" s="2" t="s">
        <v>1036</v>
      </c>
      <c r="C496" s="3" t="s">
        <v>1037</v>
      </c>
      <c r="D496" s="2">
        <v>2500</v>
      </c>
      <c r="E496" s="2">
        <v>13684</v>
      </c>
      <c r="F496" s="2" t="s">
        <v>20</v>
      </c>
      <c r="G496" s="2">
        <v>268</v>
      </c>
      <c r="H496" s="2" t="s">
        <v>21</v>
      </c>
      <c r="I496" s="2" t="s">
        <v>22</v>
      </c>
      <c r="J496" s="2">
        <v>1332392400</v>
      </c>
      <c r="K496" s="2">
        <v>1332478800</v>
      </c>
      <c r="L496" s="2" t="b">
        <v>0</v>
      </c>
      <c r="M496" s="2" t="b">
        <v>0</v>
      </c>
      <c r="N496" s="2" t="s">
        <v>65</v>
      </c>
    </row>
    <row r="497" spans="1:14" x14ac:dyDescent="0.25">
      <c r="A497" s="2">
        <v>495</v>
      </c>
      <c r="B497" s="2" t="s">
        <v>1038</v>
      </c>
      <c r="C497" s="3" t="s">
        <v>1039</v>
      </c>
      <c r="D497" s="2">
        <v>3200</v>
      </c>
      <c r="E497" s="2">
        <v>13264</v>
      </c>
      <c r="F497" s="2" t="s">
        <v>20</v>
      </c>
      <c r="G497" s="2">
        <v>195</v>
      </c>
      <c r="H497" s="2" t="s">
        <v>36</v>
      </c>
      <c r="I497" s="2" t="s">
        <v>37</v>
      </c>
      <c r="J497" s="2">
        <v>1402376400</v>
      </c>
      <c r="K497" s="2">
        <v>1402722000</v>
      </c>
      <c r="L497" s="2" t="b">
        <v>0</v>
      </c>
      <c r="M497" s="2" t="b">
        <v>0</v>
      </c>
      <c r="N497" s="2" t="s">
        <v>33</v>
      </c>
    </row>
    <row r="498" spans="1:14" x14ac:dyDescent="0.25">
      <c r="A498" s="2">
        <v>496</v>
      </c>
      <c r="B498" s="2" t="s">
        <v>1040</v>
      </c>
      <c r="C498" s="3" t="s">
        <v>1041</v>
      </c>
      <c r="D498" s="2">
        <v>183800</v>
      </c>
      <c r="E498" s="2">
        <v>1667</v>
      </c>
      <c r="F498" s="2" t="s">
        <v>14</v>
      </c>
      <c r="G498" s="2">
        <v>54</v>
      </c>
      <c r="H498" s="2" t="s">
        <v>21</v>
      </c>
      <c r="I498" s="2" t="s">
        <v>22</v>
      </c>
      <c r="J498" s="2">
        <v>1495342800</v>
      </c>
      <c r="K498" s="2">
        <v>1496811600</v>
      </c>
      <c r="L498" s="2" t="b">
        <v>0</v>
      </c>
      <c r="M498" s="2" t="b">
        <v>0</v>
      </c>
      <c r="N498" s="2" t="s">
        <v>71</v>
      </c>
    </row>
    <row r="499" spans="1:14" x14ac:dyDescent="0.25">
      <c r="A499" s="2">
        <v>497</v>
      </c>
      <c r="B499" s="2" t="s">
        <v>1042</v>
      </c>
      <c r="C499" s="3" t="s">
        <v>1043</v>
      </c>
      <c r="D499" s="2">
        <v>9800</v>
      </c>
      <c r="E499" s="2">
        <v>3349</v>
      </c>
      <c r="F499" s="2" t="s">
        <v>14</v>
      </c>
      <c r="G499" s="2">
        <v>120</v>
      </c>
      <c r="H499" s="2" t="s">
        <v>21</v>
      </c>
      <c r="I499" s="2" t="s">
        <v>22</v>
      </c>
      <c r="J499" s="2">
        <v>1482213600</v>
      </c>
      <c r="K499" s="2">
        <v>1482213600</v>
      </c>
      <c r="L499" s="2" t="b">
        <v>0</v>
      </c>
      <c r="M499" s="2" t="b">
        <v>1</v>
      </c>
      <c r="N499" s="2" t="s">
        <v>65</v>
      </c>
    </row>
    <row r="500" spans="1:14" x14ac:dyDescent="0.25">
      <c r="A500" s="2">
        <v>498</v>
      </c>
      <c r="B500" s="2" t="s">
        <v>1044</v>
      </c>
      <c r="C500" s="3" t="s">
        <v>1045</v>
      </c>
      <c r="D500" s="2">
        <v>193400</v>
      </c>
      <c r="E500" s="2">
        <v>46317</v>
      </c>
      <c r="F500" s="2" t="s">
        <v>14</v>
      </c>
      <c r="G500" s="2">
        <v>579</v>
      </c>
      <c r="H500" s="2" t="s">
        <v>36</v>
      </c>
      <c r="I500" s="2" t="s">
        <v>37</v>
      </c>
      <c r="J500" s="2">
        <v>1420092000</v>
      </c>
      <c r="K500" s="2">
        <v>1420264800</v>
      </c>
      <c r="L500" s="2" t="b">
        <v>0</v>
      </c>
      <c r="M500" s="2" t="b">
        <v>0</v>
      </c>
      <c r="N500" s="2" t="s">
        <v>28</v>
      </c>
    </row>
    <row r="501" spans="1:14" x14ac:dyDescent="0.25">
      <c r="A501" s="2">
        <v>499</v>
      </c>
      <c r="B501" s="2" t="s">
        <v>1046</v>
      </c>
      <c r="C501" s="3" t="s">
        <v>1047</v>
      </c>
      <c r="D501" s="2">
        <v>163800</v>
      </c>
      <c r="E501" s="2">
        <v>78743</v>
      </c>
      <c r="F501" s="2" t="s">
        <v>14</v>
      </c>
      <c r="G501" s="2">
        <v>2072</v>
      </c>
      <c r="H501" s="2" t="s">
        <v>21</v>
      </c>
      <c r="I501" s="2" t="s">
        <v>22</v>
      </c>
      <c r="J501" s="2">
        <v>1458018000</v>
      </c>
      <c r="K501" s="2">
        <v>1458450000</v>
      </c>
      <c r="L501" s="2" t="b">
        <v>0</v>
      </c>
      <c r="M501" s="2" t="b">
        <v>1</v>
      </c>
      <c r="N501" s="2" t="s">
        <v>42</v>
      </c>
    </row>
    <row r="502" spans="1:14" x14ac:dyDescent="0.25">
      <c r="A502" s="2">
        <v>500</v>
      </c>
      <c r="B502" s="2" t="s">
        <v>1048</v>
      </c>
      <c r="C502" s="3" t="s">
        <v>1049</v>
      </c>
      <c r="D502" s="2">
        <v>100</v>
      </c>
      <c r="E502" s="2">
        <v>0</v>
      </c>
      <c r="F502" s="2" t="s">
        <v>14</v>
      </c>
      <c r="G502" s="2">
        <v>0</v>
      </c>
      <c r="H502" s="2" t="s">
        <v>21</v>
      </c>
      <c r="I502" s="2" t="s">
        <v>22</v>
      </c>
      <c r="J502" s="2">
        <v>1367384400</v>
      </c>
      <c r="K502" s="2">
        <v>1369803600</v>
      </c>
      <c r="L502" s="2" t="b">
        <v>0</v>
      </c>
      <c r="M502" s="2" t="b">
        <v>1</v>
      </c>
      <c r="N502" s="2" t="s">
        <v>33</v>
      </c>
    </row>
    <row r="503" spans="1:14" x14ac:dyDescent="0.25">
      <c r="A503" s="2">
        <v>501</v>
      </c>
      <c r="B503" s="2" t="s">
        <v>1050</v>
      </c>
      <c r="C503" s="3" t="s">
        <v>1051</v>
      </c>
      <c r="D503" s="2">
        <v>153600</v>
      </c>
      <c r="E503" s="2">
        <v>107743</v>
      </c>
      <c r="F503" s="2" t="s">
        <v>14</v>
      </c>
      <c r="G503" s="2">
        <v>1796</v>
      </c>
      <c r="H503" s="2" t="s">
        <v>21</v>
      </c>
      <c r="I503" s="2" t="s">
        <v>22</v>
      </c>
      <c r="J503" s="2">
        <v>1363064400</v>
      </c>
      <c r="K503" s="2">
        <v>1363237200</v>
      </c>
      <c r="L503" s="2" t="b">
        <v>0</v>
      </c>
      <c r="M503" s="2" t="b">
        <v>0</v>
      </c>
      <c r="N503" s="2" t="s">
        <v>42</v>
      </c>
    </row>
    <row r="504" spans="1:14" x14ac:dyDescent="0.25">
      <c r="A504" s="2">
        <v>502</v>
      </c>
      <c r="B504" s="2" t="s">
        <v>477</v>
      </c>
      <c r="C504" s="3" t="s">
        <v>1052</v>
      </c>
      <c r="D504" s="2">
        <v>1300</v>
      </c>
      <c r="E504" s="2">
        <v>6889</v>
      </c>
      <c r="F504" s="2" t="s">
        <v>20</v>
      </c>
      <c r="G504" s="2">
        <v>186</v>
      </c>
      <c r="H504" s="2" t="s">
        <v>26</v>
      </c>
      <c r="I504" s="2" t="s">
        <v>27</v>
      </c>
      <c r="J504" s="2">
        <v>1343365200</v>
      </c>
      <c r="K504" s="2">
        <v>1345870800</v>
      </c>
      <c r="L504" s="2" t="b">
        <v>0</v>
      </c>
      <c r="M504" s="2" t="b">
        <v>1</v>
      </c>
      <c r="N504" s="2" t="s">
        <v>89</v>
      </c>
    </row>
    <row r="505" spans="1:14" x14ac:dyDescent="0.25">
      <c r="A505" s="2">
        <v>503</v>
      </c>
      <c r="B505" s="2" t="s">
        <v>1053</v>
      </c>
      <c r="C505" s="3" t="s">
        <v>1054</v>
      </c>
      <c r="D505" s="2">
        <v>25500</v>
      </c>
      <c r="E505" s="2">
        <v>45983</v>
      </c>
      <c r="F505" s="2" t="s">
        <v>20</v>
      </c>
      <c r="G505" s="2">
        <v>460</v>
      </c>
      <c r="H505" s="2" t="s">
        <v>21</v>
      </c>
      <c r="I505" s="2" t="s">
        <v>22</v>
      </c>
      <c r="J505" s="2">
        <v>1435726800</v>
      </c>
      <c r="K505" s="2">
        <v>1437454800</v>
      </c>
      <c r="L505" s="2" t="b">
        <v>0</v>
      </c>
      <c r="M505" s="2" t="b">
        <v>0</v>
      </c>
      <c r="N505" s="2" t="s">
        <v>53</v>
      </c>
    </row>
    <row r="506" spans="1:14" x14ac:dyDescent="0.25">
      <c r="A506" s="2">
        <v>504</v>
      </c>
      <c r="B506" s="2" t="s">
        <v>1055</v>
      </c>
      <c r="C506" s="3" t="s">
        <v>1056</v>
      </c>
      <c r="D506" s="2">
        <v>7500</v>
      </c>
      <c r="E506" s="2">
        <v>6924</v>
      </c>
      <c r="F506" s="2" t="s">
        <v>14</v>
      </c>
      <c r="G506" s="2">
        <v>62</v>
      </c>
      <c r="H506" s="2" t="s">
        <v>107</v>
      </c>
      <c r="I506" s="2" t="s">
        <v>108</v>
      </c>
      <c r="J506" s="2">
        <v>1431925200</v>
      </c>
      <c r="K506" s="2">
        <v>1432011600</v>
      </c>
      <c r="L506" s="2" t="b">
        <v>0</v>
      </c>
      <c r="M506" s="2" t="b">
        <v>0</v>
      </c>
      <c r="N506" s="2" t="s">
        <v>23</v>
      </c>
    </row>
    <row r="507" spans="1:14" x14ac:dyDescent="0.25">
      <c r="A507" s="2">
        <v>505</v>
      </c>
      <c r="B507" s="2" t="s">
        <v>1057</v>
      </c>
      <c r="C507" s="3" t="s">
        <v>1058</v>
      </c>
      <c r="D507" s="2">
        <v>89900</v>
      </c>
      <c r="E507" s="2">
        <v>12497</v>
      </c>
      <c r="F507" s="2" t="s">
        <v>14</v>
      </c>
      <c r="G507" s="2">
        <v>347</v>
      </c>
      <c r="H507" s="2" t="s">
        <v>21</v>
      </c>
      <c r="I507" s="2" t="s">
        <v>22</v>
      </c>
      <c r="J507" s="2">
        <v>1362722400</v>
      </c>
      <c r="K507" s="2">
        <v>1366347600</v>
      </c>
      <c r="L507" s="2" t="b">
        <v>0</v>
      </c>
      <c r="M507" s="2" t="b">
        <v>1</v>
      </c>
      <c r="N507" s="2" t="s">
        <v>133</v>
      </c>
    </row>
    <row r="508" spans="1:14" x14ac:dyDescent="0.25">
      <c r="A508" s="2">
        <v>506</v>
      </c>
      <c r="B508" s="2" t="s">
        <v>1059</v>
      </c>
      <c r="C508" s="3" t="s">
        <v>1060</v>
      </c>
      <c r="D508" s="2">
        <v>18000</v>
      </c>
      <c r="E508" s="2">
        <v>166874</v>
      </c>
      <c r="F508" s="2" t="s">
        <v>20</v>
      </c>
      <c r="G508" s="2">
        <v>2528</v>
      </c>
      <c r="H508" s="2" t="s">
        <v>21</v>
      </c>
      <c r="I508" s="2" t="s">
        <v>22</v>
      </c>
      <c r="J508" s="2">
        <v>1511416800</v>
      </c>
      <c r="K508" s="2">
        <v>1512885600</v>
      </c>
      <c r="L508" s="2" t="b">
        <v>0</v>
      </c>
      <c r="M508" s="2" t="b">
        <v>1</v>
      </c>
      <c r="N508" s="2" t="s">
        <v>33</v>
      </c>
    </row>
    <row r="509" spans="1:14" x14ac:dyDescent="0.25">
      <c r="A509" s="2">
        <v>507</v>
      </c>
      <c r="B509" s="2" t="s">
        <v>1061</v>
      </c>
      <c r="C509" s="3" t="s">
        <v>1062</v>
      </c>
      <c r="D509" s="2">
        <v>2100</v>
      </c>
      <c r="E509" s="2">
        <v>837</v>
      </c>
      <c r="F509" s="2" t="s">
        <v>14</v>
      </c>
      <c r="G509" s="2">
        <v>19</v>
      </c>
      <c r="H509" s="2" t="s">
        <v>21</v>
      </c>
      <c r="I509" s="2" t="s">
        <v>22</v>
      </c>
      <c r="J509" s="2">
        <v>1365483600</v>
      </c>
      <c r="K509" s="2">
        <v>1369717200</v>
      </c>
      <c r="L509" s="2" t="b">
        <v>0</v>
      </c>
      <c r="M509" s="2" t="b">
        <v>1</v>
      </c>
      <c r="N509" s="2" t="s">
        <v>28</v>
      </c>
    </row>
    <row r="510" spans="1:14" x14ac:dyDescent="0.25">
      <c r="A510" s="2">
        <v>508</v>
      </c>
      <c r="B510" s="2" t="s">
        <v>1063</v>
      </c>
      <c r="C510" s="3" t="s">
        <v>1064</v>
      </c>
      <c r="D510" s="2">
        <v>172700</v>
      </c>
      <c r="E510" s="2">
        <v>193820</v>
      </c>
      <c r="F510" s="2" t="s">
        <v>20</v>
      </c>
      <c r="G510" s="2">
        <v>3657</v>
      </c>
      <c r="H510" s="2" t="s">
        <v>21</v>
      </c>
      <c r="I510" s="2" t="s">
        <v>22</v>
      </c>
      <c r="J510" s="2">
        <v>1532840400</v>
      </c>
      <c r="K510" s="2">
        <v>1534654800</v>
      </c>
      <c r="L510" s="2" t="b">
        <v>0</v>
      </c>
      <c r="M510" s="2" t="b">
        <v>0</v>
      </c>
      <c r="N510" s="2" t="s">
        <v>33</v>
      </c>
    </row>
    <row r="511" spans="1:14" x14ac:dyDescent="0.25">
      <c r="A511" s="2">
        <v>509</v>
      </c>
      <c r="B511" s="2" t="s">
        <v>398</v>
      </c>
      <c r="C511" s="3" t="s">
        <v>1065</v>
      </c>
      <c r="D511" s="2">
        <v>168500</v>
      </c>
      <c r="E511" s="2">
        <v>119510</v>
      </c>
      <c r="F511" s="2" t="s">
        <v>14</v>
      </c>
      <c r="G511" s="2">
        <v>1258</v>
      </c>
      <c r="H511" s="2" t="s">
        <v>21</v>
      </c>
      <c r="I511" s="2" t="s">
        <v>22</v>
      </c>
      <c r="J511" s="2">
        <v>1336194000</v>
      </c>
      <c r="K511" s="2">
        <v>1337058000</v>
      </c>
      <c r="L511" s="2" t="b">
        <v>0</v>
      </c>
      <c r="M511" s="2" t="b">
        <v>0</v>
      </c>
      <c r="N511" s="2" t="s">
        <v>33</v>
      </c>
    </row>
    <row r="512" spans="1:14" x14ac:dyDescent="0.25">
      <c r="A512" s="2">
        <v>510</v>
      </c>
      <c r="B512" s="2" t="s">
        <v>1066</v>
      </c>
      <c r="C512" s="3" t="s">
        <v>1067</v>
      </c>
      <c r="D512" s="2">
        <v>7800</v>
      </c>
      <c r="E512" s="2">
        <v>9289</v>
      </c>
      <c r="F512" s="2" t="s">
        <v>20</v>
      </c>
      <c r="G512" s="2">
        <v>131</v>
      </c>
      <c r="H512" s="2" t="s">
        <v>26</v>
      </c>
      <c r="I512" s="2" t="s">
        <v>27</v>
      </c>
      <c r="J512" s="2">
        <v>1527742800</v>
      </c>
      <c r="K512" s="2">
        <v>1529816400</v>
      </c>
      <c r="L512" s="2" t="b">
        <v>0</v>
      </c>
      <c r="M512" s="2" t="b">
        <v>0</v>
      </c>
      <c r="N512" s="2" t="s">
        <v>53</v>
      </c>
    </row>
    <row r="513" spans="1:14" x14ac:dyDescent="0.25">
      <c r="A513" s="2">
        <v>511</v>
      </c>
      <c r="B513" s="2" t="s">
        <v>1068</v>
      </c>
      <c r="C513" s="3" t="s">
        <v>1069</v>
      </c>
      <c r="D513" s="2">
        <v>147800</v>
      </c>
      <c r="E513" s="2">
        <v>35498</v>
      </c>
      <c r="F513" s="2" t="s">
        <v>14</v>
      </c>
      <c r="G513" s="2">
        <v>362</v>
      </c>
      <c r="H513" s="2" t="s">
        <v>21</v>
      </c>
      <c r="I513" s="2" t="s">
        <v>22</v>
      </c>
      <c r="J513" s="2">
        <v>1564030800</v>
      </c>
      <c r="K513" s="2">
        <v>1564894800</v>
      </c>
      <c r="L513" s="2" t="b">
        <v>0</v>
      </c>
      <c r="M513" s="2" t="b">
        <v>0</v>
      </c>
      <c r="N513" s="2" t="s">
        <v>33</v>
      </c>
    </row>
    <row r="514" spans="1:14" x14ac:dyDescent="0.25">
      <c r="A514" s="2">
        <v>512</v>
      </c>
      <c r="B514" s="2" t="s">
        <v>1070</v>
      </c>
      <c r="C514" s="3" t="s">
        <v>1071</v>
      </c>
      <c r="D514" s="2">
        <v>9100</v>
      </c>
      <c r="E514" s="2">
        <v>12678</v>
      </c>
      <c r="F514" s="2" t="s">
        <v>20</v>
      </c>
      <c r="G514" s="2">
        <v>239</v>
      </c>
      <c r="H514" s="2" t="s">
        <v>21</v>
      </c>
      <c r="I514" s="2" t="s">
        <v>22</v>
      </c>
      <c r="J514" s="2">
        <v>1404536400</v>
      </c>
      <c r="K514" s="2">
        <v>1404622800</v>
      </c>
      <c r="L514" s="2" t="b">
        <v>0</v>
      </c>
      <c r="M514" s="2" t="b">
        <v>1</v>
      </c>
      <c r="N514" s="2" t="s">
        <v>89</v>
      </c>
    </row>
    <row r="515" spans="1:14" x14ac:dyDescent="0.25">
      <c r="A515" s="2">
        <v>513</v>
      </c>
      <c r="B515" s="2" t="s">
        <v>1072</v>
      </c>
      <c r="C515" s="3" t="s">
        <v>1073</v>
      </c>
      <c r="D515" s="2">
        <v>8300</v>
      </c>
      <c r="E515" s="2">
        <v>3260</v>
      </c>
      <c r="F515" s="2" t="s">
        <v>74</v>
      </c>
      <c r="G515" s="2">
        <v>35</v>
      </c>
      <c r="H515" s="2" t="s">
        <v>21</v>
      </c>
      <c r="I515" s="2" t="s">
        <v>22</v>
      </c>
      <c r="J515" s="2">
        <v>1284008400</v>
      </c>
      <c r="K515" s="2">
        <v>1284181200</v>
      </c>
      <c r="L515" s="2" t="b">
        <v>0</v>
      </c>
      <c r="M515" s="2" t="b">
        <v>0</v>
      </c>
      <c r="N515" s="2" t="s">
        <v>269</v>
      </c>
    </row>
    <row r="516" spans="1:14" x14ac:dyDescent="0.25">
      <c r="A516" s="2">
        <v>514</v>
      </c>
      <c r="B516" s="2" t="s">
        <v>1074</v>
      </c>
      <c r="C516" s="3" t="s">
        <v>1075</v>
      </c>
      <c r="D516" s="2">
        <v>138700</v>
      </c>
      <c r="E516" s="2">
        <v>31123</v>
      </c>
      <c r="F516" s="2" t="s">
        <v>74</v>
      </c>
      <c r="G516" s="2">
        <v>528</v>
      </c>
      <c r="H516" s="2" t="s">
        <v>98</v>
      </c>
      <c r="I516" s="2" t="s">
        <v>99</v>
      </c>
      <c r="J516" s="2">
        <v>1386309600</v>
      </c>
      <c r="K516" s="2">
        <v>1386741600</v>
      </c>
      <c r="L516" s="2" t="b">
        <v>0</v>
      </c>
      <c r="M516" s="2" t="b">
        <v>1</v>
      </c>
      <c r="N516" s="2" t="s">
        <v>23</v>
      </c>
    </row>
    <row r="517" spans="1:14" x14ac:dyDescent="0.25">
      <c r="A517" s="2">
        <v>515</v>
      </c>
      <c r="B517" s="2" t="s">
        <v>1076</v>
      </c>
      <c r="C517" s="3" t="s">
        <v>1077</v>
      </c>
      <c r="D517" s="2">
        <v>8600</v>
      </c>
      <c r="E517" s="2">
        <v>4797</v>
      </c>
      <c r="F517" s="2" t="s">
        <v>14</v>
      </c>
      <c r="G517" s="2">
        <v>133</v>
      </c>
      <c r="H517" s="2" t="s">
        <v>15</v>
      </c>
      <c r="I517" s="2" t="s">
        <v>16</v>
      </c>
      <c r="J517" s="2">
        <v>1324620000</v>
      </c>
      <c r="K517" s="2">
        <v>1324792800</v>
      </c>
      <c r="L517" s="2" t="b">
        <v>0</v>
      </c>
      <c r="M517" s="2" t="b">
        <v>1</v>
      </c>
      <c r="N517" s="2" t="s">
        <v>33</v>
      </c>
    </row>
    <row r="518" spans="1:14" x14ac:dyDescent="0.25">
      <c r="A518" s="2">
        <v>516</v>
      </c>
      <c r="B518" s="2" t="s">
        <v>1078</v>
      </c>
      <c r="C518" s="3" t="s">
        <v>1079</v>
      </c>
      <c r="D518" s="2">
        <v>125400</v>
      </c>
      <c r="E518" s="2">
        <v>53324</v>
      </c>
      <c r="F518" s="2" t="s">
        <v>14</v>
      </c>
      <c r="G518" s="2">
        <v>846</v>
      </c>
      <c r="H518" s="2" t="s">
        <v>21</v>
      </c>
      <c r="I518" s="2" t="s">
        <v>22</v>
      </c>
      <c r="J518" s="2">
        <v>1281070800</v>
      </c>
      <c r="K518" s="2">
        <v>1284354000</v>
      </c>
      <c r="L518" s="2" t="b">
        <v>0</v>
      </c>
      <c r="M518" s="2" t="b">
        <v>0</v>
      </c>
      <c r="N518" s="2" t="s">
        <v>68</v>
      </c>
    </row>
    <row r="519" spans="1:14" x14ac:dyDescent="0.25">
      <c r="A519" s="2">
        <v>517</v>
      </c>
      <c r="B519" s="2" t="s">
        <v>1080</v>
      </c>
      <c r="C519" s="3" t="s">
        <v>1081</v>
      </c>
      <c r="D519" s="2">
        <v>5900</v>
      </c>
      <c r="E519" s="2">
        <v>6608</v>
      </c>
      <c r="F519" s="2" t="s">
        <v>20</v>
      </c>
      <c r="G519" s="2">
        <v>78</v>
      </c>
      <c r="H519" s="2" t="s">
        <v>21</v>
      </c>
      <c r="I519" s="2" t="s">
        <v>22</v>
      </c>
      <c r="J519" s="2">
        <v>1493960400</v>
      </c>
      <c r="K519" s="2">
        <v>1494392400</v>
      </c>
      <c r="L519" s="2" t="b">
        <v>0</v>
      </c>
      <c r="M519" s="2" t="b">
        <v>0</v>
      </c>
      <c r="N519" s="2" t="s">
        <v>17</v>
      </c>
    </row>
    <row r="520" spans="1:14" x14ac:dyDescent="0.25">
      <c r="A520" s="2">
        <v>518</v>
      </c>
      <c r="B520" s="2" t="s">
        <v>1082</v>
      </c>
      <c r="C520" s="3" t="s">
        <v>1083</v>
      </c>
      <c r="D520" s="2">
        <v>8800</v>
      </c>
      <c r="E520" s="2">
        <v>622</v>
      </c>
      <c r="F520" s="2" t="s">
        <v>14</v>
      </c>
      <c r="G520" s="2">
        <v>10</v>
      </c>
      <c r="H520" s="2" t="s">
        <v>21</v>
      </c>
      <c r="I520" s="2" t="s">
        <v>22</v>
      </c>
      <c r="J520" s="2">
        <v>1519365600</v>
      </c>
      <c r="K520" s="2">
        <v>1519538400</v>
      </c>
      <c r="L520" s="2" t="b">
        <v>0</v>
      </c>
      <c r="M520" s="2" t="b">
        <v>1</v>
      </c>
      <c r="N520" s="2" t="s">
        <v>71</v>
      </c>
    </row>
    <row r="521" spans="1:14" x14ac:dyDescent="0.25">
      <c r="A521" s="2">
        <v>519</v>
      </c>
      <c r="B521" s="2" t="s">
        <v>1084</v>
      </c>
      <c r="C521" s="3" t="s">
        <v>1085</v>
      </c>
      <c r="D521" s="2">
        <v>177700</v>
      </c>
      <c r="E521" s="2">
        <v>180802</v>
      </c>
      <c r="F521" s="2" t="s">
        <v>20</v>
      </c>
      <c r="G521" s="2">
        <v>1773</v>
      </c>
      <c r="H521" s="2" t="s">
        <v>21</v>
      </c>
      <c r="I521" s="2" t="s">
        <v>22</v>
      </c>
      <c r="J521" s="2">
        <v>1420696800</v>
      </c>
      <c r="K521" s="2">
        <v>1421906400</v>
      </c>
      <c r="L521" s="2" t="b">
        <v>0</v>
      </c>
      <c r="M521" s="2" t="b">
        <v>1</v>
      </c>
      <c r="N521" s="2" t="s">
        <v>23</v>
      </c>
    </row>
    <row r="522" spans="1:14" x14ac:dyDescent="0.25">
      <c r="A522" s="2">
        <v>520</v>
      </c>
      <c r="B522" s="2" t="s">
        <v>1086</v>
      </c>
      <c r="C522" s="3" t="s">
        <v>1087</v>
      </c>
      <c r="D522" s="2">
        <v>800</v>
      </c>
      <c r="E522" s="2">
        <v>3406</v>
      </c>
      <c r="F522" s="2" t="s">
        <v>20</v>
      </c>
      <c r="G522" s="2">
        <v>32</v>
      </c>
      <c r="H522" s="2" t="s">
        <v>21</v>
      </c>
      <c r="I522" s="2" t="s">
        <v>22</v>
      </c>
      <c r="J522" s="2">
        <v>1555650000</v>
      </c>
      <c r="K522" s="2">
        <v>1555909200</v>
      </c>
      <c r="L522" s="2" t="b">
        <v>0</v>
      </c>
      <c r="M522" s="2" t="b">
        <v>0</v>
      </c>
      <c r="N522" s="2" t="s">
        <v>33</v>
      </c>
    </row>
    <row r="523" spans="1:14" x14ac:dyDescent="0.25">
      <c r="A523" s="2">
        <v>521</v>
      </c>
      <c r="B523" s="2" t="s">
        <v>1088</v>
      </c>
      <c r="C523" s="3" t="s">
        <v>141</v>
      </c>
      <c r="D523" s="2">
        <v>7600</v>
      </c>
      <c r="E523" s="2">
        <v>11061</v>
      </c>
      <c r="F523" s="2" t="s">
        <v>20</v>
      </c>
      <c r="G523" s="2">
        <v>369</v>
      </c>
      <c r="H523" s="2" t="s">
        <v>21</v>
      </c>
      <c r="I523" s="2" t="s">
        <v>22</v>
      </c>
      <c r="J523" s="2">
        <v>1471928400</v>
      </c>
      <c r="K523" s="2">
        <v>1472446800</v>
      </c>
      <c r="L523" s="2" t="b">
        <v>0</v>
      </c>
      <c r="M523" s="2" t="b">
        <v>1</v>
      </c>
      <c r="N523" s="2" t="s">
        <v>53</v>
      </c>
    </row>
    <row r="524" spans="1:14" x14ac:dyDescent="0.25">
      <c r="A524" s="2">
        <v>522</v>
      </c>
      <c r="B524" s="2" t="s">
        <v>1089</v>
      </c>
      <c r="C524" s="3" t="s">
        <v>1090</v>
      </c>
      <c r="D524" s="2">
        <v>50500</v>
      </c>
      <c r="E524" s="2">
        <v>16389</v>
      </c>
      <c r="F524" s="2" t="s">
        <v>14</v>
      </c>
      <c r="G524" s="2">
        <v>191</v>
      </c>
      <c r="H524" s="2" t="s">
        <v>21</v>
      </c>
      <c r="I524" s="2" t="s">
        <v>22</v>
      </c>
      <c r="J524" s="2">
        <v>1341291600</v>
      </c>
      <c r="K524" s="2">
        <v>1342328400</v>
      </c>
      <c r="L524" s="2" t="b">
        <v>0</v>
      </c>
      <c r="M524" s="2" t="b">
        <v>0</v>
      </c>
      <c r="N524" s="2" t="s">
        <v>100</v>
      </c>
    </row>
    <row r="525" spans="1:14" x14ac:dyDescent="0.25">
      <c r="A525" s="2">
        <v>523</v>
      </c>
      <c r="B525" s="2" t="s">
        <v>1091</v>
      </c>
      <c r="C525" s="3" t="s">
        <v>1092</v>
      </c>
      <c r="D525" s="2">
        <v>900</v>
      </c>
      <c r="E525" s="2">
        <v>6303</v>
      </c>
      <c r="F525" s="2" t="s">
        <v>20</v>
      </c>
      <c r="G525" s="2">
        <v>89</v>
      </c>
      <c r="H525" s="2" t="s">
        <v>21</v>
      </c>
      <c r="I525" s="2" t="s">
        <v>22</v>
      </c>
      <c r="J525" s="2">
        <v>1267682400</v>
      </c>
      <c r="K525" s="2">
        <v>1268114400</v>
      </c>
      <c r="L525" s="2" t="b">
        <v>0</v>
      </c>
      <c r="M525" s="2" t="b">
        <v>0</v>
      </c>
      <c r="N525" s="2" t="s">
        <v>100</v>
      </c>
    </row>
    <row r="526" spans="1:14" x14ac:dyDescent="0.25">
      <c r="A526" s="2">
        <v>524</v>
      </c>
      <c r="B526" s="2" t="s">
        <v>1093</v>
      </c>
      <c r="C526" s="3" t="s">
        <v>1094</v>
      </c>
      <c r="D526" s="2">
        <v>96700</v>
      </c>
      <c r="E526" s="2">
        <v>81136</v>
      </c>
      <c r="F526" s="2" t="s">
        <v>14</v>
      </c>
      <c r="G526" s="2">
        <v>1979</v>
      </c>
      <c r="H526" s="2" t="s">
        <v>21</v>
      </c>
      <c r="I526" s="2" t="s">
        <v>22</v>
      </c>
      <c r="J526" s="2">
        <v>1272258000</v>
      </c>
      <c r="K526" s="2">
        <v>1273381200</v>
      </c>
      <c r="L526" s="2" t="b">
        <v>0</v>
      </c>
      <c r="M526" s="2" t="b">
        <v>0</v>
      </c>
      <c r="N526" s="2" t="s">
        <v>33</v>
      </c>
    </row>
    <row r="527" spans="1:14" x14ac:dyDescent="0.25">
      <c r="A527" s="2">
        <v>525</v>
      </c>
      <c r="B527" s="2" t="s">
        <v>1095</v>
      </c>
      <c r="C527" s="3" t="s">
        <v>1096</v>
      </c>
      <c r="D527" s="2">
        <v>2100</v>
      </c>
      <c r="E527" s="2">
        <v>1768</v>
      </c>
      <c r="F527" s="2" t="s">
        <v>14</v>
      </c>
      <c r="G527" s="2">
        <v>63</v>
      </c>
      <c r="H527" s="2" t="s">
        <v>21</v>
      </c>
      <c r="I527" s="2" t="s">
        <v>22</v>
      </c>
      <c r="J527" s="2">
        <v>1290492000</v>
      </c>
      <c r="K527" s="2">
        <v>1290837600</v>
      </c>
      <c r="L527" s="2" t="b">
        <v>0</v>
      </c>
      <c r="M527" s="2" t="b">
        <v>0</v>
      </c>
      <c r="N527" s="2" t="s">
        <v>65</v>
      </c>
    </row>
    <row r="528" spans="1:14" x14ac:dyDescent="0.25">
      <c r="A528" s="2">
        <v>526</v>
      </c>
      <c r="B528" s="2" t="s">
        <v>1097</v>
      </c>
      <c r="C528" s="3" t="s">
        <v>1098</v>
      </c>
      <c r="D528" s="2">
        <v>8300</v>
      </c>
      <c r="E528" s="2">
        <v>12944</v>
      </c>
      <c r="F528" s="2" t="s">
        <v>20</v>
      </c>
      <c r="G528" s="2">
        <v>147</v>
      </c>
      <c r="H528" s="2" t="s">
        <v>21</v>
      </c>
      <c r="I528" s="2" t="s">
        <v>22</v>
      </c>
      <c r="J528" s="2">
        <v>1451109600</v>
      </c>
      <c r="K528" s="2">
        <v>1454306400</v>
      </c>
      <c r="L528" s="2" t="b">
        <v>0</v>
      </c>
      <c r="M528" s="2" t="b">
        <v>1</v>
      </c>
      <c r="N528" s="2" t="s">
        <v>33</v>
      </c>
    </row>
    <row r="529" spans="1:14" x14ac:dyDescent="0.25">
      <c r="A529" s="2">
        <v>527</v>
      </c>
      <c r="B529" s="2" t="s">
        <v>1099</v>
      </c>
      <c r="C529" s="3" t="s">
        <v>1100</v>
      </c>
      <c r="D529" s="2">
        <v>189200</v>
      </c>
      <c r="E529" s="2">
        <v>188480</v>
      </c>
      <c r="F529" s="2" t="s">
        <v>14</v>
      </c>
      <c r="G529" s="2">
        <v>6080</v>
      </c>
      <c r="H529" s="2" t="s">
        <v>15</v>
      </c>
      <c r="I529" s="2" t="s">
        <v>16</v>
      </c>
      <c r="J529" s="2">
        <v>1454652000</v>
      </c>
      <c r="K529" s="2">
        <v>1457762400</v>
      </c>
      <c r="L529" s="2" t="b">
        <v>0</v>
      </c>
      <c r="M529" s="2" t="b">
        <v>0</v>
      </c>
      <c r="N529" s="2" t="s">
        <v>71</v>
      </c>
    </row>
    <row r="530" spans="1:14" x14ac:dyDescent="0.25">
      <c r="A530" s="2">
        <v>528</v>
      </c>
      <c r="B530" s="2" t="s">
        <v>1101</v>
      </c>
      <c r="C530" s="3" t="s">
        <v>1102</v>
      </c>
      <c r="D530" s="2">
        <v>9000</v>
      </c>
      <c r="E530" s="2">
        <v>7227</v>
      </c>
      <c r="F530" s="2" t="s">
        <v>14</v>
      </c>
      <c r="G530" s="2">
        <v>80</v>
      </c>
      <c r="H530" s="2" t="s">
        <v>40</v>
      </c>
      <c r="I530" s="2" t="s">
        <v>41</v>
      </c>
      <c r="J530" s="2">
        <v>1385186400</v>
      </c>
      <c r="K530" s="2">
        <v>1389074400</v>
      </c>
      <c r="L530" s="2" t="b">
        <v>0</v>
      </c>
      <c r="M530" s="2" t="b">
        <v>0</v>
      </c>
      <c r="N530" s="2" t="s">
        <v>60</v>
      </c>
    </row>
    <row r="531" spans="1:14" x14ac:dyDescent="0.25">
      <c r="A531" s="2">
        <v>529</v>
      </c>
      <c r="B531" s="2" t="s">
        <v>1103</v>
      </c>
      <c r="C531" s="3" t="s">
        <v>1104</v>
      </c>
      <c r="D531" s="2">
        <v>5100</v>
      </c>
      <c r="E531" s="2">
        <v>574</v>
      </c>
      <c r="F531" s="2" t="s">
        <v>14</v>
      </c>
      <c r="G531" s="2">
        <v>9</v>
      </c>
      <c r="H531" s="2" t="s">
        <v>21</v>
      </c>
      <c r="I531" s="2" t="s">
        <v>22</v>
      </c>
      <c r="J531" s="2">
        <v>1399698000</v>
      </c>
      <c r="K531" s="2">
        <v>1402117200</v>
      </c>
      <c r="L531" s="2" t="b">
        <v>0</v>
      </c>
      <c r="M531" s="2" t="b">
        <v>0</v>
      </c>
      <c r="N531" s="2" t="s">
        <v>89</v>
      </c>
    </row>
    <row r="532" spans="1:14" x14ac:dyDescent="0.25">
      <c r="A532" s="2">
        <v>530</v>
      </c>
      <c r="B532" s="2" t="s">
        <v>1105</v>
      </c>
      <c r="C532" s="3" t="s">
        <v>1106</v>
      </c>
      <c r="D532" s="2">
        <v>105000</v>
      </c>
      <c r="E532" s="2">
        <v>96328</v>
      </c>
      <c r="F532" s="2" t="s">
        <v>14</v>
      </c>
      <c r="G532" s="2">
        <v>1784</v>
      </c>
      <c r="H532" s="2" t="s">
        <v>21</v>
      </c>
      <c r="I532" s="2" t="s">
        <v>22</v>
      </c>
      <c r="J532" s="2">
        <v>1283230800</v>
      </c>
      <c r="K532" s="2">
        <v>1284440400</v>
      </c>
      <c r="L532" s="2" t="b">
        <v>0</v>
      </c>
      <c r="M532" s="2" t="b">
        <v>1</v>
      </c>
      <c r="N532" s="2" t="s">
        <v>119</v>
      </c>
    </row>
    <row r="533" spans="1:14" x14ac:dyDescent="0.25">
      <c r="A533" s="2">
        <v>531</v>
      </c>
      <c r="B533" s="2" t="s">
        <v>1107</v>
      </c>
      <c r="C533" s="3" t="s">
        <v>1108</v>
      </c>
      <c r="D533" s="2">
        <v>186700</v>
      </c>
      <c r="E533" s="2">
        <v>178338</v>
      </c>
      <c r="F533" s="2" t="s">
        <v>47</v>
      </c>
      <c r="G533" s="2">
        <v>3640</v>
      </c>
      <c r="H533" s="2" t="s">
        <v>98</v>
      </c>
      <c r="I533" s="2" t="s">
        <v>99</v>
      </c>
      <c r="J533" s="2">
        <v>1384149600</v>
      </c>
      <c r="K533" s="2">
        <v>1388988000</v>
      </c>
      <c r="L533" s="2" t="b">
        <v>0</v>
      </c>
      <c r="M533" s="2" t="b">
        <v>0</v>
      </c>
      <c r="N533" s="2" t="s">
        <v>89</v>
      </c>
    </row>
    <row r="534" spans="1:14" x14ac:dyDescent="0.25">
      <c r="A534" s="2">
        <v>532</v>
      </c>
      <c r="B534" s="2" t="s">
        <v>1109</v>
      </c>
      <c r="C534" s="3" t="s">
        <v>1110</v>
      </c>
      <c r="D534" s="2">
        <v>1600</v>
      </c>
      <c r="E534" s="2">
        <v>8046</v>
      </c>
      <c r="F534" s="2" t="s">
        <v>20</v>
      </c>
      <c r="G534" s="2">
        <v>126</v>
      </c>
      <c r="H534" s="2" t="s">
        <v>15</v>
      </c>
      <c r="I534" s="2" t="s">
        <v>16</v>
      </c>
      <c r="J534" s="2">
        <v>1516860000</v>
      </c>
      <c r="K534" s="2">
        <v>1516946400</v>
      </c>
      <c r="L534" s="2" t="b">
        <v>0</v>
      </c>
      <c r="M534" s="2" t="b">
        <v>0</v>
      </c>
      <c r="N534" s="2" t="s">
        <v>33</v>
      </c>
    </row>
    <row r="535" spans="1:14" x14ac:dyDescent="0.25">
      <c r="A535" s="2">
        <v>533</v>
      </c>
      <c r="B535" s="2" t="s">
        <v>1111</v>
      </c>
      <c r="C535" s="3" t="s">
        <v>1112</v>
      </c>
      <c r="D535" s="2">
        <v>115600</v>
      </c>
      <c r="E535" s="2">
        <v>184086</v>
      </c>
      <c r="F535" s="2" t="s">
        <v>20</v>
      </c>
      <c r="G535" s="2">
        <v>2218</v>
      </c>
      <c r="H535" s="2" t="s">
        <v>40</v>
      </c>
      <c r="I535" s="2" t="s">
        <v>41</v>
      </c>
      <c r="J535" s="2">
        <v>1374642000</v>
      </c>
      <c r="K535" s="2">
        <v>1377752400</v>
      </c>
      <c r="L535" s="2" t="b">
        <v>0</v>
      </c>
      <c r="M535" s="2" t="b">
        <v>0</v>
      </c>
      <c r="N535" s="2" t="s">
        <v>60</v>
      </c>
    </row>
    <row r="536" spans="1:14" x14ac:dyDescent="0.25">
      <c r="A536" s="2">
        <v>534</v>
      </c>
      <c r="B536" s="2" t="s">
        <v>1113</v>
      </c>
      <c r="C536" s="3" t="s">
        <v>1114</v>
      </c>
      <c r="D536" s="2">
        <v>89100</v>
      </c>
      <c r="E536" s="2">
        <v>13385</v>
      </c>
      <c r="F536" s="2" t="s">
        <v>14</v>
      </c>
      <c r="G536" s="2">
        <v>243</v>
      </c>
      <c r="H536" s="2" t="s">
        <v>21</v>
      </c>
      <c r="I536" s="2" t="s">
        <v>22</v>
      </c>
      <c r="J536" s="2">
        <v>1534482000</v>
      </c>
      <c r="K536" s="2">
        <v>1534568400</v>
      </c>
      <c r="L536" s="2" t="b">
        <v>0</v>
      </c>
      <c r="M536" s="2" t="b">
        <v>1</v>
      </c>
      <c r="N536" s="2" t="s">
        <v>53</v>
      </c>
    </row>
    <row r="537" spans="1:14" x14ac:dyDescent="0.25">
      <c r="A537" s="2">
        <v>535</v>
      </c>
      <c r="B537" s="2" t="s">
        <v>1115</v>
      </c>
      <c r="C537" s="3" t="s">
        <v>1116</v>
      </c>
      <c r="D537" s="2">
        <v>2600</v>
      </c>
      <c r="E537" s="2">
        <v>12533</v>
      </c>
      <c r="F537" s="2" t="s">
        <v>20</v>
      </c>
      <c r="G537" s="2">
        <v>202</v>
      </c>
      <c r="H537" s="2" t="s">
        <v>107</v>
      </c>
      <c r="I537" s="2" t="s">
        <v>108</v>
      </c>
      <c r="J537" s="2">
        <v>1528434000</v>
      </c>
      <c r="K537" s="2">
        <v>1528606800</v>
      </c>
      <c r="L537" s="2" t="b">
        <v>0</v>
      </c>
      <c r="M537" s="2" t="b">
        <v>1</v>
      </c>
      <c r="N537" s="2" t="s">
        <v>33</v>
      </c>
    </row>
    <row r="538" spans="1:14" x14ac:dyDescent="0.25">
      <c r="A538" s="2">
        <v>536</v>
      </c>
      <c r="B538" s="2" t="s">
        <v>1117</v>
      </c>
      <c r="C538" s="3" t="s">
        <v>1118</v>
      </c>
      <c r="D538" s="2">
        <v>9800</v>
      </c>
      <c r="E538" s="2">
        <v>14697</v>
      </c>
      <c r="F538" s="2" t="s">
        <v>20</v>
      </c>
      <c r="G538" s="2">
        <v>140</v>
      </c>
      <c r="H538" s="2" t="s">
        <v>107</v>
      </c>
      <c r="I538" s="2" t="s">
        <v>108</v>
      </c>
      <c r="J538" s="2">
        <v>1282626000</v>
      </c>
      <c r="K538" s="2">
        <v>1284872400</v>
      </c>
      <c r="L538" s="2" t="b">
        <v>0</v>
      </c>
      <c r="M538" s="2" t="b">
        <v>0</v>
      </c>
      <c r="N538" s="2" t="s">
        <v>119</v>
      </c>
    </row>
    <row r="539" spans="1:14" x14ac:dyDescent="0.25">
      <c r="A539" s="2">
        <v>537</v>
      </c>
      <c r="B539" s="2" t="s">
        <v>1119</v>
      </c>
      <c r="C539" s="3" t="s">
        <v>1120</v>
      </c>
      <c r="D539" s="2">
        <v>84400</v>
      </c>
      <c r="E539" s="2">
        <v>98935</v>
      </c>
      <c r="F539" s="2" t="s">
        <v>20</v>
      </c>
      <c r="G539" s="2">
        <v>1052</v>
      </c>
      <c r="H539" s="2" t="s">
        <v>36</v>
      </c>
      <c r="I539" s="2" t="s">
        <v>37</v>
      </c>
      <c r="J539" s="2">
        <v>1535605200</v>
      </c>
      <c r="K539" s="2">
        <v>1537592400</v>
      </c>
      <c r="L539" s="2" t="b">
        <v>1</v>
      </c>
      <c r="M539" s="2" t="b">
        <v>1</v>
      </c>
      <c r="N539" s="2" t="s">
        <v>42</v>
      </c>
    </row>
    <row r="540" spans="1:14" x14ac:dyDescent="0.25">
      <c r="A540" s="2">
        <v>538</v>
      </c>
      <c r="B540" s="2" t="s">
        <v>1121</v>
      </c>
      <c r="C540" s="3" t="s">
        <v>1122</v>
      </c>
      <c r="D540" s="2">
        <v>151300</v>
      </c>
      <c r="E540" s="2">
        <v>57034</v>
      </c>
      <c r="F540" s="2" t="s">
        <v>14</v>
      </c>
      <c r="G540" s="2">
        <v>1296</v>
      </c>
      <c r="H540" s="2" t="s">
        <v>21</v>
      </c>
      <c r="I540" s="2" t="s">
        <v>22</v>
      </c>
      <c r="J540" s="2">
        <v>1379826000</v>
      </c>
      <c r="K540" s="2">
        <v>1381208400</v>
      </c>
      <c r="L540" s="2" t="b">
        <v>0</v>
      </c>
      <c r="M540" s="2" t="b">
        <v>0</v>
      </c>
      <c r="N540" s="2" t="s">
        <v>292</v>
      </c>
    </row>
    <row r="541" spans="1:14" x14ac:dyDescent="0.25">
      <c r="A541" s="2">
        <v>539</v>
      </c>
      <c r="B541" s="2" t="s">
        <v>1123</v>
      </c>
      <c r="C541" s="3" t="s">
        <v>1124</v>
      </c>
      <c r="D541" s="2">
        <v>9800</v>
      </c>
      <c r="E541" s="2">
        <v>7120</v>
      </c>
      <c r="F541" s="2" t="s">
        <v>14</v>
      </c>
      <c r="G541" s="2">
        <v>77</v>
      </c>
      <c r="H541" s="2" t="s">
        <v>21</v>
      </c>
      <c r="I541" s="2" t="s">
        <v>22</v>
      </c>
      <c r="J541" s="2">
        <v>1561957200</v>
      </c>
      <c r="K541" s="2">
        <v>1562475600</v>
      </c>
      <c r="L541" s="2" t="b">
        <v>0</v>
      </c>
      <c r="M541" s="2" t="b">
        <v>1</v>
      </c>
      <c r="N541" s="2" t="s">
        <v>17</v>
      </c>
    </row>
    <row r="542" spans="1:14" x14ac:dyDescent="0.25">
      <c r="A542" s="2">
        <v>540</v>
      </c>
      <c r="B542" s="2" t="s">
        <v>1125</v>
      </c>
      <c r="C542" s="3" t="s">
        <v>1126</v>
      </c>
      <c r="D542" s="2">
        <v>5300</v>
      </c>
      <c r="E542" s="2">
        <v>14097</v>
      </c>
      <c r="F542" s="2" t="s">
        <v>20</v>
      </c>
      <c r="G542" s="2">
        <v>247</v>
      </c>
      <c r="H542" s="2" t="s">
        <v>21</v>
      </c>
      <c r="I542" s="2" t="s">
        <v>22</v>
      </c>
      <c r="J542" s="2">
        <v>1525496400</v>
      </c>
      <c r="K542" s="2">
        <v>1527397200</v>
      </c>
      <c r="L542" s="2" t="b">
        <v>0</v>
      </c>
      <c r="M542" s="2" t="b">
        <v>0</v>
      </c>
      <c r="N542" s="2" t="s">
        <v>122</v>
      </c>
    </row>
    <row r="543" spans="1:14" x14ac:dyDescent="0.25">
      <c r="A543" s="2">
        <v>541</v>
      </c>
      <c r="B543" s="2" t="s">
        <v>1127</v>
      </c>
      <c r="C543" s="3" t="s">
        <v>1128</v>
      </c>
      <c r="D543" s="2">
        <v>178000</v>
      </c>
      <c r="E543" s="2">
        <v>43086</v>
      </c>
      <c r="F543" s="2" t="s">
        <v>14</v>
      </c>
      <c r="G543" s="2">
        <v>395</v>
      </c>
      <c r="H543" s="2" t="s">
        <v>107</v>
      </c>
      <c r="I543" s="2" t="s">
        <v>108</v>
      </c>
      <c r="J543" s="2">
        <v>1433912400</v>
      </c>
      <c r="K543" s="2">
        <v>1436158800</v>
      </c>
      <c r="L543" s="2" t="b">
        <v>0</v>
      </c>
      <c r="M543" s="2" t="b">
        <v>0</v>
      </c>
      <c r="N543" s="2" t="s">
        <v>292</v>
      </c>
    </row>
    <row r="544" spans="1:14" x14ac:dyDescent="0.25">
      <c r="A544" s="2">
        <v>542</v>
      </c>
      <c r="B544" s="2" t="s">
        <v>1129</v>
      </c>
      <c r="C544" s="3" t="s">
        <v>1130</v>
      </c>
      <c r="D544" s="2">
        <v>77000</v>
      </c>
      <c r="E544" s="2">
        <v>1930</v>
      </c>
      <c r="F544" s="2" t="s">
        <v>14</v>
      </c>
      <c r="G544" s="2">
        <v>49</v>
      </c>
      <c r="H544" s="2" t="s">
        <v>40</v>
      </c>
      <c r="I544" s="2" t="s">
        <v>41</v>
      </c>
      <c r="J544" s="2">
        <v>1453442400</v>
      </c>
      <c r="K544" s="2">
        <v>1456034400</v>
      </c>
      <c r="L544" s="2" t="b">
        <v>0</v>
      </c>
      <c r="M544" s="2" t="b">
        <v>0</v>
      </c>
      <c r="N544" s="2" t="s">
        <v>60</v>
      </c>
    </row>
    <row r="545" spans="1:14" x14ac:dyDescent="0.25">
      <c r="A545" s="2">
        <v>543</v>
      </c>
      <c r="B545" s="2" t="s">
        <v>1131</v>
      </c>
      <c r="C545" s="3" t="s">
        <v>1132</v>
      </c>
      <c r="D545" s="2">
        <v>84900</v>
      </c>
      <c r="E545" s="2">
        <v>13864</v>
      </c>
      <c r="F545" s="2" t="s">
        <v>14</v>
      </c>
      <c r="G545" s="2">
        <v>180</v>
      </c>
      <c r="H545" s="2" t="s">
        <v>21</v>
      </c>
      <c r="I545" s="2" t="s">
        <v>22</v>
      </c>
      <c r="J545" s="2">
        <v>1378875600</v>
      </c>
      <c r="K545" s="2">
        <v>1380171600</v>
      </c>
      <c r="L545" s="2" t="b">
        <v>0</v>
      </c>
      <c r="M545" s="2" t="b">
        <v>0</v>
      </c>
      <c r="N545" s="2" t="s">
        <v>89</v>
      </c>
    </row>
    <row r="546" spans="1:14" x14ac:dyDescent="0.25">
      <c r="A546" s="2">
        <v>544</v>
      </c>
      <c r="B546" s="2" t="s">
        <v>1133</v>
      </c>
      <c r="C546" s="3" t="s">
        <v>1134</v>
      </c>
      <c r="D546" s="2">
        <v>2800</v>
      </c>
      <c r="E546" s="2">
        <v>7742</v>
      </c>
      <c r="F546" s="2" t="s">
        <v>20</v>
      </c>
      <c r="G546" s="2">
        <v>84</v>
      </c>
      <c r="H546" s="2" t="s">
        <v>21</v>
      </c>
      <c r="I546" s="2" t="s">
        <v>22</v>
      </c>
      <c r="J546" s="2">
        <v>1452232800</v>
      </c>
      <c r="K546" s="2">
        <v>1453356000</v>
      </c>
      <c r="L546" s="2" t="b">
        <v>0</v>
      </c>
      <c r="M546" s="2" t="b">
        <v>0</v>
      </c>
      <c r="N546" s="2" t="s">
        <v>23</v>
      </c>
    </row>
    <row r="547" spans="1:14" x14ac:dyDescent="0.25">
      <c r="A547" s="2">
        <v>545</v>
      </c>
      <c r="B547" s="2" t="s">
        <v>1135</v>
      </c>
      <c r="C547" s="3" t="s">
        <v>1136</v>
      </c>
      <c r="D547" s="2">
        <v>184800</v>
      </c>
      <c r="E547" s="2">
        <v>164109</v>
      </c>
      <c r="F547" s="2" t="s">
        <v>14</v>
      </c>
      <c r="G547" s="2">
        <v>2690</v>
      </c>
      <c r="H547" s="2" t="s">
        <v>21</v>
      </c>
      <c r="I547" s="2" t="s">
        <v>22</v>
      </c>
      <c r="J547" s="2">
        <v>1577253600</v>
      </c>
      <c r="K547" s="2">
        <v>1578981600</v>
      </c>
      <c r="L547" s="2" t="b">
        <v>0</v>
      </c>
      <c r="M547" s="2" t="b">
        <v>0</v>
      </c>
      <c r="N547" s="2" t="s">
        <v>33</v>
      </c>
    </row>
    <row r="548" spans="1:14" x14ac:dyDescent="0.25">
      <c r="A548" s="2">
        <v>546</v>
      </c>
      <c r="B548" s="2" t="s">
        <v>1137</v>
      </c>
      <c r="C548" s="3" t="s">
        <v>1138</v>
      </c>
      <c r="D548" s="2">
        <v>4200</v>
      </c>
      <c r="E548" s="2">
        <v>6870</v>
      </c>
      <c r="F548" s="2" t="s">
        <v>20</v>
      </c>
      <c r="G548" s="2">
        <v>88</v>
      </c>
      <c r="H548" s="2" t="s">
        <v>21</v>
      </c>
      <c r="I548" s="2" t="s">
        <v>22</v>
      </c>
      <c r="J548" s="2">
        <v>1537160400</v>
      </c>
      <c r="K548" s="2">
        <v>1537419600</v>
      </c>
      <c r="L548" s="2" t="b">
        <v>0</v>
      </c>
      <c r="M548" s="2" t="b">
        <v>1</v>
      </c>
      <c r="N548" s="2" t="s">
        <v>33</v>
      </c>
    </row>
    <row r="549" spans="1:14" x14ac:dyDescent="0.25">
      <c r="A549" s="2">
        <v>547</v>
      </c>
      <c r="B549" s="2" t="s">
        <v>1139</v>
      </c>
      <c r="C549" s="3" t="s">
        <v>1140</v>
      </c>
      <c r="D549" s="2">
        <v>1300</v>
      </c>
      <c r="E549" s="2">
        <v>12597</v>
      </c>
      <c r="F549" s="2" t="s">
        <v>20</v>
      </c>
      <c r="G549" s="2">
        <v>156</v>
      </c>
      <c r="H549" s="2" t="s">
        <v>21</v>
      </c>
      <c r="I549" s="2" t="s">
        <v>22</v>
      </c>
      <c r="J549" s="2">
        <v>1422165600</v>
      </c>
      <c r="K549" s="2">
        <v>1423202400</v>
      </c>
      <c r="L549" s="2" t="b">
        <v>0</v>
      </c>
      <c r="M549" s="2" t="b">
        <v>0</v>
      </c>
      <c r="N549" s="2" t="s">
        <v>53</v>
      </c>
    </row>
    <row r="550" spans="1:14" x14ac:dyDescent="0.25">
      <c r="A550" s="2">
        <v>548</v>
      </c>
      <c r="B550" s="2" t="s">
        <v>1141</v>
      </c>
      <c r="C550" s="3" t="s">
        <v>1142</v>
      </c>
      <c r="D550" s="2">
        <v>66100</v>
      </c>
      <c r="E550" s="2">
        <v>179074</v>
      </c>
      <c r="F550" s="2" t="s">
        <v>20</v>
      </c>
      <c r="G550" s="2">
        <v>2985</v>
      </c>
      <c r="H550" s="2" t="s">
        <v>21</v>
      </c>
      <c r="I550" s="2" t="s">
        <v>22</v>
      </c>
      <c r="J550" s="2">
        <v>1459486800</v>
      </c>
      <c r="K550" s="2">
        <v>1460610000</v>
      </c>
      <c r="L550" s="2" t="b">
        <v>0</v>
      </c>
      <c r="M550" s="2" t="b">
        <v>0</v>
      </c>
      <c r="N550" s="2" t="s">
        <v>33</v>
      </c>
    </row>
    <row r="551" spans="1:14" x14ac:dyDescent="0.25">
      <c r="A551" s="2">
        <v>549</v>
      </c>
      <c r="B551" s="2" t="s">
        <v>1143</v>
      </c>
      <c r="C551" s="3" t="s">
        <v>1144</v>
      </c>
      <c r="D551" s="2">
        <v>29500</v>
      </c>
      <c r="E551" s="2">
        <v>83843</v>
      </c>
      <c r="F551" s="2" t="s">
        <v>20</v>
      </c>
      <c r="G551" s="2">
        <v>762</v>
      </c>
      <c r="H551" s="2" t="s">
        <v>21</v>
      </c>
      <c r="I551" s="2" t="s">
        <v>22</v>
      </c>
      <c r="J551" s="2">
        <v>1369717200</v>
      </c>
      <c r="K551" s="2">
        <v>1370494800</v>
      </c>
      <c r="L551" s="2" t="b">
        <v>0</v>
      </c>
      <c r="M551" s="2" t="b">
        <v>0</v>
      </c>
      <c r="N551" s="2" t="s">
        <v>65</v>
      </c>
    </row>
    <row r="552" spans="1:14" x14ac:dyDescent="0.25">
      <c r="A552" s="2">
        <v>550</v>
      </c>
      <c r="B552" s="2" t="s">
        <v>1145</v>
      </c>
      <c r="C552" s="3" t="s">
        <v>1146</v>
      </c>
      <c r="D552" s="2">
        <v>100</v>
      </c>
      <c r="E552" s="2">
        <v>4</v>
      </c>
      <c r="F552" s="2" t="s">
        <v>74</v>
      </c>
      <c r="G552" s="2">
        <v>1</v>
      </c>
      <c r="H552" s="2" t="s">
        <v>98</v>
      </c>
      <c r="I552" s="2" t="s">
        <v>99</v>
      </c>
      <c r="J552" s="2">
        <v>1330495200</v>
      </c>
      <c r="K552" s="2">
        <v>1332306000</v>
      </c>
      <c r="L552" s="2" t="b">
        <v>0</v>
      </c>
      <c r="M552" s="2" t="b">
        <v>0</v>
      </c>
      <c r="N552" s="2" t="s">
        <v>60</v>
      </c>
    </row>
    <row r="553" spans="1:14" x14ac:dyDescent="0.25">
      <c r="A553" s="2">
        <v>551</v>
      </c>
      <c r="B553" s="2" t="s">
        <v>1147</v>
      </c>
      <c r="C553" s="3" t="s">
        <v>1148</v>
      </c>
      <c r="D553" s="2">
        <v>180100</v>
      </c>
      <c r="E553" s="2">
        <v>105598</v>
      </c>
      <c r="F553" s="2" t="s">
        <v>14</v>
      </c>
      <c r="G553" s="2">
        <v>2779</v>
      </c>
      <c r="H553" s="2" t="s">
        <v>26</v>
      </c>
      <c r="I553" s="2" t="s">
        <v>27</v>
      </c>
      <c r="J553" s="2">
        <v>1419055200</v>
      </c>
      <c r="K553" s="2">
        <v>1422511200</v>
      </c>
      <c r="L553" s="2" t="b">
        <v>0</v>
      </c>
      <c r="M553" s="2" t="b">
        <v>1</v>
      </c>
      <c r="N553" s="2" t="s">
        <v>28</v>
      </c>
    </row>
    <row r="554" spans="1:14" x14ac:dyDescent="0.25">
      <c r="A554" s="2">
        <v>552</v>
      </c>
      <c r="B554" s="2" t="s">
        <v>1149</v>
      </c>
      <c r="C554" s="3" t="s">
        <v>1150</v>
      </c>
      <c r="D554" s="2">
        <v>9000</v>
      </c>
      <c r="E554" s="2">
        <v>8866</v>
      </c>
      <c r="F554" s="2" t="s">
        <v>14</v>
      </c>
      <c r="G554" s="2">
        <v>92</v>
      </c>
      <c r="H554" s="2" t="s">
        <v>21</v>
      </c>
      <c r="I554" s="2" t="s">
        <v>22</v>
      </c>
      <c r="J554" s="2">
        <v>1480140000</v>
      </c>
      <c r="K554" s="2">
        <v>1480312800</v>
      </c>
      <c r="L554" s="2" t="b">
        <v>0</v>
      </c>
      <c r="M554" s="2" t="b">
        <v>0</v>
      </c>
      <c r="N554" s="2" t="s">
        <v>33</v>
      </c>
    </row>
    <row r="555" spans="1:14" x14ac:dyDescent="0.25">
      <c r="A555" s="2">
        <v>553</v>
      </c>
      <c r="B555" s="2" t="s">
        <v>1151</v>
      </c>
      <c r="C555" s="3" t="s">
        <v>1152</v>
      </c>
      <c r="D555" s="2">
        <v>170600</v>
      </c>
      <c r="E555" s="2">
        <v>75022</v>
      </c>
      <c r="F555" s="2" t="s">
        <v>14</v>
      </c>
      <c r="G555" s="2">
        <v>1028</v>
      </c>
      <c r="H555" s="2" t="s">
        <v>21</v>
      </c>
      <c r="I555" s="2" t="s">
        <v>22</v>
      </c>
      <c r="J555" s="2">
        <v>1293948000</v>
      </c>
      <c r="K555" s="2">
        <v>1294034400</v>
      </c>
      <c r="L555" s="2" t="b">
        <v>0</v>
      </c>
      <c r="M555" s="2" t="b">
        <v>0</v>
      </c>
      <c r="N555" s="2" t="s">
        <v>23</v>
      </c>
    </row>
    <row r="556" spans="1:14" x14ac:dyDescent="0.25">
      <c r="A556" s="2">
        <v>554</v>
      </c>
      <c r="B556" s="2" t="s">
        <v>1153</v>
      </c>
      <c r="C556" s="3" t="s">
        <v>1154</v>
      </c>
      <c r="D556" s="2">
        <v>9500</v>
      </c>
      <c r="E556" s="2">
        <v>14408</v>
      </c>
      <c r="F556" s="2" t="s">
        <v>20</v>
      </c>
      <c r="G556" s="2">
        <v>554</v>
      </c>
      <c r="H556" s="2" t="s">
        <v>15</v>
      </c>
      <c r="I556" s="2" t="s">
        <v>16</v>
      </c>
      <c r="J556" s="2">
        <v>1482127200</v>
      </c>
      <c r="K556" s="2">
        <v>1482645600</v>
      </c>
      <c r="L556" s="2" t="b">
        <v>0</v>
      </c>
      <c r="M556" s="2" t="b">
        <v>0</v>
      </c>
      <c r="N556" s="2" t="s">
        <v>60</v>
      </c>
    </row>
    <row r="557" spans="1:14" x14ac:dyDescent="0.25">
      <c r="A557" s="2">
        <v>555</v>
      </c>
      <c r="B557" s="2" t="s">
        <v>1155</v>
      </c>
      <c r="C557" s="3" t="s">
        <v>1156</v>
      </c>
      <c r="D557" s="2">
        <v>6300</v>
      </c>
      <c r="E557" s="2">
        <v>14089</v>
      </c>
      <c r="F557" s="2" t="s">
        <v>20</v>
      </c>
      <c r="G557" s="2">
        <v>135</v>
      </c>
      <c r="H557" s="2" t="s">
        <v>36</v>
      </c>
      <c r="I557" s="2" t="s">
        <v>37</v>
      </c>
      <c r="J557" s="2">
        <v>1396414800</v>
      </c>
      <c r="K557" s="2">
        <v>1399093200</v>
      </c>
      <c r="L557" s="2" t="b">
        <v>0</v>
      </c>
      <c r="M557" s="2" t="b">
        <v>0</v>
      </c>
      <c r="N557" s="2" t="s">
        <v>23</v>
      </c>
    </row>
    <row r="558" spans="1:14" x14ac:dyDescent="0.25">
      <c r="A558" s="2">
        <v>556</v>
      </c>
      <c r="B558" s="2" t="s">
        <v>442</v>
      </c>
      <c r="C558" s="3" t="s">
        <v>1157</v>
      </c>
      <c r="D558" s="2">
        <v>5200</v>
      </c>
      <c r="E558" s="2">
        <v>12467</v>
      </c>
      <c r="F558" s="2" t="s">
        <v>20</v>
      </c>
      <c r="G558" s="2">
        <v>122</v>
      </c>
      <c r="H558" s="2" t="s">
        <v>21</v>
      </c>
      <c r="I558" s="2" t="s">
        <v>22</v>
      </c>
      <c r="J558" s="2">
        <v>1315285200</v>
      </c>
      <c r="K558" s="2">
        <v>1315890000</v>
      </c>
      <c r="L558" s="2" t="b">
        <v>0</v>
      </c>
      <c r="M558" s="2" t="b">
        <v>1</v>
      </c>
      <c r="N558" s="2" t="s">
        <v>206</v>
      </c>
    </row>
    <row r="559" spans="1:14" x14ac:dyDescent="0.25">
      <c r="A559" s="2">
        <v>557</v>
      </c>
      <c r="B559" s="2" t="s">
        <v>1158</v>
      </c>
      <c r="C559" s="3" t="s">
        <v>1159</v>
      </c>
      <c r="D559" s="2">
        <v>6000</v>
      </c>
      <c r="E559" s="2">
        <v>11960</v>
      </c>
      <c r="F559" s="2" t="s">
        <v>20</v>
      </c>
      <c r="G559" s="2">
        <v>221</v>
      </c>
      <c r="H559" s="2" t="s">
        <v>21</v>
      </c>
      <c r="I559" s="2" t="s">
        <v>22</v>
      </c>
      <c r="J559" s="2">
        <v>1443762000</v>
      </c>
      <c r="K559" s="2">
        <v>1444021200</v>
      </c>
      <c r="L559" s="2" t="b">
        <v>0</v>
      </c>
      <c r="M559" s="2" t="b">
        <v>1</v>
      </c>
      <c r="N559" s="2" t="s">
        <v>474</v>
      </c>
    </row>
    <row r="560" spans="1:14" x14ac:dyDescent="0.25">
      <c r="A560" s="2">
        <v>558</v>
      </c>
      <c r="B560" s="2" t="s">
        <v>1160</v>
      </c>
      <c r="C560" s="3" t="s">
        <v>1161</v>
      </c>
      <c r="D560" s="2">
        <v>5800</v>
      </c>
      <c r="E560" s="2">
        <v>7966</v>
      </c>
      <c r="F560" s="2" t="s">
        <v>20</v>
      </c>
      <c r="G560" s="2">
        <v>126</v>
      </c>
      <c r="H560" s="2" t="s">
        <v>21</v>
      </c>
      <c r="I560" s="2" t="s">
        <v>22</v>
      </c>
      <c r="J560" s="2">
        <v>1456293600</v>
      </c>
      <c r="K560" s="2">
        <v>1460005200</v>
      </c>
      <c r="L560" s="2" t="b">
        <v>0</v>
      </c>
      <c r="M560" s="2" t="b">
        <v>0</v>
      </c>
      <c r="N560" s="2" t="s">
        <v>33</v>
      </c>
    </row>
    <row r="561" spans="1:14" x14ac:dyDescent="0.25">
      <c r="A561" s="2">
        <v>559</v>
      </c>
      <c r="B561" s="2" t="s">
        <v>1162</v>
      </c>
      <c r="C561" s="3" t="s">
        <v>1163</v>
      </c>
      <c r="D561" s="2">
        <v>105300</v>
      </c>
      <c r="E561" s="2">
        <v>106321</v>
      </c>
      <c r="F561" s="2" t="s">
        <v>20</v>
      </c>
      <c r="G561" s="2">
        <v>1022</v>
      </c>
      <c r="H561" s="2" t="s">
        <v>21</v>
      </c>
      <c r="I561" s="2" t="s">
        <v>22</v>
      </c>
      <c r="J561" s="2">
        <v>1470114000</v>
      </c>
      <c r="K561" s="2">
        <v>1470718800</v>
      </c>
      <c r="L561" s="2" t="b">
        <v>0</v>
      </c>
      <c r="M561" s="2" t="b">
        <v>0</v>
      </c>
      <c r="N561" s="2" t="s">
        <v>33</v>
      </c>
    </row>
    <row r="562" spans="1:14" x14ac:dyDescent="0.25">
      <c r="A562" s="2">
        <v>560</v>
      </c>
      <c r="B562" s="2" t="s">
        <v>1164</v>
      </c>
      <c r="C562" s="3" t="s">
        <v>1165</v>
      </c>
      <c r="D562" s="2">
        <v>20000</v>
      </c>
      <c r="E562" s="2">
        <v>158832</v>
      </c>
      <c r="F562" s="2" t="s">
        <v>20</v>
      </c>
      <c r="G562" s="2">
        <v>3177</v>
      </c>
      <c r="H562" s="2" t="s">
        <v>21</v>
      </c>
      <c r="I562" s="2" t="s">
        <v>22</v>
      </c>
      <c r="J562" s="2">
        <v>1321596000</v>
      </c>
      <c r="K562" s="2">
        <v>1325052000</v>
      </c>
      <c r="L562" s="2" t="b">
        <v>0</v>
      </c>
      <c r="M562" s="2" t="b">
        <v>0</v>
      </c>
      <c r="N562" s="2" t="s">
        <v>71</v>
      </c>
    </row>
    <row r="563" spans="1:14" x14ac:dyDescent="0.25">
      <c r="A563" s="2">
        <v>561</v>
      </c>
      <c r="B563" s="2" t="s">
        <v>1166</v>
      </c>
      <c r="C563" s="3" t="s">
        <v>1167</v>
      </c>
      <c r="D563" s="2">
        <v>3000</v>
      </c>
      <c r="E563" s="2">
        <v>11091</v>
      </c>
      <c r="F563" s="2" t="s">
        <v>20</v>
      </c>
      <c r="G563" s="2">
        <v>198</v>
      </c>
      <c r="H563" s="2" t="s">
        <v>98</v>
      </c>
      <c r="I563" s="2" t="s">
        <v>99</v>
      </c>
      <c r="J563" s="2">
        <v>1318827600</v>
      </c>
      <c r="K563" s="2">
        <v>1319000400</v>
      </c>
      <c r="L563" s="2" t="b">
        <v>0</v>
      </c>
      <c r="M563" s="2" t="b">
        <v>0</v>
      </c>
      <c r="N563" s="2" t="s">
        <v>33</v>
      </c>
    </row>
    <row r="564" spans="1:14" x14ac:dyDescent="0.25">
      <c r="A564" s="2">
        <v>562</v>
      </c>
      <c r="B564" s="2" t="s">
        <v>1168</v>
      </c>
      <c r="C564" s="3" t="s">
        <v>1169</v>
      </c>
      <c r="D564" s="2">
        <v>9900</v>
      </c>
      <c r="E564" s="2">
        <v>1269</v>
      </c>
      <c r="F564" s="2" t="s">
        <v>14</v>
      </c>
      <c r="G564" s="2">
        <v>26</v>
      </c>
      <c r="H564" s="2" t="s">
        <v>98</v>
      </c>
      <c r="I564" s="2" t="s">
        <v>99</v>
      </c>
      <c r="J564" s="2">
        <v>1552366800</v>
      </c>
      <c r="K564" s="2">
        <v>1552539600</v>
      </c>
      <c r="L564" s="2" t="b">
        <v>0</v>
      </c>
      <c r="M564" s="2" t="b">
        <v>0</v>
      </c>
      <c r="N564" s="2" t="s">
        <v>23</v>
      </c>
    </row>
    <row r="565" spans="1:14" x14ac:dyDescent="0.25">
      <c r="A565" s="2">
        <v>563</v>
      </c>
      <c r="B565" s="2" t="s">
        <v>1170</v>
      </c>
      <c r="C565" s="3" t="s">
        <v>1171</v>
      </c>
      <c r="D565" s="2">
        <v>3700</v>
      </c>
      <c r="E565" s="2">
        <v>5107</v>
      </c>
      <c r="F565" s="2" t="s">
        <v>20</v>
      </c>
      <c r="G565" s="2">
        <v>85</v>
      </c>
      <c r="H565" s="2" t="s">
        <v>26</v>
      </c>
      <c r="I565" s="2" t="s">
        <v>27</v>
      </c>
      <c r="J565" s="2">
        <v>1542088800</v>
      </c>
      <c r="K565" s="2">
        <v>1543816800</v>
      </c>
      <c r="L565" s="2" t="b">
        <v>0</v>
      </c>
      <c r="M565" s="2" t="b">
        <v>0</v>
      </c>
      <c r="N565" s="2" t="s">
        <v>42</v>
      </c>
    </row>
    <row r="566" spans="1:14" x14ac:dyDescent="0.25">
      <c r="A566" s="2">
        <v>564</v>
      </c>
      <c r="B566" s="2" t="s">
        <v>1172</v>
      </c>
      <c r="C566" s="3" t="s">
        <v>1173</v>
      </c>
      <c r="D566" s="2">
        <v>168700</v>
      </c>
      <c r="E566" s="2">
        <v>141393</v>
      </c>
      <c r="F566" s="2" t="s">
        <v>14</v>
      </c>
      <c r="G566" s="2">
        <v>1790</v>
      </c>
      <c r="H566" s="2" t="s">
        <v>21</v>
      </c>
      <c r="I566" s="2" t="s">
        <v>22</v>
      </c>
      <c r="J566" s="2">
        <v>1426395600</v>
      </c>
      <c r="K566" s="2">
        <v>1427086800</v>
      </c>
      <c r="L566" s="2" t="b">
        <v>0</v>
      </c>
      <c r="M566" s="2" t="b">
        <v>0</v>
      </c>
      <c r="N566" s="2" t="s">
        <v>33</v>
      </c>
    </row>
    <row r="567" spans="1:14" x14ac:dyDescent="0.25">
      <c r="A567" s="2">
        <v>565</v>
      </c>
      <c r="B567" s="2" t="s">
        <v>1174</v>
      </c>
      <c r="C567" s="3" t="s">
        <v>1175</v>
      </c>
      <c r="D567" s="2">
        <v>94900</v>
      </c>
      <c r="E567" s="2">
        <v>194166</v>
      </c>
      <c r="F567" s="2" t="s">
        <v>20</v>
      </c>
      <c r="G567" s="2">
        <v>3596</v>
      </c>
      <c r="H567" s="2" t="s">
        <v>21</v>
      </c>
      <c r="I567" s="2" t="s">
        <v>22</v>
      </c>
      <c r="J567" s="2">
        <v>1321336800</v>
      </c>
      <c r="K567" s="2">
        <v>1323064800</v>
      </c>
      <c r="L567" s="2" t="b">
        <v>0</v>
      </c>
      <c r="M567" s="2" t="b">
        <v>0</v>
      </c>
      <c r="N567" s="2" t="s">
        <v>33</v>
      </c>
    </row>
    <row r="568" spans="1:14" x14ac:dyDescent="0.25">
      <c r="A568" s="2">
        <v>566</v>
      </c>
      <c r="B568" s="2" t="s">
        <v>1176</v>
      </c>
      <c r="C568" s="3" t="s">
        <v>1177</v>
      </c>
      <c r="D568" s="2">
        <v>9300</v>
      </c>
      <c r="E568" s="2">
        <v>4124</v>
      </c>
      <c r="F568" s="2" t="s">
        <v>14</v>
      </c>
      <c r="G568" s="2">
        <v>37</v>
      </c>
      <c r="H568" s="2" t="s">
        <v>21</v>
      </c>
      <c r="I568" s="2" t="s">
        <v>22</v>
      </c>
      <c r="J568" s="2">
        <v>1456293600</v>
      </c>
      <c r="K568" s="2">
        <v>1458277200</v>
      </c>
      <c r="L568" s="2" t="b">
        <v>0</v>
      </c>
      <c r="M568" s="2" t="b">
        <v>1</v>
      </c>
      <c r="N568" s="2" t="s">
        <v>50</v>
      </c>
    </row>
    <row r="569" spans="1:14" x14ac:dyDescent="0.25">
      <c r="A569" s="2">
        <v>567</v>
      </c>
      <c r="B569" s="2" t="s">
        <v>1178</v>
      </c>
      <c r="C569" s="3" t="s">
        <v>1179</v>
      </c>
      <c r="D569" s="2">
        <v>6800</v>
      </c>
      <c r="E569" s="2">
        <v>14865</v>
      </c>
      <c r="F569" s="2" t="s">
        <v>20</v>
      </c>
      <c r="G569" s="2">
        <v>244</v>
      </c>
      <c r="H569" s="2" t="s">
        <v>21</v>
      </c>
      <c r="I569" s="2" t="s">
        <v>22</v>
      </c>
      <c r="J569" s="2">
        <v>1404968400</v>
      </c>
      <c r="K569" s="2">
        <v>1405141200</v>
      </c>
      <c r="L569" s="2" t="b">
        <v>0</v>
      </c>
      <c r="M569" s="2" t="b">
        <v>0</v>
      </c>
      <c r="N569" s="2" t="s">
        <v>23</v>
      </c>
    </row>
    <row r="570" spans="1:14" x14ac:dyDescent="0.25">
      <c r="A570" s="2">
        <v>568</v>
      </c>
      <c r="B570" s="2" t="s">
        <v>1180</v>
      </c>
      <c r="C570" s="3" t="s">
        <v>1181</v>
      </c>
      <c r="D570" s="2">
        <v>72400</v>
      </c>
      <c r="E570" s="2">
        <v>134688</v>
      </c>
      <c r="F570" s="2" t="s">
        <v>20</v>
      </c>
      <c r="G570" s="2">
        <v>5180</v>
      </c>
      <c r="H570" s="2" t="s">
        <v>21</v>
      </c>
      <c r="I570" s="2" t="s">
        <v>22</v>
      </c>
      <c r="J570" s="2">
        <v>1279170000</v>
      </c>
      <c r="K570" s="2">
        <v>1283058000</v>
      </c>
      <c r="L570" s="2" t="b">
        <v>0</v>
      </c>
      <c r="M570" s="2" t="b">
        <v>0</v>
      </c>
      <c r="N570" s="2" t="s">
        <v>33</v>
      </c>
    </row>
    <row r="571" spans="1:14" x14ac:dyDescent="0.25">
      <c r="A571" s="2">
        <v>569</v>
      </c>
      <c r="B571" s="2" t="s">
        <v>1182</v>
      </c>
      <c r="C571" s="3" t="s">
        <v>1183</v>
      </c>
      <c r="D571" s="2">
        <v>20100</v>
      </c>
      <c r="E571" s="2">
        <v>47705</v>
      </c>
      <c r="F571" s="2" t="s">
        <v>20</v>
      </c>
      <c r="G571" s="2">
        <v>589</v>
      </c>
      <c r="H571" s="2" t="s">
        <v>107</v>
      </c>
      <c r="I571" s="2" t="s">
        <v>108</v>
      </c>
      <c r="J571" s="2">
        <v>1294725600</v>
      </c>
      <c r="K571" s="2">
        <v>1295762400</v>
      </c>
      <c r="L571" s="2" t="b">
        <v>0</v>
      </c>
      <c r="M571" s="2" t="b">
        <v>0</v>
      </c>
      <c r="N571" s="2" t="s">
        <v>71</v>
      </c>
    </row>
    <row r="572" spans="1:14" x14ac:dyDescent="0.25">
      <c r="A572" s="2">
        <v>570</v>
      </c>
      <c r="B572" s="2" t="s">
        <v>1184</v>
      </c>
      <c r="C572" s="3" t="s">
        <v>1185</v>
      </c>
      <c r="D572" s="2">
        <v>31200</v>
      </c>
      <c r="E572" s="2">
        <v>95364</v>
      </c>
      <c r="F572" s="2" t="s">
        <v>20</v>
      </c>
      <c r="G572" s="2">
        <v>2725</v>
      </c>
      <c r="H572" s="2" t="s">
        <v>21</v>
      </c>
      <c r="I572" s="2" t="s">
        <v>22</v>
      </c>
      <c r="J572" s="2">
        <v>1419055200</v>
      </c>
      <c r="K572" s="2">
        <v>1419573600</v>
      </c>
      <c r="L572" s="2" t="b">
        <v>0</v>
      </c>
      <c r="M572" s="2" t="b">
        <v>1</v>
      </c>
      <c r="N572" s="2" t="s">
        <v>23</v>
      </c>
    </row>
    <row r="573" spans="1:14" x14ac:dyDescent="0.25">
      <c r="A573" s="2">
        <v>571</v>
      </c>
      <c r="B573" s="2" t="s">
        <v>1186</v>
      </c>
      <c r="C573" s="3" t="s">
        <v>1187</v>
      </c>
      <c r="D573" s="2">
        <v>3500</v>
      </c>
      <c r="E573" s="2">
        <v>3295</v>
      </c>
      <c r="F573" s="2" t="s">
        <v>14</v>
      </c>
      <c r="G573" s="2">
        <v>35</v>
      </c>
      <c r="H573" s="2" t="s">
        <v>107</v>
      </c>
      <c r="I573" s="2" t="s">
        <v>108</v>
      </c>
      <c r="J573" s="2">
        <v>1434690000</v>
      </c>
      <c r="K573" s="2">
        <v>1438750800</v>
      </c>
      <c r="L573" s="2" t="b">
        <v>0</v>
      </c>
      <c r="M573" s="2" t="b">
        <v>0</v>
      </c>
      <c r="N573" s="2" t="s">
        <v>100</v>
      </c>
    </row>
    <row r="574" spans="1:14" x14ac:dyDescent="0.25">
      <c r="A574" s="2">
        <v>572</v>
      </c>
      <c r="B574" s="2" t="s">
        <v>1188</v>
      </c>
      <c r="C574" s="3" t="s">
        <v>1189</v>
      </c>
      <c r="D574" s="2">
        <v>9000</v>
      </c>
      <c r="E574" s="2">
        <v>4896</v>
      </c>
      <c r="F574" s="2" t="s">
        <v>74</v>
      </c>
      <c r="G574" s="2">
        <v>94</v>
      </c>
      <c r="H574" s="2" t="s">
        <v>21</v>
      </c>
      <c r="I574" s="2" t="s">
        <v>22</v>
      </c>
      <c r="J574" s="2">
        <v>1443416400</v>
      </c>
      <c r="K574" s="2">
        <v>1444798800</v>
      </c>
      <c r="L574" s="2" t="b">
        <v>0</v>
      </c>
      <c r="M574" s="2" t="b">
        <v>1</v>
      </c>
      <c r="N574" s="2" t="s">
        <v>23</v>
      </c>
    </row>
    <row r="575" spans="1:14" x14ac:dyDescent="0.25">
      <c r="A575" s="2">
        <v>573</v>
      </c>
      <c r="B575" s="2" t="s">
        <v>1190</v>
      </c>
      <c r="C575" s="3" t="s">
        <v>1191</v>
      </c>
      <c r="D575" s="2">
        <v>6700</v>
      </c>
      <c r="E575" s="2">
        <v>7496</v>
      </c>
      <c r="F575" s="2" t="s">
        <v>20</v>
      </c>
      <c r="G575" s="2">
        <v>300</v>
      </c>
      <c r="H575" s="2" t="s">
        <v>21</v>
      </c>
      <c r="I575" s="2" t="s">
        <v>22</v>
      </c>
      <c r="J575" s="2">
        <v>1399006800</v>
      </c>
      <c r="K575" s="2">
        <v>1399179600</v>
      </c>
      <c r="L575" s="2" t="b">
        <v>0</v>
      </c>
      <c r="M575" s="2" t="b">
        <v>0</v>
      </c>
      <c r="N575" s="2" t="s">
        <v>1029</v>
      </c>
    </row>
    <row r="576" spans="1:14" x14ac:dyDescent="0.25">
      <c r="A576" s="2">
        <v>574</v>
      </c>
      <c r="B576" s="2" t="s">
        <v>1192</v>
      </c>
      <c r="C576" s="3" t="s">
        <v>1193</v>
      </c>
      <c r="D576" s="2">
        <v>2700</v>
      </c>
      <c r="E576" s="2">
        <v>9967</v>
      </c>
      <c r="F576" s="2" t="s">
        <v>20</v>
      </c>
      <c r="G576" s="2">
        <v>144</v>
      </c>
      <c r="H576" s="2" t="s">
        <v>21</v>
      </c>
      <c r="I576" s="2" t="s">
        <v>22</v>
      </c>
      <c r="J576" s="2">
        <v>1575698400</v>
      </c>
      <c r="K576" s="2">
        <v>1576562400</v>
      </c>
      <c r="L576" s="2" t="b">
        <v>0</v>
      </c>
      <c r="M576" s="2" t="b">
        <v>1</v>
      </c>
      <c r="N576" s="2" t="s">
        <v>17</v>
      </c>
    </row>
    <row r="577" spans="1:14" x14ac:dyDescent="0.25">
      <c r="A577" s="2">
        <v>575</v>
      </c>
      <c r="B577" s="2" t="s">
        <v>1194</v>
      </c>
      <c r="C577" s="3" t="s">
        <v>1195</v>
      </c>
      <c r="D577" s="2">
        <v>83300</v>
      </c>
      <c r="E577" s="2">
        <v>52421</v>
      </c>
      <c r="F577" s="2" t="s">
        <v>14</v>
      </c>
      <c r="G577" s="2">
        <v>558</v>
      </c>
      <c r="H577" s="2" t="s">
        <v>21</v>
      </c>
      <c r="I577" s="2" t="s">
        <v>22</v>
      </c>
      <c r="J577" s="2">
        <v>1400562000</v>
      </c>
      <c r="K577" s="2">
        <v>1400821200</v>
      </c>
      <c r="L577" s="2" t="b">
        <v>0</v>
      </c>
      <c r="M577" s="2" t="b">
        <v>1</v>
      </c>
      <c r="N577" s="2" t="s">
        <v>33</v>
      </c>
    </row>
    <row r="578" spans="1:14" x14ac:dyDescent="0.25">
      <c r="A578" s="2">
        <v>576</v>
      </c>
      <c r="B578" s="2" t="s">
        <v>1196</v>
      </c>
      <c r="C578" s="3" t="s">
        <v>1197</v>
      </c>
      <c r="D578" s="2">
        <v>9700</v>
      </c>
      <c r="E578" s="2">
        <v>6298</v>
      </c>
      <c r="F578" s="2" t="s">
        <v>14</v>
      </c>
      <c r="G578" s="2">
        <v>64</v>
      </c>
      <c r="H578" s="2" t="s">
        <v>21</v>
      </c>
      <c r="I578" s="2" t="s">
        <v>22</v>
      </c>
      <c r="J578" s="2">
        <v>1509512400</v>
      </c>
      <c r="K578" s="2">
        <v>1510984800</v>
      </c>
      <c r="L578" s="2" t="b">
        <v>0</v>
      </c>
      <c r="M578" s="2" t="b">
        <v>0</v>
      </c>
      <c r="N578" s="2" t="s">
        <v>33</v>
      </c>
    </row>
    <row r="579" spans="1:14" x14ac:dyDescent="0.25">
      <c r="A579" s="2">
        <v>577</v>
      </c>
      <c r="B579" s="2" t="s">
        <v>1198</v>
      </c>
      <c r="C579" s="3" t="s">
        <v>1199</v>
      </c>
      <c r="D579" s="2">
        <v>8200</v>
      </c>
      <c r="E579" s="2">
        <v>1546</v>
      </c>
      <c r="F579" s="2" t="s">
        <v>74</v>
      </c>
      <c r="G579" s="2">
        <v>37</v>
      </c>
      <c r="H579" s="2" t="s">
        <v>21</v>
      </c>
      <c r="I579" s="2" t="s">
        <v>22</v>
      </c>
      <c r="J579" s="2">
        <v>1299823200</v>
      </c>
      <c r="K579" s="2">
        <v>1302066000</v>
      </c>
      <c r="L579" s="2" t="b">
        <v>0</v>
      </c>
      <c r="M579" s="2" t="b">
        <v>0</v>
      </c>
      <c r="N579" s="2" t="s">
        <v>159</v>
      </c>
    </row>
    <row r="580" spans="1:14" x14ac:dyDescent="0.25">
      <c r="A580" s="2">
        <v>578</v>
      </c>
      <c r="B580" s="2" t="s">
        <v>1200</v>
      </c>
      <c r="C580" s="3" t="s">
        <v>1201</v>
      </c>
      <c r="D580" s="2">
        <v>96500</v>
      </c>
      <c r="E580" s="2">
        <v>16168</v>
      </c>
      <c r="F580" s="2" t="s">
        <v>14</v>
      </c>
      <c r="G580" s="2">
        <v>245</v>
      </c>
      <c r="H580" s="2" t="s">
        <v>21</v>
      </c>
      <c r="I580" s="2" t="s">
        <v>22</v>
      </c>
      <c r="J580" s="2">
        <v>1322719200</v>
      </c>
      <c r="K580" s="2">
        <v>1322978400</v>
      </c>
      <c r="L580" s="2" t="b">
        <v>0</v>
      </c>
      <c r="M580" s="2" t="b">
        <v>0</v>
      </c>
      <c r="N580" s="2" t="s">
        <v>474</v>
      </c>
    </row>
    <row r="581" spans="1:14" x14ac:dyDescent="0.25">
      <c r="A581" s="2">
        <v>579</v>
      </c>
      <c r="B581" s="2" t="s">
        <v>1202</v>
      </c>
      <c r="C581" s="3" t="s">
        <v>1203</v>
      </c>
      <c r="D581" s="2">
        <v>6200</v>
      </c>
      <c r="E581" s="2">
        <v>6269</v>
      </c>
      <c r="F581" s="2" t="s">
        <v>20</v>
      </c>
      <c r="G581" s="2">
        <v>87</v>
      </c>
      <c r="H581" s="2" t="s">
        <v>21</v>
      </c>
      <c r="I581" s="2" t="s">
        <v>22</v>
      </c>
      <c r="J581" s="2">
        <v>1312693200</v>
      </c>
      <c r="K581" s="2">
        <v>1313730000</v>
      </c>
      <c r="L581" s="2" t="b">
        <v>0</v>
      </c>
      <c r="M581" s="2" t="b">
        <v>0</v>
      </c>
      <c r="N581" s="2" t="s">
        <v>159</v>
      </c>
    </row>
    <row r="582" spans="1:14" x14ac:dyDescent="0.25">
      <c r="A582" s="2">
        <v>580</v>
      </c>
      <c r="B582" s="2" t="s">
        <v>556</v>
      </c>
      <c r="C582" s="3" t="s">
        <v>1204</v>
      </c>
      <c r="D582" s="2">
        <v>43800</v>
      </c>
      <c r="E582" s="2">
        <v>149578</v>
      </c>
      <c r="F582" s="2" t="s">
        <v>20</v>
      </c>
      <c r="G582" s="2">
        <v>3116</v>
      </c>
      <c r="H582" s="2" t="s">
        <v>21</v>
      </c>
      <c r="I582" s="2" t="s">
        <v>22</v>
      </c>
      <c r="J582" s="2">
        <v>1393394400</v>
      </c>
      <c r="K582" s="2">
        <v>1394085600</v>
      </c>
      <c r="L582" s="2" t="b">
        <v>0</v>
      </c>
      <c r="M582" s="2" t="b">
        <v>0</v>
      </c>
      <c r="N582" s="2" t="s">
        <v>33</v>
      </c>
    </row>
    <row r="583" spans="1:14" x14ac:dyDescent="0.25">
      <c r="A583" s="2">
        <v>581</v>
      </c>
      <c r="B583" s="2" t="s">
        <v>1205</v>
      </c>
      <c r="C583" s="3" t="s">
        <v>1206</v>
      </c>
      <c r="D583" s="2">
        <v>6000</v>
      </c>
      <c r="E583" s="2">
        <v>3841</v>
      </c>
      <c r="F583" s="2" t="s">
        <v>14</v>
      </c>
      <c r="G583" s="2">
        <v>71</v>
      </c>
      <c r="H583" s="2" t="s">
        <v>21</v>
      </c>
      <c r="I583" s="2" t="s">
        <v>22</v>
      </c>
      <c r="J583" s="2">
        <v>1304053200</v>
      </c>
      <c r="K583" s="2">
        <v>1305349200</v>
      </c>
      <c r="L583" s="2" t="b">
        <v>0</v>
      </c>
      <c r="M583" s="2" t="b">
        <v>0</v>
      </c>
      <c r="N583" s="2" t="s">
        <v>28</v>
      </c>
    </row>
    <row r="584" spans="1:14" x14ac:dyDescent="0.25">
      <c r="A584" s="2">
        <v>582</v>
      </c>
      <c r="B584" s="2" t="s">
        <v>1207</v>
      </c>
      <c r="C584" s="3" t="s">
        <v>1208</v>
      </c>
      <c r="D584" s="2">
        <v>8700</v>
      </c>
      <c r="E584" s="2">
        <v>4531</v>
      </c>
      <c r="F584" s="2" t="s">
        <v>14</v>
      </c>
      <c r="G584" s="2">
        <v>42</v>
      </c>
      <c r="H584" s="2" t="s">
        <v>21</v>
      </c>
      <c r="I584" s="2" t="s">
        <v>22</v>
      </c>
      <c r="J584" s="2">
        <v>1433912400</v>
      </c>
      <c r="K584" s="2">
        <v>1434344400</v>
      </c>
      <c r="L584" s="2" t="b">
        <v>0</v>
      </c>
      <c r="M584" s="2" t="b">
        <v>1</v>
      </c>
      <c r="N584" s="2" t="s">
        <v>89</v>
      </c>
    </row>
    <row r="585" spans="1:14" x14ac:dyDescent="0.25">
      <c r="A585" s="2">
        <v>583</v>
      </c>
      <c r="B585" s="2" t="s">
        <v>1209</v>
      </c>
      <c r="C585" s="3" t="s">
        <v>1210</v>
      </c>
      <c r="D585" s="2">
        <v>18900</v>
      </c>
      <c r="E585" s="2">
        <v>60934</v>
      </c>
      <c r="F585" s="2" t="s">
        <v>20</v>
      </c>
      <c r="G585" s="2">
        <v>909</v>
      </c>
      <c r="H585" s="2" t="s">
        <v>21</v>
      </c>
      <c r="I585" s="2" t="s">
        <v>22</v>
      </c>
      <c r="J585" s="2">
        <v>1329717600</v>
      </c>
      <c r="K585" s="2">
        <v>1331186400</v>
      </c>
      <c r="L585" s="2" t="b">
        <v>0</v>
      </c>
      <c r="M585" s="2" t="b">
        <v>0</v>
      </c>
      <c r="N585" s="2" t="s">
        <v>42</v>
      </c>
    </row>
    <row r="586" spans="1:14" x14ac:dyDescent="0.25">
      <c r="A586" s="2">
        <v>584</v>
      </c>
      <c r="B586" s="2" t="s">
        <v>45</v>
      </c>
      <c r="C586" s="3" t="s">
        <v>1211</v>
      </c>
      <c r="D586" s="2">
        <v>86400</v>
      </c>
      <c r="E586" s="2">
        <v>103255</v>
      </c>
      <c r="F586" s="2" t="s">
        <v>20</v>
      </c>
      <c r="G586" s="2">
        <v>1613</v>
      </c>
      <c r="H586" s="2" t="s">
        <v>21</v>
      </c>
      <c r="I586" s="2" t="s">
        <v>22</v>
      </c>
      <c r="J586" s="2">
        <v>1335330000</v>
      </c>
      <c r="K586" s="2">
        <v>1336539600</v>
      </c>
      <c r="L586" s="2" t="b">
        <v>0</v>
      </c>
      <c r="M586" s="2" t="b">
        <v>0</v>
      </c>
      <c r="N586" s="2" t="s">
        <v>28</v>
      </c>
    </row>
    <row r="587" spans="1:14" x14ac:dyDescent="0.25">
      <c r="A587" s="2">
        <v>585</v>
      </c>
      <c r="B587" s="2" t="s">
        <v>1212</v>
      </c>
      <c r="C587" s="3" t="s">
        <v>1213</v>
      </c>
      <c r="D587" s="2">
        <v>8900</v>
      </c>
      <c r="E587" s="2">
        <v>13065</v>
      </c>
      <c r="F587" s="2" t="s">
        <v>20</v>
      </c>
      <c r="G587" s="2">
        <v>136</v>
      </c>
      <c r="H587" s="2" t="s">
        <v>21</v>
      </c>
      <c r="I587" s="2" t="s">
        <v>22</v>
      </c>
      <c r="J587" s="2">
        <v>1268888400</v>
      </c>
      <c r="K587" s="2">
        <v>1269752400</v>
      </c>
      <c r="L587" s="2" t="b">
        <v>0</v>
      </c>
      <c r="M587" s="2" t="b">
        <v>0</v>
      </c>
      <c r="N587" s="2" t="s">
        <v>206</v>
      </c>
    </row>
    <row r="588" spans="1:14" x14ac:dyDescent="0.25">
      <c r="A588" s="2">
        <v>586</v>
      </c>
      <c r="B588" s="2" t="s">
        <v>1214</v>
      </c>
      <c r="C588" s="3" t="s">
        <v>1215</v>
      </c>
      <c r="D588" s="2">
        <v>700</v>
      </c>
      <c r="E588" s="2">
        <v>6654</v>
      </c>
      <c r="F588" s="2" t="s">
        <v>20</v>
      </c>
      <c r="G588" s="2">
        <v>130</v>
      </c>
      <c r="H588" s="2" t="s">
        <v>21</v>
      </c>
      <c r="I588" s="2" t="s">
        <v>22</v>
      </c>
      <c r="J588" s="2">
        <v>1289973600</v>
      </c>
      <c r="K588" s="2">
        <v>1291615200</v>
      </c>
      <c r="L588" s="2" t="b">
        <v>0</v>
      </c>
      <c r="M588" s="2" t="b">
        <v>0</v>
      </c>
      <c r="N588" s="2" t="s">
        <v>23</v>
      </c>
    </row>
    <row r="589" spans="1:14" x14ac:dyDescent="0.25">
      <c r="A589" s="2">
        <v>587</v>
      </c>
      <c r="B589" s="2" t="s">
        <v>1216</v>
      </c>
      <c r="C589" s="3" t="s">
        <v>1217</v>
      </c>
      <c r="D589" s="2">
        <v>9400</v>
      </c>
      <c r="E589" s="2">
        <v>6852</v>
      </c>
      <c r="F589" s="2" t="s">
        <v>14</v>
      </c>
      <c r="G589" s="2">
        <v>156</v>
      </c>
      <c r="H589" s="2" t="s">
        <v>15</v>
      </c>
      <c r="I589" s="2" t="s">
        <v>16</v>
      </c>
      <c r="J589" s="2">
        <v>1547877600</v>
      </c>
      <c r="K589" s="2">
        <v>1552366800</v>
      </c>
      <c r="L589" s="2" t="b">
        <v>0</v>
      </c>
      <c r="M589" s="2" t="b">
        <v>1</v>
      </c>
      <c r="N589" s="2" t="s">
        <v>17</v>
      </c>
    </row>
    <row r="590" spans="1:14" x14ac:dyDescent="0.25">
      <c r="A590" s="2">
        <v>588</v>
      </c>
      <c r="B590" s="2" t="s">
        <v>1218</v>
      </c>
      <c r="C590" s="3" t="s">
        <v>1219</v>
      </c>
      <c r="D590" s="2">
        <v>157600</v>
      </c>
      <c r="E590" s="2">
        <v>124517</v>
      </c>
      <c r="F590" s="2" t="s">
        <v>14</v>
      </c>
      <c r="G590" s="2">
        <v>1368</v>
      </c>
      <c r="H590" s="2" t="s">
        <v>40</v>
      </c>
      <c r="I590" s="2" t="s">
        <v>41</v>
      </c>
      <c r="J590" s="2">
        <v>1269493200</v>
      </c>
      <c r="K590" s="2">
        <v>1272171600</v>
      </c>
      <c r="L590" s="2" t="b">
        <v>0</v>
      </c>
      <c r="M590" s="2" t="b">
        <v>0</v>
      </c>
      <c r="N590" s="2" t="s">
        <v>33</v>
      </c>
    </row>
    <row r="591" spans="1:14" x14ac:dyDescent="0.25">
      <c r="A591" s="2">
        <v>589</v>
      </c>
      <c r="B591" s="2" t="s">
        <v>1220</v>
      </c>
      <c r="C591" s="3" t="s">
        <v>1221</v>
      </c>
      <c r="D591" s="2">
        <v>7900</v>
      </c>
      <c r="E591" s="2">
        <v>5113</v>
      </c>
      <c r="F591" s="2" t="s">
        <v>14</v>
      </c>
      <c r="G591" s="2">
        <v>102</v>
      </c>
      <c r="H591" s="2" t="s">
        <v>21</v>
      </c>
      <c r="I591" s="2" t="s">
        <v>22</v>
      </c>
      <c r="J591" s="2">
        <v>1436072400</v>
      </c>
      <c r="K591" s="2">
        <v>1436677200</v>
      </c>
      <c r="L591" s="2" t="b">
        <v>0</v>
      </c>
      <c r="M591" s="2" t="b">
        <v>0</v>
      </c>
      <c r="N591" s="2" t="s">
        <v>42</v>
      </c>
    </row>
    <row r="592" spans="1:14" x14ac:dyDescent="0.25">
      <c r="A592" s="2">
        <v>590</v>
      </c>
      <c r="B592" s="2" t="s">
        <v>1222</v>
      </c>
      <c r="C592" s="3" t="s">
        <v>1223</v>
      </c>
      <c r="D592" s="2">
        <v>7100</v>
      </c>
      <c r="E592" s="2">
        <v>5824</v>
      </c>
      <c r="F592" s="2" t="s">
        <v>14</v>
      </c>
      <c r="G592" s="2">
        <v>86</v>
      </c>
      <c r="H592" s="2" t="s">
        <v>26</v>
      </c>
      <c r="I592" s="2" t="s">
        <v>27</v>
      </c>
      <c r="J592" s="2">
        <v>1419141600</v>
      </c>
      <c r="K592" s="2">
        <v>1420092000</v>
      </c>
      <c r="L592" s="2" t="b">
        <v>0</v>
      </c>
      <c r="M592" s="2" t="b">
        <v>0</v>
      </c>
      <c r="N592" s="2" t="s">
        <v>133</v>
      </c>
    </row>
    <row r="593" spans="1:14" x14ac:dyDescent="0.25">
      <c r="A593" s="2">
        <v>591</v>
      </c>
      <c r="B593" s="2" t="s">
        <v>1224</v>
      </c>
      <c r="C593" s="3" t="s">
        <v>1225</v>
      </c>
      <c r="D593" s="2">
        <v>600</v>
      </c>
      <c r="E593" s="2">
        <v>6226</v>
      </c>
      <c r="F593" s="2" t="s">
        <v>20</v>
      </c>
      <c r="G593" s="2">
        <v>102</v>
      </c>
      <c r="H593" s="2" t="s">
        <v>21</v>
      </c>
      <c r="I593" s="2" t="s">
        <v>22</v>
      </c>
      <c r="J593" s="2">
        <v>1279083600</v>
      </c>
      <c r="K593" s="2">
        <v>1279947600</v>
      </c>
      <c r="L593" s="2" t="b">
        <v>0</v>
      </c>
      <c r="M593" s="2" t="b">
        <v>0</v>
      </c>
      <c r="N593" s="2" t="s">
        <v>89</v>
      </c>
    </row>
    <row r="594" spans="1:14" x14ac:dyDescent="0.25">
      <c r="A594" s="2">
        <v>592</v>
      </c>
      <c r="B594" s="2" t="s">
        <v>1226</v>
      </c>
      <c r="C594" s="3" t="s">
        <v>1227</v>
      </c>
      <c r="D594" s="2">
        <v>156800</v>
      </c>
      <c r="E594" s="2">
        <v>20243</v>
      </c>
      <c r="F594" s="2" t="s">
        <v>14</v>
      </c>
      <c r="G594" s="2">
        <v>253</v>
      </c>
      <c r="H594" s="2" t="s">
        <v>21</v>
      </c>
      <c r="I594" s="2" t="s">
        <v>22</v>
      </c>
      <c r="J594" s="2">
        <v>1401426000</v>
      </c>
      <c r="K594" s="2">
        <v>1402203600</v>
      </c>
      <c r="L594" s="2" t="b">
        <v>0</v>
      </c>
      <c r="M594" s="2" t="b">
        <v>0</v>
      </c>
      <c r="N594" s="2" t="s">
        <v>33</v>
      </c>
    </row>
    <row r="595" spans="1:14" x14ac:dyDescent="0.25">
      <c r="A595" s="2">
        <v>593</v>
      </c>
      <c r="B595" s="2" t="s">
        <v>1228</v>
      </c>
      <c r="C595" s="3" t="s">
        <v>1229</v>
      </c>
      <c r="D595" s="2">
        <v>121600</v>
      </c>
      <c r="E595" s="2">
        <v>188288</v>
      </c>
      <c r="F595" s="2" t="s">
        <v>20</v>
      </c>
      <c r="G595" s="2">
        <v>4006</v>
      </c>
      <c r="H595" s="2" t="s">
        <v>21</v>
      </c>
      <c r="I595" s="2" t="s">
        <v>22</v>
      </c>
      <c r="J595" s="2">
        <v>1395810000</v>
      </c>
      <c r="K595" s="2">
        <v>1396933200</v>
      </c>
      <c r="L595" s="2" t="b">
        <v>0</v>
      </c>
      <c r="M595" s="2" t="b">
        <v>0</v>
      </c>
      <c r="N595" s="2" t="s">
        <v>71</v>
      </c>
    </row>
    <row r="596" spans="1:14" x14ac:dyDescent="0.25">
      <c r="A596" s="2">
        <v>594</v>
      </c>
      <c r="B596" s="2" t="s">
        <v>1230</v>
      </c>
      <c r="C596" s="3" t="s">
        <v>1231</v>
      </c>
      <c r="D596" s="2">
        <v>157300</v>
      </c>
      <c r="E596" s="2">
        <v>11167</v>
      </c>
      <c r="F596" s="2" t="s">
        <v>14</v>
      </c>
      <c r="G596" s="2">
        <v>157</v>
      </c>
      <c r="H596" s="2" t="s">
        <v>21</v>
      </c>
      <c r="I596" s="2" t="s">
        <v>22</v>
      </c>
      <c r="J596" s="2">
        <v>1467003600</v>
      </c>
      <c r="K596" s="2">
        <v>1467262800</v>
      </c>
      <c r="L596" s="2" t="b">
        <v>0</v>
      </c>
      <c r="M596" s="2" t="b">
        <v>1</v>
      </c>
      <c r="N596" s="2" t="s">
        <v>33</v>
      </c>
    </row>
    <row r="597" spans="1:14" x14ac:dyDescent="0.25">
      <c r="A597" s="2">
        <v>595</v>
      </c>
      <c r="B597" s="2" t="s">
        <v>1232</v>
      </c>
      <c r="C597" s="3" t="s">
        <v>1233</v>
      </c>
      <c r="D597" s="2">
        <v>70300</v>
      </c>
      <c r="E597" s="2">
        <v>146595</v>
      </c>
      <c r="F597" s="2" t="s">
        <v>20</v>
      </c>
      <c r="G597" s="2">
        <v>1629</v>
      </c>
      <c r="H597" s="2" t="s">
        <v>21</v>
      </c>
      <c r="I597" s="2" t="s">
        <v>22</v>
      </c>
      <c r="J597" s="2">
        <v>1268715600</v>
      </c>
      <c r="K597" s="2">
        <v>1270530000</v>
      </c>
      <c r="L597" s="2" t="b">
        <v>0</v>
      </c>
      <c r="M597" s="2" t="b">
        <v>1</v>
      </c>
      <c r="N597" s="2" t="s">
        <v>33</v>
      </c>
    </row>
    <row r="598" spans="1:14" x14ac:dyDescent="0.25">
      <c r="A598" s="2">
        <v>596</v>
      </c>
      <c r="B598" s="2" t="s">
        <v>1234</v>
      </c>
      <c r="C598" s="3" t="s">
        <v>1235</v>
      </c>
      <c r="D598" s="2">
        <v>7900</v>
      </c>
      <c r="E598" s="2">
        <v>7875</v>
      </c>
      <c r="F598" s="2" t="s">
        <v>14</v>
      </c>
      <c r="G598" s="2">
        <v>183</v>
      </c>
      <c r="H598" s="2" t="s">
        <v>21</v>
      </c>
      <c r="I598" s="2" t="s">
        <v>22</v>
      </c>
      <c r="J598" s="2">
        <v>1457157600</v>
      </c>
      <c r="K598" s="2">
        <v>1457762400</v>
      </c>
      <c r="L598" s="2" t="b">
        <v>0</v>
      </c>
      <c r="M598" s="2" t="b">
        <v>1</v>
      </c>
      <c r="N598" s="2" t="s">
        <v>53</v>
      </c>
    </row>
    <row r="599" spans="1:14" x14ac:dyDescent="0.25">
      <c r="A599" s="2">
        <v>597</v>
      </c>
      <c r="B599" s="2" t="s">
        <v>1236</v>
      </c>
      <c r="C599" s="3" t="s">
        <v>1237</v>
      </c>
      <c r="D599" s="2">
        <v>73800</v>
      </c>
      <c r="E599" s="2">
        <v>148779</v>
      </c>
      <c r="F599" s="2" t="s">
        <v>20</v>
      </c>
      <c r="G599" s="2">
        <v>2188</v>
      </c>
      <c r="H599" s="2" t="s">
        <v>21</v>
      </c>
      <c r="I599" s="2" t="s">
        <v>22</v>
      </c>
      <c r="J599" s="2">
        <v>1573970400</v>
      </c>
      <c r="K599" s="2">
        <v>1575525600</v>
      </c>
      <c r="L599" s="2" t="b">
        <v>0</v>
      </c>
      <c r="M599" s="2" t="b">
        <v>0</v>
      </c>
      <c r="N599" s="2" t="s">
        <v>33</v>
      </c>
    </row>
    <row r="600" spans="1:14" x14ac:dyDescent="0.25">
      <c r="A600" s="2">
        <v>598</v>
      </c>
      <c r="B600" s="2" t="s">
        <v>1238</v>
      </c>
      <c r="C600" s="3" t="s">
        <v>1239</v>
      </c>
      <c r="D600" s="2">
        <v>108500</v>
      </c>
      <c r="E600" s="2">
        <v>175868</v>
      </c>
      <c r="F600" s="2" t="s">
        <v>20</v>
      </c>
      <c r="G600" s="2">
        <v>2409</v>
      </c>
      <c r="H600" s="2" t="s">
        <v>107</v>
      </c>
      <c r="I600" s="2" t="s">
        <v>108</v>
      </c>
      <c r="J600" s="2">
        <v>1276578000</v>
      </c>
      <c r="K600" s="2">
        <v>1279083600</v>
      </c>
      <c r="L600" s="2" t="b">
        <v>0</v>
      </c>
      <c r="M600" s="2" t="b">
        <v>0</v>
      </c>
      <c r="N600" s="2" t="s">
        <v>23</v>
      </c>
    </row>
    <row r="601" spans="1:14" x14ac:dyDescent="0.25">
      <c r="A601" s="2">
        <v>599</v>
      </c>
      <c r="B601" s="2" t="s">
        <v>1240</v>
      </c>
      <c r="C601" s="3" t="s">
        <v>1241</v>
      </c>
      <c r="D601" s="2">
        <v>140300</v>
      </c>
      <c r="E601" s="2">
        <v>5112</v>
      </c>
      <c r="F601" s="2" t="s">
        <v>14</v>
      </c>
      <c r="G601" s="2">
        <v>82</v>
      </c>
      <c r="H601" s="2" t="s">
        <v>36</v>
      </c>
      <c r="I601" s="2" t="s">
        <v>37</v>
      </c>
      <c r="J601" s="2">
        <v>1423720800</v>
      </c>
      <c r="K601" s="2">
        <v>1424412000</v>
      </c>
      <c r="L601" s="2" t="b">
        <v>0</v>
      </c>
      <c r="M601" s="2" t="b">
        <v>0</v>
      </c>
      <c r="N601" s="2" t="s">
        <v>42</v>
      </c>
    </row>
    <row r="602" spans="1:14" x14ac:dyDescent="0.25">
      <c r="A602" s="2">
        <v>600</v>
      </c>
      <c r="B602" s="2" t="s">
        <v>1242</v>
      </c>
      <c r="C602" s="3" t="s">
        <v>1243</v>
      </c>
      <c r="D602" s="2">
        <v>100</v>
      </c>
      <c r="E602" s="2">
        <v>5</v>
      </c>
      <c r="F602" s="2" t="s">
        <v>14</v>
      </c>
      <c r="G602" s="2">
        <v>1</v>
      </c>
      <c r="H602" s="2" t="s">
        <v>40</v>
      </c>
      <c r="I602" s="2" t="s">
        <v>41</v>
      </c>
      <c r="J602" s="2">
        <v>1375160400</v>
      </c>
      <c r="K602" s="2">
        <v>1376197200</v>
      </c>
      <c r="L602" s="2" t="b">
        <v>0</v>
      </c>
      <c r="M602" s="2" t="b">
        <v>0</v>
      </c>
      <c r="N602" s="2" t="s">
        <v>17</v>
      </c>
    </row>
    <row r="603" spans="1:14" x14ac:dyDescent="0.25">
      <c r="A603" s="2">
        <v>601</v>
      </c>
      <c r="B603" s="2" t="s">
        <v>1244</v>
      </c>
      <c r="C603" s="3" t="s">
        <v>1245</v>
      </c>
      <c r="D603" s="2">
        <v>6300</v>
      </c>
      <c r="E603" s="2">
        <v>13018</v>
      </c>
      <c r="F603" s="2" t="s">
        <v>20</v>
      </c>
      <c r="G603" s="2">
        <v>194</v>
      </c>
      <c r="H603" s="2" t="s">
        <v>21</v>
      </c>
      <c r="I603" s="2" t="s">
        <v>22</v>
      </c>
      <c r="J603" s="2">
        <v>1401426000</v>
      </c>
      <c r="K603" s="2">
        <v>1402894800</v>
      </c>
      <c r="L603" s="2" t="b">
        <v>1</v>
      </c>
      <c r="M603" s="2" t="b">
        <v>0</v>
      </c>
      <c r="N603" s="2" t="s">
        <v>65</v>
      </c>
    </row>
    <row r="604" spans="1:14" x14ac:dyDescent="0.25">
      <c r="A604" s="2">
        <v>602</v>
      </c>
      <c r="B604" s="2" t="s">
        <v>1246</v>
      </c>
      <c r="C604" s="3" t="s">
        <v>1247</v>
      </c>
      <c r="D604" s="2">
        <v>71100</v>
      </c>
      <c r="E604" s="2">
        <v>91176</v>
      </c>
      <c r="F604" s="2" t="s">
        <v>20</v>
      </c>
      <c r="G604" s="2">
        <v>1140</v>
      </c>
      <c r="H604" s="2" t="s">
        <v>21</v>
      </c>
      <c r="I604" s="2" t="s">
        <v>22</v>
      </c>
      <c r="J604" s="2">
        <v>1433480400</v>
      </c>
      <c r="K604" s="2">
        <v>1434430800</v>
      </c>
      <c r="L604" s="2" t="b">
        <v>0</v>
      </c>
      <c r="M604" s="2" t="b">
        <v>0</v>
      </c>
      <c r="N604" s="2" t="s">
        <v>33</v>
      </c>
    </row>
    <row r="605" spans="1:14" x14ac:dyDescent="0.25">
      <c r="A605" s="2">
        <v>603</v>
      </c>
      <c r="B605" s="2" t="s">
        <v>1248</v>
      </c>
      <c r="C605" s="3" t="s">
        <v>1249</v>
      </c>
      <c r="D605" s="2">
        <v>5300</v>
      </c>
      <c r="E605" s="2">
        <v>6342</v>
      </c>
      <c r="F605" s="2" t="s">
        <v>20</v>
      </c>
      <c r="G605" s="2">
        <v>102</v>
      </c>
      <c r="H605" s="2" t="s">
        <v>21</v>
      </c>
      <c r="I605" s="2" t="s">
        <v>22</v>
      </c>
      <c r="J605" s="2">
        <v>1555563600</v>
      </c>
      <c r="K605" s="2">
        <v>1557896400</v>
      </c>
      <c r="L605" s="2" t="b">
        <v>0</v>
      </c>
      <c r="M605" s="2" t="b">
        <v>0</v>
      </c>
      <c r="N605" s="2" t="s">
        <v>33</v>
      </c>
    </row>
    <row r="606" spans="1:14" x14ac:dyDescent="0.25">
      <c r="A606" s="2">
        <v>604</v>
      </c>
      <c r="B606" s="2" t="s">
        <v>1250</v>
      </c>
      <c r="C606" s="3" t="s">
        <v>1251</v>
      </c>
      <c r="D606" s="2">
        <v>88700</v>
      </c>
      <c r="E606" s="2">
        <v>151438</v>
      </c>
      <c r="F606" s="2" t="s">
        <v>20</v>
      </c>
      <c r="G606" s="2">
        <v>2857</v>
      </c>
      <c r="H606" s="2" t="s">
        <v>21</v>
      </c>
      <c r="I606" s="2" t="s">
        <v>22</v>
      </c>
      <c r="J606" s="2">
        <v>1295676000</v>
      </c>
      <c r="K606" s="2">
        <v>1297490400</v>
      </c>
      <c r="L606" s="2" t="b">
        <v>0</v>
      </c>
      <c r="M606" s="2" t="b">
        <v>0</v>
      </c>
      <c r="N606" s="2" t="s">
        <v>33</v>
      </c>
    </row>
    <row r="607" spans="1:14" x14ac:dyDescent="0.25">
      <c r="A607" s="2">
        <v>605</v>
      </c>
      <c r="B607" s="2" t="s">
        <v>1252</v>
      </c>
      <c r="C607" s="3" t="s">
        <v>1253</v>
      </c>
      <c r="D607" s="2">
        <v>3300</v>
      </c>
      <c r="E607" s="2">
        <v>6178</v>
      </c>
      <c r="F607" s="2" t="s">
        <v>20</v>
      </c>
      <c r="G607" s="2">
        <v>107</v>
      </c>
      <c r="H607" s="2" t="s">
        <v>21</v>
      </c>
      <c r="I607" s="2" t="s">
        <v>22</v>
      </c>
      <c r="J607" s="2">
        <v>1443848400</v>
      </c>
      <c r="K607" s="2">
        <v>1447394400</v>
      </c>
      <c r="L607" s="2" t="b">
        <v>0</v>
      </c>
      <c r="M607" s="2" t="b">
        <v>0</v>
      </c>
      <c r="N607" s="2" t="s">
        <v>68</v>
      </c>
    </row>
    <row r="608" spans="1:14" x14ac:dyDescent="0.25">
      <c r="A608" s="2">
        <v>606</v>
      </c>
      <c r="B608" s="2" t="s">
        <v>1254</v>
      </c>
      <c r="C608" s="3" t="s">
        <v>1255</v>
      </c>
      <c r="D608" s="2">
        <v>3400</v>
      </c>
      <c r="E608" s="2">
        <v>6405</v>
      </c>
      <c r="F608" s="2" t="s">
        <v>20</v>
      </c>
      <c r="G608" s="2">
        <v>160</v>
      </c>
      <c r="H608" s="2" t="s">
        <v>40</v>
      </c>
      <c r="I608" s="2" t="s">
        <v>41</v>
      </c>
      <c r="J608" s="2">
        <v>1457330400</v>
      </c>
      <c r="K608" s="2">
        <v>1458277200</v>
      </c>
      <c r="L608" s="2" t="b">
        <v>0</v>
      </c>
      <c r="M608" s="2" t="b">
        <v>0</v>
      </c>
      <c r="N608" s="2" t="s">
        <v>23</v>
      </c>
    </row>
    <row r="609" spans="1:14" x14ac:dyDescent="0.25">
      <c r="A609" s="2">
        <v>607</v>
      </c>
      <c r="B609" s="2" t="s">
        <v>1256</v>
      </c>
      <c r="C609" s="3" t="s">
        <v>1257</v>
      </c>
      <c r="D609" s="2">
        <v>137600</v>
      </c>
      <c r="E609" s="2">
        <v>180667</v>
      </c>
      <c r="F609" s="2" t="s">
        <v>20</v>
      </c>
      <c r="G609" s="2">
        <v>2230</v>
      </c>
      <c r="H609" s="2" t="s">
        <v>21</v>
      </c>
      <c r="I609" s="2" t="s">
        <v>22</v>
      </c>
      <c r="J609" s="2">
        <v>1395550800</v>
      </c>
      <c r="K609" s="2">
        <v>1395723600</v>
      </c>
      <c r="L609" s="2" t="b">
        <v>0</v>
      </c>
      <c r="M609" s="2" t="b">
        <v>0</v>
      </c>
      <c r="N609" s="2" t="s">
        <v>17</v>
      </c>
    </row>
    <row r="610" spans="1:14" x14ac:dyDescent="0.25">
      <c r="A610" s="2">
        <v>608</v>
      </c>
      <c r="B610" s="2" t="s">
        <v>1258</v>
      </c>
      <c r="C610" s="3" t="s">
        <v>1259</v>
      </c>
      <c r="D610" s="2">
        <v>3900</v>
      </c>
      <c r="E610" s="2">
        <v>11075</v>
      </c>
      <c r="F610" s="2" t="s">
        <v>20</v>
      </c>
      <c r="G610" s="2">
        <v>316</v>
      </c>
      <c r="H610" s="2" t="s">
        <v>21</v>
      </c>
      <c r="I610" s="2" t="s">
        <v>22</v>
      </c>
      <c r="J610" s="2">
        <v>1551852000</v>
      </c>
      <c r="K610" s="2">
        <v>1552197600</v>
      </c>
      <c r="L610" s="2" t="b">
        <v>0</v>
      </c>
      <c r="M610" s="2" t="b">
        <v>1</v>
      </c>
      <c r="N610" s="2" t="s">
        <v>159</v>
      </c>
    </row>
    <row r="611" spans="1:14" x14ac:dyDescent="0.25">
      <c r="A611" s="2">
        <v>609</v>
      </c>
      <c r="B611" s="2" t="s">
        <v>1260</v>
      </c>
      <c r="C611" s="3" t="s">
        <v>1261</v>
      </c>
      <c r="D611" s="2">
        <v>10000</v>
      </c>
      <c r="E611" s="2">
        <v>12042</v>
      </c>
      <c r="F611" s="2" t="s">
        <v>20</v>
      </c>
      <c r="G611" s="2">
        <v>117</v>
      </c>
      <c r="H611" s="2" t="s">
        <v>21</v>
      </c>
      <c r="I611" s="2" t="s">
        <v>22</v>
      </c>
      <c r="J611" s="2">
        <v>1547618400</v>
      </c>
      <c r="K611" s="2">
        <v>1549087200</v>
      </c>
      <c r="L611" s="2" t="b">
        <v>0</v>
      </c>
      <c r="M611" s="2" t="b">
        <v>0</v>
      </c>
      <c r="N611" s="2" t="s">
        <v>474</v>
      </c>
    </row>
    <row r="612" spans="1:14" x14ac:dyDescent="0.25">
      <c r="A612" s="2">
        <v>610</v>
      </c>
      <c r="B612" s="2" t="s">
        <v>1262</v>
      </c>
      <c r="C612" s="3" t="s">
        <v>1263</v>
      </c>
      <c r="D612" s="2">
        <v>42800</v>
      </c>
      <c r="E612" s="2">
        <v>179356</v>
      </c>
      <c r="F612" s="2" t="s">
        <v>20</v>
      </c>
      <c r="G612" s="2">
        <v>6406</v>
      </c>
      <c r="H612" s="2" t="s">
        <v>21</v>
      </c>
      <c r="I612" s="2" t="s">
        <v>22</v>
      </c>
      <c r="J612" s="2">
        <v>1355637600</v>
      </c>
      <c r="K612" s="2">
        <v>1356847200</v>
      </c>
      <c r="L612" s="2" t="b">
        <v>0</v>
      </c>
      <c r="M612" s="2" t="b">
        <v>0</v>
      </c>
      <c r="N612" s="2" t="s">
        <v>33</v>
      </c>
    </row>
    <row r="613" spans="1:14" x14ac:dyDescent="0.25">
      <c r="A613" s="2">
        <v>611</v>
      </c>
      <c r="B613" s="2" t="s">
        <v>1264</v>
      </c>
      <c r="C613" s="3" t="s">
        <v>1265</v>
      </c>
      <c r="D613" s="2">
        <v>8200</v>
      </c>
      <c r="E613" s="2">
        <v>1136</v>
      </c>
      <c r="F613" s="2" t="s">
        <v>74</v>
      </c>
      <c r="G613" s="2">
        <v>15</v>
      </c>
      <c r="H613" s="2" t="s">
        <v>21</v>
      </c>
      <c r="I613" s="2" t="s">
        <v>22</v>
      </c>
      <c r="J613" s="2">
        <v>1374728400</v>
      </c>
      <c r="K613" s="2">
        <v>1375765200</v>
      </c>
      <c r="L613" s="2" t="b">
        <v>0</v>
      </c>
      <c r="M613" s="2" t="b">
        <v>0</v>
      </c>
      <c r="N613" s="2" t="s">
        <v>33</v>
      </c>
    </row>
    <row r="614" spans="1:14" x14ac:dyDescent="0.25">
      <c r="A614" s="2">
        <v>612</v>
      </c>
      <c r="B614" s="2" t="s">
        <v>1266</v>
      </c>
      <c r="C614" s="3" t="s">
        <v>1267</v>
      </c>
      <c r="D614" s="2">
        <v>6200</v>
      </c>
      <c r="E614" s="2">
        <v>8645</v>
      </c>
      <c r="F614" s="2" t="s">
        <v>20</v>
      </c>
      <c r="G614" s="2">
        <v>192</v>
      </c>
      <c r="H614" s="2" t="s">
        <v>21</v>
      </c>
      <c r="I614" s="2" t="s">
        <v>22</v>
      </c>
      <c r="J614" s="2">
        <v>1287810000</v>
      </c>
      <c r="K614" s="2">
        <v>1289800800</v>
      </c>
      <c r="L614" s="2" t="b">
        <v>0</v>
      </c>
      <c r="M614" s="2" t="b">
        <v>0</v>
      </c>
      <c r="N614" s="2" t="s">
        <v>50</v>
      </c>
    </row>
    <row r="615" spans="1:14" x14ac:dyDescent="0.25">
      <c r="A615" s="2">
        <v>613</v>
      </c>
      <c r="B615" s="2" t="s">
        <v>1268</v>
      </c>
      <c r="C615" s="3" t="s">
        <v>1269</v>
      </c>
      <c r="D615" s="2">
        <v>1100</v>
      </c>
      <c r="E615" s="2">
        <v>1914</v>
      </c>
      <c r="F615" s="2" t="s">
        <v>20</v>
      </c>
      <c r="G615" s="2">
        <v>26</v>
      </c>
      <c r="H615" s="2" t="s">
        <v>15</v>
      </c>
      <c r="I615" s="2" t="s">
        <v>16</v>
      </c>
      <c r="J615" s="2">
        <v>1503723600</v>
      </c>
      <c r="K615" s="2">
        <v>1504501200</v>
      </c>
      <c r="L615" s="2" t="b">
        <v>0</v>
      </c>
      <c r="M615" s="2" t="b">
        <v>0</v>
      </c>
      <c r="N615" s="2" t="s">
        <v>33</v>
      </c>
    </row>
    <row r="616" spans="1:14" x14ac:dyDescent="0.25">
      <c r="A616" s="2">
        <v>614</v>
      </c>
      <c r="B616" s="2" t="s">
        <v>1270</v>
      </c>
      <c r="C616" s="3" t="s">
        <v>1271</v>
      </c>
      <c r="D616" s="2">
        <v>26500</v>
      </c>
      <c r="E616" s="2">
        <v>41205</v>
      </c>
      <c r="F616" s="2" t="s">
        <v>20</v>
      </c>
      <c r="G616" s="2">
        <v>723</v>
      </c>
      <c r="H616" s="2" t="s">
        <v>21</v>
      </c>
      <c r="I616" s="2" t="s">
        <v>22</v>
      </c>
      <c r="J616" s="2">
        <v>1484114400</v>
      </c>
      <c r="K616" s="2">
        <v>1485669600</v>
      </c>
      <c r="L616" s="2" t="b">
        <v>0</v>
      </c>
      <c r="M616" s="2" t="b">
        <v>0</v>
      </c>
      <c r="N616" s="2" t="s">
        <v>33</v>
      </c>
    </row>
    <row r="617" spans="1:14" x14ac:dyDescent="0.25">
      <c r="A617" s="2">
        <v>615</v>
      </c>
      <c r="B617" s="2" t="s">
        <v>1272</v>
      </c>
      <c r="C617" s="3" t="s">
        <v>1273</v>
      </c>
      <c r="D617" s="2">
        <v>8500</v>
      </c>
      <c r="E617" s="2">
        <v>14488</v>
      </c>
      <c r="F617" s="2" t="s">
        <v>20</v>
      </c>
      <c r="G617" s="2">
        <v>170</v>
      </c>
      <c r="H617" s="2" t="s">
        <v>107</v>
      </c>
      <c r="I617" s="2" t="s">
        <v>108</v>
      </c>
      <c r="J617" s="2">
        <v>1461906000</v>
      </c>
      <c r="K617" s="2">
        <v>1462770000</v>
      </c>
      <c r="L617" s="2" t="b">
        <v>0</v>
      </c>
      <c r="M617" s="2" t="b">
        <v>0</v>
      </c>
      <c r="N617" s="2" t="s">
        <v>33</v>
      </c>
    </row>
    <row r="618" spans="1:14" x14ac:dyDescent="0.25">
      <c r="A618" s="2">
        <v>616</v>
      </c>
      <c r="B618" s="2" t="s">
        <v>1274</v>
      </c>
      <c r="C618" s="3" t="s">
        <v>1275</v>
      </c>
      <c r="D618" s="2">
        <v>6400</v>
      </c>
      <c r="E618" s="2">
        <v>12129</v>
      </c>
      <c r="F618" s="2" t="s">
        <v>20</v>
      </c>
      <c r="G618" s="2">
        <v>238</v>
      </c>
      <c r="H618" s="2" t="s">
        <v>40</v>
      </c>
      <c r="I618" s="2" t="s">
        <v>41</v>
      </c>
      <c r="J618" s="2">
        <v>1379653200</v>
      </c>
      <c r="K618" s="2">
        <v>1379739600</v>
      </c>
      <c r="L618" s="2" t="b">
        <v>0</v>
      </c>
      <c r="M618" s="2" t="b">
        <v>1</v>
      </c>
      <c r="N618" s="2" t="s">
        <v>60</v>
      </c>
    </row>
    <row r="619" spans="1:14" x14ac:dyDescent="0.25">
      <c r="A619" s="2">
        <v>617</v>
      </c>
      <c r="B619" s="2" t="s">
        <v>1276</v>
      </c>
      <c r="C619" s="3" t="s">
        <v>1277</v>
      </c>
      <c r="D619" s="2">
        <v>1400</v>
      </c>
      <c r="E619" s="2">
        <v>3496</v>
      </c>
      <c r="F619" s="2" t="s">
        <v>20</v>
      </c>
      <c r="G619" s="2">
        <v>55</v>
      </c>
      <c r="H619" s="2" t="s">
        <v>21</v>
      </c>
      <c r="I619" s="2" t="s">
        <v>22</v>
      </c>
      <c r="J619" s="2">
        <v>1401858000</v>
      </c>
      <c r="K619" s="2">
        <v>1402722000</v>
      </c>
      <c r="L619" s="2" t="b">
        <v>0</v>
      </c>
      <c r="M619" s="2" t="b">
        <v>0</v>
      </c>
      <c r="N619" s="2" t="s">
        <v>33</v>
      </c>
    </row>
    <row r="620" spans="1:14" x14ac:dyDescent="0.25">
      <c r="A620" s="2">
        <v>618</v>
      </c>
      <c r="B620" s="2" t="s">
        <v>1278</v>
      </c>
      <c r="C620" s="3" t="s">
        <v>1279</v>
      </c>
      <c r="D620" s="2">
        <v>198600</v>
      </c>
      <c r="E620" s="2">
        <v>97037</v>
      </c>
      <c r="F620" s="2" t="s">
        <v>14</v>
      </c>
      <c r="G620" s="2">
        <v>1198</v>
      </c>
      <c r="H620" s="2" t="s">
        <v>21</v>
      </c>
      <c r="I620" s="2" t="s">
        <v>22</v>
      </c>
      <c r="J620" s="2">
        <v>1367470800</v>
      </c>
      <c r="K620" s="2">
        <v>1369285200</v>
      </c>
      <c r="L620" s="2" t="b">
        <v>0</v>
      </c>
      <c r="M620" s="2" t="b">
        <v>0</v>
      </c>
      <c r="N620" s="2" t="s">
        <v>68</v>
      </c>
    </row>
    <row r="621" spans="1:14" x14ac:dyDescent="0.25">
      <c r="A621" s="2">
        <v>619</v>
      </c>
      <c r="B621" s="2" t="s">
        <v>1280</v>
      </c>
      <c r="C621" s="3" t="s">
        <v>1281</v>
      </c>
      <c r="D621" s="2">
        <v>195900</v>
      </c>
      <c r="E621" s="2">
        <v>55757</v>
      </c>
      <c r="F621" s="2" t="s">
        <v>14</v>
      </c>
      <c r="G621" s="2">
        <v>648</v>
      </c>
      <c r="H621" s="2" t="s">
        <v>21</v>
      </c>
      <c r="I621" s="2" t="s">
        <v>22</v>
      </c>
      <c r="J621" s="2">
        <v>1304658000</v>
      </c>
      <c r="K621" s="2">
        <v>1304744400</v>
      </c>
      <c r="L621" s="2" t="b">
        <v>1</v>
      </c>
      <c r="M621" s="2" t="b">
        <v>1</v>
      </c>
      <c r="N621" s="2" t="s">
        <v>33</v>
      </c>
    </row>
    <row r="622" spans="1:14" x14ac:dyDescent="0.25">
      <c r="A622" s="2">
        <v>620</v>
      </c>
      <c r="B622" s="2" t="s">
        <v>1282</v>
      </c>
      <c r="C622" s="3" t="s">
        <v>1283</v>
      </c>
      <c r="D622" s="2">
        <v>4300</v>
      </c>
      <c r="E622" s="2">
        <v>11525</v>
      </c>
      <c r="F622" s="2" t="s">
        <v>20</v>
      </c>
      <c r="G622" s="2">
        <v>128</v>
      </c>
      <c r="H622" s="2" t="s">
        <v>26</v>
      </c>
      <c r="I622" s="2" t="s">
        <v>27</v>
      </c>
      <c r="J622" s="2">
        <v>1467954000</v>
      </c>
      <c r="K622" s="2">
        <v>1468299600</v>
      </c>
      <c r="L622" s="2" t="b">
        <v>0</v>
      </c>
      <c r="M622" s="2" t="b">
        <v>0</v>
      </c>
      <c r="N622" s="2" t="s">
        <v>122</v>
      </c>
    </row>
    <row r="623" spans="1:14" x14ac:dyDescent="0.25">
      <c r="A623" s="2">
        <v>621</v>
      </c>
      <c r="B623" s="2" t="s">
        <v>1284</v>
      </c>
      <c r="C623" s="3" t="s">
        <v>1285</v>
      </c>
      <c r="D623" s="2">
        <v>25600</v>
      </c>
      <c r="E623" s="2">
        <v>158669</v>
      </c>
      <c r="F623" s="2" t="s">
        <v>20</v>
      </c>
      <c r="G623" s="2">
        <v>2144</v>
      </c>
      <c r="H623" s="2" t="s">
        <v>21</v>
      </c>
      <c r="I623" s="2" t="s">
        <v>22</v>
      </c>
      <c r="J623" s="2">
        <v>1473742800</v>
      </c>
      <c r="K623" s="2">
        <v>1474174800</v>
      </c>
      <c r="L623" s="2" t="b">
        <v>0</v>
      </c>
      <c r="M623" s="2" t="b">
        <v>0</v>
      </c>
      <c r="N623" s="2" t="s">
        <v>33</v>
      </c>
    </row>
    <row r="624" spans="1:14" x14ac:dyDescent="0.25">
      <c r="A624" s="2">
        <v>622</v>
      </c>
      <c r="B624" s="2" t="s">
        <v>1286</v>
      </c>
      <c r="C624" s="3" t="s">
        <v>1287</v>
      </c>
      <c r="D624" s="2">
        <v>189000</v>
      </c>
      <c r="E624" s="2">
        <v>5916</v>
      </c>
      <c r="F624" s="2" t="s">
        <v>14</v>
      </c>
      <c r="G624" s="2">
        <v>64</v>
      </c>
      <c r="H624" s="2" t="s">
        <v>21</v>
      </c>
      <c r="I624" s="2" t="s">
        <v>22</v>
      </c>
      <c r="J624" s="2">
        <v>1523768400</v>
      </c>
      <c r="K624" s="2">
        <v>1526014800</v>
      </c>
      <c r="L624" s="2" t="b">
        <v>0</v>
      </c>
      <c r="M624" s="2" t="b">
        <v>0</v>
      </c>
      <c r="N624" s="2" t="s">
        <v>60</v>
      </c>
    </row>
    <row r="625" spans="1:14" x14ac:dyDescent="0.25">
      <c r="A625" s="2">
        <v>623</v>
      </c>
      <c r="B625" s="2" t="s">
        <v>1288</v>
      </c>
      <c r="C625" s="3" t="s">
        <v>1289</v>
      </c>
      <c r="D625" s="2">
        <v>94300</v>
      </c>
      <c r="E625" s="2">
        <v>150806</v>
      </c>
      <c r="F625" s="2" t="s">
        <v>20</v>
      </c>
      <c r="G625" s="2">
        <v>2693</v>
      </c>
      <c r="H625" s="2" t="s">
        <v>40</v>
      </c>
      <c r="I625" s="2" t="s">
        <v>41</v>
      </c>
      <c r="J625" s="2">
        <v>1437022800</v>
      </c>
      <c r="K625" s="2">
        <v>1437454800</v>
      </c>
      <c r="L625" s="2" t="b">
        <v>0</v>
      </c>
      <c r="M625" s="2" t="b">
        <v>0</v>
      </c>
      <c r="N625" s="2" t="s">
        <v>33</v>
      </c>
    </row>
    <row r="626" spans="1:14" x14ac:dyDescent="0.25">
      <c r="A626" s="2">
        <v>624</v>
      </c>
      <c r="B626" s="2" t="s">
        <v>1290</v>
      </c>
      <c r="C626" s="3" t="s">
        <v>1291</v>
      </c>
      <c r="D626" s="2">
        <v>5100</v>
      </c>
      <c r="E626" s="2">
        <v>14249</v>
      </c>
      <c r="F626" s="2" t="s">
        <v>20</v>
      </c>
      <c r="G626" s="2">
        <v>432</v>
      </c>
      <c r="H626" s="2" t="s">
        <v>21</v>
      </c>
      <c r="I626" s="2" t="s">
        <v>22</v>
      </c>
      <c r="J626" s="2">
        <v>1422165600</v>
      </c>
      <c r="K626" s="2">
        <v>1422684000</v>
      </c>
      <c r="L626" s="2" t="b">
        <v>0</v>
      </c>
      <c r="M626" s="2" t="b">
        <v>0</v>
      </c>
      <c r="N626" s="2" t="s">
        <v>122</v>
      </c>
    </row>
    <row r="627" spans="1:14" x14ac:dyDescent="0.25">
      <c r="A627" s="2">
        <v>625</v>
      </c>
      <c r="B627" s="2" t="s">
        <v>1292</v>
      </c>
      <c r="C627" s="3" t="s">
        <v>1293</v>
      </c>
      <c r="D627" s="2">
        <v>7500</v>
      </c>
      <c r="E627" s="2">
        <v>5803</v>
      </c>
      <c r="F627" s="2" t="s">
        <v>14</v>
      </c>
      <c r="G627" s="2">
        <v>62</v>
      </c>
      <c r="H627" s="2" t="s">
        <v>21</v>
      </c>
      <c r="I627" s="2" t="s">
        <v>22</v>
      </c>
      <c r="J627" s="2">
        <v>1580104800</v>
      </c>
      <c r="K627" s="2">
        <v>1581314400</v>
      </c>
      <c r="L627" s="2" t="b">
        <v>0</v>
      </c>
      <c r="M627" s="2" t="b">
        <v>0</v>
      </c>
      <c r="N627" s="2" t="s">
        <v>33</v>
      </c>
    </row>
    <row r="628" spans="1:14" x14ac:dyDescent="0.25">
      <c r="A628" s="2">
        <v>626</v>
      </c>
      <c r="B628" s="2" t="s">
        <v>1294</v>
      </c>
      <c r="C628" s="3" t="s">
        <v>1295</v>
      </c>
      <c r="D628" s="2">
        <v>6400</v>
      </c>
      <c r="E628" s="2">
        <v>13205</v>
      </c>
      <c r="F628" s="2" t="s">
        <v>20</v>
      </c>
      <c r="G628" s="2">
        <v>189</v>
      </c>
      <c r="H628" s="2" t="s">
        <v>21</v>
      </c>
      <c r="I628" s="2" t="s">
        <v>22</v>
      </c>
      <c r="J628" s="2">
        <v>1285650000</v>
      </c>
      <c r="K628" s="2">
        <v>1286427600</v>
      </c>
      <c r="L628" s="2" t="b">
        <v>0</v>
      </c>
      <c r="M628" s="2" t="b">
        <v>1</v>
      </c>
      <c r="N628" s="2" t="s">
        <v>33</v>
      </c>
    </row>
    <row r="629" spans="1:14" x14ac:dyDescent="0.25">
      <c r="A629" s="2">
        <v>627</v>
      </c>
      <c r="B629" s="2" t="s">
        <v>1296</v>
      </c>
      <c r="C629" s="3" t="s">
        <v>1297</v>
      </c>
      <c r="D629" s="2">
        <v>1600</v>
      </c>
      <c r="E629" s="2">
        <v>11108</v>
      </c>
      <c r="F629" s="2" t="s">
        <v>20</v>
      </c>
      <c r="G629" s="2">
        <v>154</v>
      </c>
      <c r="H629" s="2" t="s">
        <v>40</v>
      </c>
      <c r="I629" s="2" t="s">
        <v>41</v>
      </c>
      <c r="J629" s="2">
        <v>1276664400</v>
      </c>
      <c r="K629" s="2">
        <v>1278738000</v>
      </c>
      <c r="L629" s="2" t="b">
        <v>1</v>
      </c>
      <c r="M629" s="2" t="b">
        <v>0</v>
      </c>
      <c r="N629" s="2" t="s">
        <v>17</v>
      </c>
    </row>
    <row r="630" spans="1:14" x14ac:dyDescent="0.25">
      <c r="A630" s="2">
        <v>628</v>
      </c>
      <c r="B630" s="2" t="s">
        <v>1298</v>
      </c>
      <c r="C630" s="3" t="s">
        <v>1299</v>
      </c>
      <c r="D630" s="2">
        <v>1900</v>
      </c>
      <c r="E630" s="2">
        <v>2884</v>
      </c>
      <c r="F630" s="2" t="s">
        <v>20</v>
      </c>
      <c r="G630" s="2">
        <v>96</v>
      </c>
      <c r="H630" s="2" t="s">
        <v>21</v>
      </c>
      <c r="I630" s="2" t="s">
        <v>22</v>
      </c>
      <c r="J630" s="2">
        <v>1286168400</v>
      </c>
      <c r="K630" s="2">
        <v>1286427600</v>
      </c>
      <c r="L630" s="2" t="b">
        <v>0</v>
      </c>
      <c r="M630" s="2" t="b">
        <v>0</v>
      </c>
      <c r="N630" s="2" t="s">
        <v>60</v>
      </c>
    </row>
    <row r="631" spans="1:14" x14ac:dyDescent="0.25">
      <c r="A631" s="2">
        <v>629</v>
      </c>
      <c r="B631" s="2" t="s">
        <v>1300</v>
      </c>
      <c r="C631" s="3" t="s">
        <v>1301</v>
      </c>
      <c r="D631" s="2">
        <v>85900</v>
      </c>
      <c r="E631" s="2">
        <v>55476</v>
      </c>
      <c r="F631" s="2" t="s">
        <v>14</v>
      </c>
      <c r="G631" s="2">
        <v>750</v>
      </c>
      <c r="H631" s="2" t="s">
        <v>21</v>
      </c>
      <c r="I631" s="2" t="s">
        <v>22</v>
      </c>
      <c r="J631" s="2">
        <v>1467781200</v>
      </c>
      <c r="K631" s="2">
        <v>1467954000</v>
      </c>
      <c r="L631" s="2" t="b">
        <v>0</v>
      </c>
      <c r="M631" s="2" t="b">
        <v>1</v>
      </c>
      <c r="N631" s="2" t="s">
        <v>33</v>
      </c>
    </row>
    <row r="632" spans="1:14" x14ac:dyDescent="0.25">
      <c r="A632" s="2">
        <v>630</v>
      </c>
      <c r="B632" s="2" t="s">
        <v>1302</v>
      </c>
      <c r="C632" s="3" t="s">
        <v>1303</v>
      </c>
      <c r="D632" s="2">
        <v>9500</v>
      </c>
      <c r="E632" s="2">
        <v>5973</v>
      </c>
      <c r="F632" s="2" t="s">
        <v>74</v>
      </c>
      <c r="G632" s="2">
        <v>87</v>
      </c>
      <c r="H632" s="2" t="s">
        <v>21</v>
      </c>
      <c r="I632" s="2" t="s">
        <v>22</v>
      </c>
      <c r="J632" s="2">
        <v>1556686800</v>
      </c>
      <c r="K632" s="2">
        <v>1557637200</v>
      </c>
      <c r="L632" s="2" t="b">
        <v>0</v>
      </c>
      <c r="M632" s="2" t="b">
        <v>1</v>
      </c>
      <c r="N632" s="2" t="s">
        <v>33</v>
      </c>
    </row>
    <row r="633" spans="1:14" x14ac:dyDescent="0.25">
      <c r="A633" s="2">
        <v>631</v>
      </c>
      <c r="B633" s="2" t="s">
        <v>1304</v>
      </c>
      <c r="C633" s="3" t="s">
        <v>1305</v>
      </c>
      <c r="D633" s="2">
        <v>59200</v>
      </c>
      <c r="E633" s="2">
        <v>183756</v>
      </c>
      <c r="F633" s="2" t="s">
        <v>20</v>
      </c>
      <c r="G633" s="2">
        <v>3063</v>
      </c>
      <c r="H633" s="2" t="s">
        <v>21</v>
      </c>
      <c r="I633" s="2" t="s">
        <v>22</v>
      </c>
      <c r="J633" s="2">
        <v>1553576400</v>
      </c>
      <c r="K633" s="2">
        <v>1553922000</v>
      </c>
      <c r="L633" s="2" t="b">
        <v>0</v>
      </c>
      <c r="M633" s="2" t="b">
        <v>0</v>
      </c>
      <c r="N633" s="2" t="s">
        <v>33</v>
      </c>
    </row>
    <row r="634" spans="1:14" x14ac:dyDescent="0.25">
      <c r="A634" s="2">
        <v>632</v>
      </c>
      <c r="B634" s="2" t="s">
        <v>1306</v>
      </c>
      <c r="C634" s="3" t="s">
        <v>1307</v>
      </c>
      <c r="D634" s="2">
        <v>72100</v>
      </c>
      <c r="E634" s="2">
        <v>30902</v>
      </c>
      <c r="F634" s="2" t="s">
        <v>47</v>
      </c>
      <c r="G634" s="2">
        <v>278</v>
      </c>
      <c r="H634" s="2" t="s">
        <v>21</v>
      </c>
      <c r="I634" s="2" t="s">
        <v>22</v>
      </c>
      <c r="J634" s="2">
        <v>1414904400</v>
      </c>
      <c r="K634" s="2">
        <v>1416463200</v>
      </c>
      <c r="L634" s="2" t="b">
        <v>0</v>
      </c>
      <c r="M634" s="2" t="b">
        <v>0</v>
      </c>
      <c r="N634" s="2" t="s">
        <v>33</v>
      </c>
    </row>
    <row r="635" spans="1:14" x14ac:dyDescent="0.25">
      <c r="A635" s="2">
        <v>633</v>
      </c>
      <c r="B635" s="2" t="s">
        <v>1308</v>
      </c>
      <c r="C635" s="3" t="s">
        <v>1309</v>
      </c>
      <c r="D635" s="2">
        <v>6700</v>
      </c>
      <c r="E635" s="2">
        <v>5569</v>
      </c>
      <c r="F635" s="2" t="s">
        <v>14</v>
      </c>
      <c r="G635" s="2">
        <v>105</v>
      </c>
      <c r="H635" s="2" t="s">
        <v>21</v>
      </c>
      <c r="I635" s="2" t="s">
        <v>22</v>
      </c>
      <c r="J635" s="2">
        <v>1446876000</v>
      </c>
      <c r="K635" s="2">
        <v>1447221600</v>
      </c>
      <c r="L635" s="2" t="b">
        <v>0</v>
      </c>
      <c r="M635" s="2" t="b">
        <v>0</v>
      </c>
      <c r="N635" s="2" t="s">
        <v>71</v>
      </c>
    </row>
    <row r="636" spans="1:14" x14ac:dyDescent="0.25">
      <c r="A636" s="2">
        <v>634</v>
      </c>
      <c r="B636" s="2" t="s">
        <v>1310</v>
      </c>
      <c r="C636" s="3" t="s">
        <v>1311</v>
      </c>
      <c r="D636" s="2">
        <v>118200</v>
      </c>
      <c r="E636" s="2">
        <v>92824</v>
      </c>
      <c r="F636" s="2" t="s">
        <v>74</v>
      </c>
      <c r="G636" s="2">
        <v>1658</v>
      </c>
      <c r="H636" s="2" t="s">
        <v>21</v>
      </c>
      <c r="I636" s="2" t="s">
        <v>22</v>
      </c>
      <c r="J636" s="2">
        <v>1490418000</v>
      </c>
      <c r="K636" s="2">
        <v>1491627600</v>
      </c>
      <c r="L636" s="2" t="b">
        <v>0</v>
      </c>
      <c r="M636" s="2" t="b">
        <v>0</v>
      </c>
      <c r="N636" s="2" t="s">
        <v>269</v>
      </c>
    </row>
    <row r="637" spans="1:14" x14ac:dyDescent="0.25">
      <c r="A637" s="2">
        <v>635</v>
      </c>
      <c r="B637" s="2" t="s">
        <v>1312</v>
      </c>
      <c r="C637" s="3" t="s">
        <v>1313</v>
      </c>
      <c r="D637" s="2">
        <v>139000</v>
      </c>
      <c r="E637" s="2">
        <v>158590</v>
      </c>
      <c r="F637" s="2" t="s">
        <v>20</v>
      </c>
      <c r="G637" s="2">
        <v>2266</v>
      </c>
      <c r="H637" s="2" t="s">
        <v>21</v>
      </c>
      <c r="I637" s="2" t="s">
        <v>22</v>
      </c>
      <c r="J637" s="2">
        <v>1360389600</v>
      </c>
      <c r="K637" s="2">
        <v>1363150800</v>
      </c>
      <c r="L637" s="2" t="b">
        <v>0</v>
      </c>
      <c r="M637" s="2" t="b">
        <v>0</v>
      </c>
      <c r="N637" s="2" t="s">
        <v>269</v>
      </c>
    </row>
    <row r="638" spans="1:14" x14ac:dyDescent="0.25">
      <c r="A638" s="2">
        <v>636</v>
      </c>
      <c r="B638" s="2" t="s">
        <v>1314</v>
      </c>
      <c r="C638" s="3" t="s">
        <v>1315</v>
      </c>
      <c r="D638" s="2">
        <v>197700</v>
      </c>
      <c r="E638" s="2">
        <v>127591</v>
      </c>
      <c r="F638" s="2" t="s">
        <v>14</v>
      </c>
      <c r="G638" s="2">
        <v>2604</v>
      </c>
      <c r="H638" s="2" t="s">
        <v>36</v>
      </c>
      <c r="I638" s="2" t="s">
        <v>37</v>
      </c>
      <c r="J638" s="2">
        <v>1326866400</v>
      </c>
      <c r="K638" s="2">
        <v>1330754400</v>
      </c>
      <c r="L638" s="2" t="b">
        <v>0</v>
      </c>
      <c r="M638" s="2" t="b">
        <v>1</v>
      </c>
      <c r="N638" s="2" t="s">
        <v>71</v>
      </c>
    </row>
    <row r="639" spans="1:14" x14ac:dyDescent="0.25">
      <c r="A639" s="2">
        <v>637</v>
      </c>
      <c r="B639" s="2" t="s">
        <v>1316</v>
      </c>
      <c r="C639" s="3" t="s">
        <v>1317</v>
      </c>
      <c r="D639" s="2">
        <v>8500</v>
      </c>
      <c r="E639" s="2">
        <v>6750</v>
      </c>
      <c r="F639" s="2" t="s">
        <v>14</v>
      </c>
      <c r="G639" s="2">
        <v>65</v>
      </c>
      <c r="H639" s="2" t="s">
        <v>21</v>
      </c>
      <c r="I639" s="2" t="s">
        <v>22</v>
      </c>
      <c r="J639" s="2">
        <v>1479103200</v>
      </c>
      <c r="K639" s="2">
        <v>1479794400</v>
      </c>
      <c r="L639" s="2" t="b">
        <v>0</v>
      </c>
      <c r="M639" s="2" t="b">
        <v>0</v>
      </c>
      <c r="N639" s="2" t="s">
        <v>33</v>
      </c>
    </row>
    <row r="640" spans="1:14" x14ac:dyDescent="0.25">
      <c r="A640" s="2">
        <v>638</v>
      </c>
      <c r="B640" s="2" t="s">
        <v>1318</v>
      </c>
      <c r="C640" s="3" t="s">
        <v>1319</v>
      </c>
      <c r="D640" s="2">
        <v>81600</v>
      </c>
      <c r="E640" s="2">
        <v>9318</v>
      </c>
      <c r="F640" s="2" t="s">
        <v>14</v>
      </c>
      <c r="G640" s="2">
        <v>94</v>
      </c>
      <c r="H640" s="2" t="s">
        <v>21</v>
      </c>
      <c r="I640" s="2" t="s">
        <v>22</v>
      </c>
      <c r="J640" s="2">
        <v>1280206800</v>
      </c>
      <c r="K640" s="2">
        <v>1281243600</v>
      </c>
      <c r="L640" s="2" t="b">
        <v>0</v>
      </c>
      <c r="M640" s="2" t="b">
        <v>1</v>
      </c>
      <c r="N640" s="2" t="s">
        <v>33</v>
      </c>
    </row>
    <row r="641" spans="1:14" x14ac:dyDescent="0.25">
      <c r="A641" s="2">
        <v>639</v>
      </c>
      <c r="B641" s="2" t="s">
        <v>1320</v>
      </c>
      <c r="C641" s="3" t="s">
        <v>1321</v>
      </c>
      <c r="D641" s="2">
        <v>8600</v>
      </c>
      <c r="E641" s="2">
        <v>4832</v>
      </c>
      <c r="F641" s="2" t="s">
        <v>47</v>
      </c>
      <c r="G641" s="2">
        <v>45</v>
      </c>
      <c r="H641" s="2" t="s">
        <v>21</v>
      </c>
      <c r="I641" s="2" t="s">
        <v>22</v>
      </c>
      <c r="J641" s="2">
        <v>1532754000</v>
      </c>
      <c r="K641" s="2">
        <v>1532754000</v>
      </c>
      <c r="L641" s="2" t="b">
        <v>0</v>
      </c>
      <c r="M641" s="2" t="b">
        <v>1</v>
      </c>
      <c r="N641" s="2" t="s">
        <v>53</v>
      </c>
    </row>
    <row r="642" spans="1:14" x14ac:dyDescent="0.25">
      <c r="A642" s="2">
        <v>640</v>
      </c>
      <c r="B642" s="2" t="s">
        <v>1322</v>
      </c>
      <c r="C642" s="3" t="s">
        <v>1323</v>
      </c>
      <c r="D642" s="2">
        <v>119800</v>
      </c>
      <c r="E642" s="2">
        <v>19769</v>
      </c>
      <c r="F642" s="2" t="s">
        <v>14</v>
      </c>
      <c r="G642" s="2">
        <v>257</v>
      </c>
      <c r="H642" s="2" t="s">
        <v>21</v>
      </c>
      <c r="I642" s="2" t="s">
        <v>22</v>
      </c>
      <c r="J642" s="2">
        <v>1453096800</v>
      </c>
      <c r="K642" s="2">
        <v>1453356000</v>
      </c>
      <c r="L642" s="2" t="b">
        <v>0</v>
      </c>
      <c r="M642" s="2" t="b">
        <v>0</v>
      </c>
      <c r="N642" s="2" t="s">
        <v>33</v>
      </c>
    </row>
    <row r="643" spans="1:14" x14ac:dyDescent="0.25">
      <c r="A643" s="2">
        <v>641</v>
      </c>
      <c r="B643" s="2" t="s">
        <v>1324</v>
      </c>
      <c r="C643" s="3" t="s">
        <v>1325</v>
      </c>
      <c r="D643" s="2">
        <v>9400</v>
      </c>
      <c r="E643" s="2">
        <v>11277</v>
      </c>
      <c r="F643" s="2" t="s">
        <v>20</v>
      </c>
      <c r="G643" s="2">
        <v>194</v>
      </c>
      <c r="H643" s="2" t="s">
        <v>98</v>
      </c>
      <c r="I643" s="2" t="s">
        <v>99</v>
      </c>
      <c r="J643" s="2">
        <v>1487570400</v>
      </c>
      <c r="K643" s="2">
        <v>1489986000</v>
      </c>
      <c r="L643" s="2" t="b">
        <v>0</v>
      </c>
      <c r="M643" s="2" t="b">
        <v>0</v>
      </c>
      <c r="N643" s="2" t="s">
        <v>33</v>
      </c>
    </row>
    <row r="644" spans="1:14" x14ac:dyDescent="0.25">
      <c r="A644" s="2">
        <v>642</v>
      </c>
      <c r="B644" s="2" t="s">
        <v>1326</v>
      </c>
      <c r="C644" s="3" t="s">
        <v>1327</v>
      </c>
      <c r="D644" s="2">
        <v>9200</v>
      </c>
      <c r="E644" s="2">
        <v>13382</v>
      </c>
      <c r="F644" s="2" t="s">
        <v>20</v>
      </c>
      <c r="G644" s="2">
        <v>129</v>
      </c>
      <c r="H644" s="2" t="s">
        <v>15</v>
      </c>
      <c r="I644" s="2" t="s">
        <v>16</v>
      </c>
      <c r="J644" s="2">
        <v>1545026400</v>
      </c>
      <c r="K644" s="2">
        <v>1545804000</v>
      </c>
      <c r="L644" s="2" t="b">
        <v>0</v>
      </c>
      <c r="M644" s="2" t="b">
        <v>0</v>
      </c>
      <c r="N644" s="2" t="s">
        <v>65</v>
      </c>
    </row>
    <row r="645" spans="1:14" x14ac:dyDescent="0.25">
      <c r="A645" s="2">
        <v>643</v>
      </c>
      <c r="B645" s="2" t="s">
        <v>1328</v>
      </c>
      <c r="C645" s="3" t="s">
        <v>1329</v>
      </c>
      <c r="D645" s="2">
        <v>14900</v>
      </c>
      <c r="E645" s="2">
        <v>32986</v>
      </c>
      <c r="F645" s="2" t="s">
        <v>20</v>
      </c>
      <c r="G645" s="2">
        <v>375</v>
      </c>
      <c r="H645" s="2" t="s">
        <v>21</v>
      </c>
      <c r="I645" s="2" t="s">
        <v>22</v>
      </c>
      <c r="J645" s="2">
        <v>1488348000</v>
      </c>
      <c r="K645" s="2">
        <v>1489899600</v>
      </c>
      <c r="L645" s="2" t="b">
        <v>0</v>
      </c>
      <c r="M645" s="2" t="b">
        <v>0</v>
      </c>
      <c r="N645" s="2" t="s">
        <v>33</v>
      </c>
    </row>
    <row r="646" spans="1:14" x14ac:dyDescent="0.25">
      <c r="A646" s="2">
        <v>644</v>
      </c>
      <c r="B646" s="2" t="s">
        <v>1330</v>
      </c>
      <c r="C646" s="3" t="s">
        <v>1331</v>
      </c>
      <c r="D646" s="2">
        <v>169400</v>
      </c>
      <c r="E646" s="2">
        <v>81984</v>
      </c>
      <c r="F646" s="2" t="s">
        <v>14</v>
      </c>
      <c r="G646" s="2">
        <v>2928</v>
      </c>
      <c r="H646" s="2" t="s">
        <v>15</v>
      </c>
      <c r="I646" s="2" t="s">
        <v>16</v>
      </c>
      <c r="J646" s="2">
        <v>1545112800</v>
      </c>
      <c r="K646" s="2">
        <v>1546495200</v>
      </c>
      <c r="L646" s="2" t="b">
        <v>0</v>
      </c>
      <c r="M646" s="2" t="b">
        <v>0</v>
      </c>
      <c r="N646" s="2" t="s">
        <v>33</v>
      </c>
    </row>
    <row r="647" spans="1:14" x14ac:dyDescent="0.25">
      <c r="A647" s="2">
        <v>645</v>
      </c>
      <c r="B647" s="2" t="s">
        <v>1332</v>
      </c>
      <c r="C647" s="3" t="s">
        <v>1333</v>
      </c>
      <c r="D647" s="2">
        <v>192100</v>
      </c>
      <c r="E647" s="2">
        <v>178483</v>
      </c>
      <c r="F647" s="2" t="s">
        <v>14</v>
      </c>
      <c r="G647" s="2">
        <v>4697</v>
      </c>
      <c r="H647" s="2" t="s">
        <v>21</v>
      </c>
      <c r="I647" s="2" t="s">
        <v>22</v>
      </c>
      <c r="J647" s="2">
        <v>1537938000</v>
      </c>
      <c r="K647" s="2">
        <v>1539752400</v>
      </c>
      <c r="L647" s="2" t="b">
        <v>0</v>
      </c>
      <c r="M647" s="2" t="b">
        <v>1</v>
      </c>
      <c r="N647" s="2" t="s">
        <v>23</v>
      </c>
    </row>
    <row r="648" spans="1:14" x14ac:dyDescent="0.25">
      <c r="A648" s="2">
        <v>646</v>
      </c>
      <c r="B648" s="2" t="s">
        <v>1334</v>
      </c>
      <c r="C648" s="3" t="s">
        <v>1335</v>
      </c>
      <c r="D648" s="2">
        <v>98700</v>
      </c>
      <c r="E648" s="2">
        <v>87448</v>
      </c>
      <c r="F648" s="2" t="s">
        <v>14</v>
      </c>
      <c r="G648" s="2">
        <v>2915</v>
      </c>
      <c r="H648" s="2" t="s">
        <v>21</v>
      </c>
      <c r="I648" s="2" t="s">
        <v>22</v>
      </c>
      <c r="J648" s="2">
        <v>1363150800</v>
      </c>
      <c r="K648" s="2">
        <v>1364101200</v>
      </c>
      <c r="L648" s="2" t="b">
        <v>0</v>
      </c>
      <c r="M648" s="2" t="b">
        <v>0</v>
      </c>
      <c r="N648" s="2" t="s">
        <v>89</v>
      </c>
    </row>
    <row r="649" spans="1:14" x14ac:dyDescent="0.25">
      <c r="A649" s="2">
        <v>647</v>
      </c>
      <c r="B649" s="2" t="s">
        <v>1336</v>
      </c>
      <c r="C649" s="3" t="s">
        <v>1337</v>
      </c>
      <c r="D649" s="2">
        <v>4500</v>
      </c>
      <c r="E649" s="2">
        <v>1863</v>
      </c>
      <c r="F649" s="2" t="s">
        <v>14</v>
      </c>
      <c r="G649" s="2">
        <v>18</v>
      </c>
      <c r="H649" s="2" t="s">
        <v>21</v>
      </c>
      <c r="I649" s="2" t="s">
        <v>22</v>
      </c>
      <c r="J649" s="2">
        <v>1523250000</v>
      </c>
      <c r="K649" s="2">
        <v>1525323600</v>
      </c>
      <c r="L649" s="2" t="b">
        <v>0</v>
      </c>
      <c r="M649" s="2" t="b">
        <v>0</v>
      </c>
      <c r="N649" s="2" t="s">
        <v>206</v>
      </c>
    </row>
    <row r="650" spans="1:14" x14ac:dyDescent="0.25">
      <c r="A650" s="2">
        <v>648</v>
      </c>
      <c r="B650" s="2" t="s">
        <v>1338</v>
      </c>
      <c r="C650" s="3" t="s">
        <v>1339</v>
      </c>
      <c r="D650" s="2">
        <v>98600</v>
      </c>
      <c r="E650" s="2">
        <v>62174</v>
      </c>
      <c r="F650" s="2" t="s">
        <v>74</v>
      </c>
      <c r="G650" s="2">
        <v>723</v>
      </c>
      <c r="H650" s="2" t="s">
        <v>21</v>
      </c>
      <c r="I650" s="2" t="s">
        <v>22</v>
      </c>
      <c r="J650" s="2">
        <v>1499317200</v>
      </c>
      <c r="K650" s="2">
        <v>1500872400</v>
      </c>
      <c r="L650" s="2" t="b">
        <v>1</v>
      </c>
      <c r="M650" s="2" t="b">
        <v>0</v>
      </c>
      <c r="N650" s="2" t="s">
        <v>17</v>
      </c>
    </row>
    <row r="651" spans="1:14" x14ac:dyDescent="0.25">
      <c r="A651" s="2">
        <v>649</v>
      </c>
      <c r="B651" s="2" t="s">
        <v>1340</v>
      </c>
      <c r="C651" s="3" t="s">
        <v>1341</v>
      </c>
      <c r="D651" s="2">
        <v>121700</v>
      </c>
      <c r="E651" s="2">
        <v>59003</v>
      </c>
      <c r="F651" s="2" t="s">
        <v>14</v>
      </c>
      <c r="G651" s="2">
        <v>602</v>
      </c>
      <c r="H651" s="2" t="s">
        <v>98</v>
      </c>
      <c r="I651" s="2" t="s">
        <v>99</v>
      </c>
      <c r="J651" s="2">
        <v>1287550800</v>
      </c>
      <c r="K651" s="2">
        <v>1288501200</v>
      </c>
      <c r="L651" s="2" t="b">
        <v>1</v>
      </c>
      <c r="M651" s="2" t="b">
        <v>1</v>
      </c>
      <c r="N651" s="2" t="s">
        <v>33</v>
      </c>
    </row>
    <row r="652" spans="1:14" x14ac:dyDescent="0.25">
      <c r="A652" s="2">
        <v>650</v>
      </c>
      <c r="B652" s="2" t="s">
        <v>1342</v>
      </c>
      <c r="C652" s="3" t="s">
        <v>1343</v>
      </c>
      <c r="D652" s="2">
        <v>100</v>
      </c>
      <c r="E652" s="2">
        <v>2</v>
      </c>
      <c r="F652" s="2" t="s">
        <v>14</v>
      </c>
      <c r="G652" s="2">
        <v>1</v>
      </c>
      <c r="H652" s="2" t="s">
        <v>21</v>
      </c>
      <c r="I652" s="2" t="s">
        <v>22</v>
      </c>
      <c r="J652" s="2">
        <v>1404795600</v>
      </c>
      <c r="K652" s="2">
        <v>1407128400</v>
      </c>
      <c r="L652" s="2" t="b">
        <v>0</v>
      </c>
      <c r="M652" s="2" t="b">
        <v>0</v>
      </c>
      <c r="N652" s="2" t="s">
        <v>159</v>
      </c>
    </row>
    <row r="653" spans="1:14" x14ac:dyDescent="0.25">
      <c r="A653" s="2">
        <v>651</v>
      </c>
      <c r="B653" s="2" t="s">
        <v>1344</v>
      </c>
      <c r="C653" s="3" t="s">
        <v>1345</v>
      </c>
      <c r="D653" s="2">
        <v>196700</v>
      </c>
      <c r="E653" s="2">
        <v>174039</v>
      </c>
      <c r="F653" s="2" t="s">
        <v>14</v>
      </c>
      <c r="G653" s="2">
        <v>3868</v>
      </c>
      <c r="H653" s="2" t="s">
        <v>107</v>
      </c>
      <c r="I653" s="2" t="s">
        <v>108</v>
      </c>
      <c r="J653" s="2">
        <v>1393048800</v>
      </c>
      <c r="K653" s="2">
        <v>1394344800</v>
      </c>
      <c r="L653" s="2" t="b">
        <v>0</v>
      </c>
      <c r="M653" s="2" t="b">
        <v>0</v>
      </c>
      <c r="N653" s="2" t="s">
        <v>100</v>
      </c>
    </row>
    <row r="654" spans="1:14" x14ac:dyDescent="0.25">
      <c r="A654" s="2">
        <v>652</v>
      </c>
      <c r="B654" s="2" t="s">
        <v>1346</v>
      </c>
      <c r="C654" s="3" t="s">
        <v>1347</v>
      </c>
      <c r="D654" s="2">
        <v>10000</v>
      </c>
      <c r="E654" s="2">
        <v>12684</v>
      </c>
      <c r="F654" s="2" t="s">
        <v>20</v>
      </c>
      <c r="G654" s="2">
        <v>409</v>
      </c>
      <c r="H654" s="2" t="s">
        <v>21</v>
      </c>
      <c r="I654" s="2" t="s">
        <v>22</v>
      </c>
      <c r="J654" s="2">
        <v>1470373200</v>
      </c>
      <c r="K654" s="2">
        <v>1474088400</v>
      </c>
      <c r="L654" s="2" t="b">
        <v>0</v>
      </c>
      <c r="M654" s="2" t="b">
        <v>0</v>
      </c>
      <c r="N654" s="2" t="s">
        <v>28</v>
      </c>
    </row>
    <row r="655" spans="1:14" x14ac:dyDescent="0.25">
      <c r="A655" s="2">
        <v>653</v>
      </c>
      <c r="B655" s="2" t="s">
        <v>1348</v>
      </c>
      <c r="C655" s="3" t="s">
        <v>1349</v>
      </c>
      <c r="D655" s="2">
        <v>600</v>
      </c>
      <c r="E655" s="2">
        <v>14033</v>
      </c>
      <c r="F655" s="2" t="s">
        <v>20</v>
      </c>
      <c r="G655" s="2">
        <v>234</v>
      </c>
      <c r="H655" s="2" t="s">
        <v>21</v>
      </c>
      <c r="I655" s="2" t="s">
        <v>22</v>
      </c>
      <c r="J655" s="2">
        <v>1460091600</v>
      </c>
      <c r="K655" s="2">
        <v>1460264400</v>
      </c>
      <c r="L655" s="2" t="b">
        <v>0</v>
      </c>
      <c r="M655" s="2" t="b">
        <v>0</v>
      </c>
      <c r="N655" s="2" t="s">
        <v>28</v>
      </c>
    </row>
    <row r="656" spans="1:14" x14ac:dyDescent="0.25">
      <c r="A656" s="2">
        <v>654</v>
      </c>
      <c r="B656" s="2" t="s">
        <v>1350</v>
      </c>
      <c r="C656" s="3" t="s">
        <v>1351</v>
      </c>
      <c r="D656" s="2">
        <v>35000</v>
      </c>
      <c r="E656" s="2">
        <v>177936</v>
      </c>
      <c r="F656" s="2" t="s">
        <v>20</v>
      </c>
      <c r="G656" s="2">
        <v>3016</v>
      </c>
      <c r="H656" s="2" t="s">
        <v>21</v>
      </c>
      <c r="I656" s="2" t="s">
        <v>22</v>
      </c>
      <c r="J656" s="2">
        <v>1440392400</v>
      </c>
      <c r="K656" s="2">
        <v>1440824400</v>
      </c>
      <c r="L656" s="2" t="b">
        <v>0</v>
      </c>
      <c r="M656" s="2" t="b">
        <v>0</v>
      </c>
      <c r="N656" s="2" t="s">
        <v>148</v>
      </c>
    </row>
    <row r="657" spans="1:14" x14ac:dyDescent="0.25">
      <c r="A657" s="2">
        <v>655</v>
      </c>
      <c r="B657" s="2" t="s">
        <v>1352</v>
      </c>
      <c r="C657" s="3" t="s">
        <v>1353</v>
      </c>
      <c r="D657" s="2">
        <v>6900</v>
      </c>
      <c r="E657" s="2">
        <v>13212</v>
      </c>
      <c r="F657" s="2" t="s">
        <v>20</v>
      </c>
      <c r="G657" s="2">
        <v>264</v>
      </c>
      <c r="H657" s="2" t="s">
        <v>21</v>
      </c>
      <c r="I657" s="2" t="s">
        <v>22</v>
      </c>
      <c r="J657" s="2">
        <v>1488434400</v>
      </c>
      <c r="K657" s="2">
        <v>1489554000</v>
      </c>
      <c r="L657" s="2" t="b">
        <v>1</v>
      </c>
      <c r="M657" s="2" t="b">
        <v>0</v>
      </c>
      <c r="N657" s="2" t="s">
        <v>122</v>
      </c>
    </row>
    <row r="658" spans="1:14" x14ac:dyDescent="0.25">
      <c r="A658" s="2">
        <v>656</v>
      </c>
      <c r="B658" s="2" t="s">
        <v>1354</v>
      </c>
      <c r="C658" s="3" t="s">
        <v>1355</v>
      </c>
      <c r="D658" s="2">
        <v>118400</v>
      </c>
      <c r="E658" s="2">
        <v>49879</v>
      </c>
      <c r="F658" s="2" t="s">
        <v>14</v>
      </c>
      <c r="G658" s="2">
        <v>504</v>
      </c>
      <c r="H658" s="2" t="s">
        <v>26</v>
      </c>
      <c r="I658" s="2" t="s">
        <v>27</v>
      </c>
      <c r="J658" s="2">
        <v>1514440800</v>
      </c>
      <c r="K658" s="2">
        <v>1514872800</v>
      </c>
      <c r="L658" s="2" t="b">
        <v>0</v>
      </c>
      <c r="M658" s="2" t="b">
        <v>0</v>
      </c>
      <c r="N658" s="2" t="s">
        <v>17</v>
      </c>
    </row>
    <row r="659" spans="1:14" x14ac:dyDescent="0.25">
      <c r="A659" s="2">
        <v>657</v>
      </c>
      <c r="B659" s="2" t="s">
        <v>1356</v>
      </c>
      <c r="C659" s="3" t="s">
        <v>1357</v>
      </c>
      <c r="D659" s="2">
        <v>10000</v>
      </c>
      <c r="E659" s="2">
        <v>824</v>
      </c>
      <c r="F659" s="2" t="s">
        <v>14</v>
      </c>
      <c r="G659" s="2">
        <v>14</v>
      </c>
      <c r="H659" s="2" t="s">
        <v>21</v>
      </c>
      <c r="I659" s="2" t="s">
        <v>22</v>
      </c>
      <c r="J659" s="2">
        <v>1514354400</v>
      </c>
      <c r="K659" s="2">
        <v>1515736800</v>
      </c>
      <c r="L659" s="2" t="b">
        <v>0</v>
      </c>
      <c r="M659" s="2" t="b">
        <v>0</v>
      </c>
      <c r="N659" s="2" t="s">
        <v>474</v>
      </c>
    </row>
    <row r="660" spans="1:14" x14ac:dyDescent="0.25">
      <c r="A660" s="2">
        <v>658</v>
      </c>
      <c r="B660" s="2" t="s">
        <v>1358</v>
      </c>
      <c r="C660" s="3" t="s">
        <v>1359</v>
      </c>
      <c r="D660" s="2">
        <v>52600</v>
      </c>
      <c r="E660" s="2">
        <v>31594</v>
      </c>
      <c r="F660" s="2" t="s">
        <v>74</v>
      </c>
      <c r="G660" s="2">
        <v>390</v>
      </c>
      <c r="H660" s="2" t="s">
        <v>21</v>
      </c>
      <c r="I660" s="2" t="s">
        <v>22</v>
      </c>
      <c r="J660" s="2">
        <v>1440910800</v>
      </c>
      <c r="K660" s="2">
        <v>1442898000</v>
      </c>
      <c r="L660" s="2" t="b">
        <v>0</v>
      </c>
      <c r="M660" s="2" t="b">
        <v>0</v>
      </c>
      <c r="N660" s="2" t="s">
        <v>23</v>
      </c>
    </row>
    <row r="661" spans="1:14" x14ac:dyDescent="0.25">
      <c r="A661" s="2">
        <v>659</v>
      </c>
      <c r="B661" s="2" t="s">
        <v>1360</v>
      </c>
      <c r="C661" s="3" t="s">
        <v>1361</v>
      </c>
      <c r="D661" s="2">
        <v>120700</v>
      </c>
      <c r="E661" s="2">
        <v>57010</v>
      </c>
      <c r="F661" s="2" t="s">
        <v>14</v>
      </c>
      <c r="G661" s="2">
        <v>750</v>
      </c>
      <c r="H661" s="2" t="s">
        <v>40</v>
      </c>
      <c r="I661" s="2" t="s">
        <v>41</v>
      </c>
      <c r="J661" s="2">
        <v>1296108000</v>
      </c>
      <c r="K661" s="2">
        <v>1296194400</v>
      </c>
      <c r="L661" s="2" t="b">
        <v>0</v>
      </c>
      <c r="M661" s="2" t="b">
        <v>0</v>
      </c>
      <c r="N661" s="2" t="s">
        <v>42</v>
      </c>
    </row>
    <row r="662" spans="1:14" x14ac:dyDescent="0.25">
      <c r="A662" s="2">
        <v>660</v>
      </c>
      <c r="B662" s="2" t="s">
        <v>1362</v>
      </c>
      <c r="C662" s="3" t="s">
        <v>1363</v>
      </c>
      <c r="D662" s="2">
        <v>9100</v>
      </c>
      <c r="E662" s="2">
        <v>7438</v>
      </c>
      <c r="F662" s="2" t="s">
        <v>14</v>
      </c>
      <c r="G662" s="2">
        <v>77</v>
      </c>
      <c r="H662" s="2" t="s">
        <v>21</v>
      </c>
      <c r="I662" s="2" t="s">
        <v>22</v>
      </c>
      <c r="J662" s="2">
        <v>1440133200</v>
      </c>
      <c r="K662" s="2">
        <v>1440910800</v>
      </c>
      <c r="L662" s="2" t="b">
        <v>1</v>
      </c>
      <c r="M662" s="2" t="b">
        <v>0</v>
      </c>
      <c r="N662" s="2" t="s">
        <v>33</v>
      </c>
    </row>
    <row r="663" spans="1:14" x14ac:dyDescent="0.25">
      <c r="A663" s="2">
        <v>661</v>
      </c>
      <c r="B663" s="2" t="s">
        <v>1364</v>
      </c>
      <c r="C663" s="3" t="s">
        <v>1365</v>
      </c>
      <c r="D663" s="2">
        <v>106800</v>
      </c>
      <c r="E663" s="2">
        <v>57872</v>
      </c>
      <c r="F663" s="2" t="s">
        <v>14</v>
      </c>
      <c r="G663" s="2">
        <v>752</v>
      </c>
      <c r="H663" s="2" t="s">
        <v>36</v>
      </c>
      <c r="I663" s="2" t="s">
        <v>37</v>
      </c>
      <c r="J663" s="2">
        <v>1332910800</v>
      </c>
      <c r="K663" s="2">
        <v>1335502800</v>
      </c>
      <c r="L663" s="2" t="b">
        <v>0</v>
      </c>
      <c r="M663" s="2" t="b">
        <v>0</v>
      </c>
      <c r="N663" s="2" t="s">
        <v>159</v>
      </c>
    </row>
    <row r="664" spans="1:14" x14ac:dyDescent="0.25">
      <c r="A664" s="2">
        <v>662</v>
      </c>
      <c r="B664" s="2" t="s">
        <v>1366</v>
      </c>
      <c r="C664" s="3" t="s">
        <v>1367</v>
      </c>
      <c r="D664" s="2">
        <v>9100</v>
      </c>
      <c r="E664" s="2">
        <v>8906</v>
      </c>
      <c r="F664" s="2" t="s">
        <v>14</v>
      </c>
      <c r="G664" s="2">
        <v>131</v>
      </c>
      <c r="H664" s="2" t="s">
        <v>21</v>
      </c>
      <c r="I664" s="2" t="s">
        <v>22</v>
      </c>
      <c r="J664" s="2">
        <v>1544335200</v>
      </c>
      <c r="K664" s="2">
        <v>1544680800</v>
      </c>
      <c r="L664" s="2" t="b">
        <v>0</v>
      </c>
      <c r="M664" s="2" t="b">
        <v>0</v>
      </c>
      <c r="N664" s="2" t="s">
        <v>33</v>
      </c>
    </row>
    <row r="665" spans="1:14" x14ac:dyDescent="0.25">
      <c r="A665" s="2">
        <v>663</v>
      </c>
      <c r="B665" s="2" t="s">
        <v>1368</v>
      </c>
      <c r="C665" s="3" t="s">
        <v>1369</v>
      </c>
      <c r="D665" s="2">
        <v>10000</v>
      </c>
      <c r="E665" s="2">
        <v>7724</v>
      </c>
      <c r="F665" s="2" t="s">
        <v>14</v>
      </c>
      <c r="G665" s="2">
        <v>87</v>
      </c>
      <c r="H665" s="2" t="s">
        <v>21</v>
      </c>
      <c r="I665" s="2" t="s">
        <v>22</v>
      </c>
      <c r="J665" s="2">
        <v>1286427600</v>
      </c>
      <c r="K665" s="2">
        <v>1288414800</v>
      </c>
      <c r="L665" s="2" t="b">
        <v>0</v>
      </c>
      <c r="M665" s="2" t="b">
        <v>0</v>
      </c>
      <c r="N665" s="2" t="s">
        <v>33</v>
      </c>
    </row>
    <row r="666" spans="1:14" x14ac:dyDescent="0.25">
      <c r="A666" s="2">
        <v>664</v>
      </c>
      <c r="B666" s="2" t="s">
        <v>708</v>
      </c>
      <c r="C666" s="3" t="s">
        <v>1370</v>
      </c>
      <c r="D666" s="2">
        <v>79400</v>
      </c>
      <c r="E666" s="2">
        <v>26571</v>
      </c>
      <c r="F666" s="2" t="s">
        <v>14</v>
      </c>
      <c r="G666" s="2">
        <v>1063</v>
      </c>
      <c r="H666" s="2" t="s">
        <v>21</v>
      </c>
      <c r="I666" s="2" t="s">
        <v>22</v>
      </c>
      <c r="J666" s="2">
        <v>1329717600</v>
      </c>
      <c r="K666" s="2">
        <v>1330581600</v>
      </c>
      <c r="L666" s="2" t="b">
        <v>0</v>
      </c>
      <c r="M666" s="2" t="b">
        <v>0</v>
      </c>
      <c r="N666" s="2" t="s">
        <v>159</v>
      </c>
    </row>
    <row r="667" spans="1:14" x14ac:dyDescent="0.25">
      <c r="A667" s="2">
        <v>665</v>
      </c>
      <c r="B667" s="2" t="s">
        <v>1371</v>
      </c>
      <c r="C667" s="3" t="s">
        <v>1372</v>
      </c>
      <c r="D667" s="2">
        <v>5100</v>
      </c>
      <c r="E667" s="2">
        <v>12219</v>
      </c>
      <c r="F667" s="2" t="s">
        <v>20</v>
      </c>
      <c r="G667" s="2">
        <v>272</v>
      </c>
      <c r="H667" s="2" t="s">
        <v>21</v>
      </c>
      <c r="I667" s="2" t="s">
        <v>22</v>
      </c>
      <c r="J667" s="2">
        <v>1310187600</v>
      </c>
      <c r="K667" s="2">
        <v>1311397200</v>
      </c>
      <c r="L667" s="2" t="b">
        <v>0</v>
      </c>
      <c r="M667" s="2" t="b">
        <v>1</v>
      </c>
      <c r="N667" s="2" t="s">
        <v>42</v>
      </c>
    </row>
    <row r="668" spans="1:14" x14ac:dyDescent="0.25">
      <c r="A668" s="2">
        <v>666</v>
      </c>
      <c r="B668" s="2" t="s">
        <v>1373</v>
      </c>
      <c r="C668" s="3" t="s">
        <v>1374</v>
      </c>
      <c r="D668" s="2">
        <v>3100</v>
      </c>
      <c r="E668" s="2">
        <v>1985</v>
      </c>
      <c r="F668" s="2" t="s">
        <v>74</v>
      </c>
      <c r="G668" s="2">
        <v>25</v>
      </c>
      <c r="H668" s="2" t="s">
        <v>21</v>
      </c>
      <c r="I668" s="2" t="s">
        <v>22</v>
      </c>
      <c r="J668" s="2">
        <v>1377838800</v>
      </c>
      <c r="K668" s="2">
        <v>1378357200</v>
      </c>
      <c r="L668" s="2" t="b">
        <v>0</v>
      </c>
      <c r="M668" s="2" t="b">
        <v>1</v>
      </c>
      <c r="N668" s="2" t="s">
        <v>33</v>
      </c>
    </row>
    <row r="669" spans="1:14" x14ac:dyDescent="0.25">
      <c r="A669" s="2">
        <v>667</v>
      </c>
      <c r="B669" s="2" t="s">
        <v>1375</v>
      </c>
      <c r="C669" s="3" t="s">
        <v>1376</v>
      </c>
      <c r="D669" s="2">
        <v>6900</v>
      </c>
      <c r="E669" s="2">
        <v>12155</v>
      </c>
      <c r="F669" s="2" t="s">
        <v>20</v>
      </c>
      <c r="G669" s="2">
        <v>419</v>
      </c>
      <c r="H669" s="2" t="s">
        <v>21</v>
      </c>
      <c r="I669" s="2" t="s">
        <v>22</v>
      </c>
      <c r="J669" s="2">
        <v>1410325200</v>
      </c>
      <c r="K669" s="2">
        <v>1411102800</v>
      </c>
      <c r="L669" s="2" t="b">
        <v>0</v>
      </c>
      <c r="M669" s="2" t="b">
        <v>0</v>
      </c>
      <c r="N669" s="2" t="s">
        <v>1029</v>
      </c>
    </row>
    <row r="670" spans="1:14" x14ac:dyDescent="0.25">
      <c r="A670" s="2">
        <v>668</v>
      </c>
      <c r="B670" s="2" t="s">
        <v>1377</v>
      </c>
      <c r="C670" s="3" t="s">
        <v>1378</v>
      </c>
      <c r="D670" s="2">
        <v>27500</v>
      </c>
      <c r="E670" s="2">
        <v>5593</v>
      </c>
      <c r="F670" s="2" t="s">
        <v>14</v>
      </c>
      <c r="G670" s="2">
        <v>76</v>
      </c>
      <c r="H670" s="2" t="s">
        <v>21</v>
      </c>
      <c r="I670" s="2" t="s">
        <v>22</v>
      </c>
      <c r="J670" s="2">
        <v>1343797200</v>
      </c>
      <c r="K670" s="2">
        <v>1344834000</v>
      </c>
      <c r="L670" s="2" t="b">
        <v>0</v>
      </c>
      <c r="M670" s="2" t="b">
        <v>0</v>
      </c>
      <c r="N670" s="2" t="s">
        <v>33</v>
      </c>
    </row>
    <row r="671" spans="1:14" x14ac:dyDescent="0.25">
      <c r="A671" s="2">
        <v>669</v>
      </c>
      <c r="B671" s="2" t="s">
        <v>1379</v>
      </c>
      <c r="C671" s="3" t="s">
        <v>1380</v>
      </c>
      <c r="D671" s="2">
        <v>48800</v>
      </c>
      <c r="E671" s="2">
        <v>175020</v>
      </c>
      <c r="F671" s="2" t="s">
        <v>20</v>
      </c>
      <c r="G671" s="2">
        <v>1621</v>
      </c>
      <c r="H671" s="2" t="s">
        <v>107</v>
      </c>
      <c r="I671" s="2" t="s">
        <v>108</v>
      </c>
      <c r="J671" s="2">
        <v>1498453200</v>
      </c>
      <c r="K671" s="2">
        <v>1499230800</v>
      </c>
      <c r="L671" s="2" t="b">
        <v>0</v>
      </c>
      <c r="M671" s="2" t="b">
        <v>0</v>
      </c>
      <c r="N671" s="2" t="s">
        <v>33</v>
      </c>
    </row>
    <row r="672" spans="1:14" x14ac:dyDescent="0.25">
      <c r="A672" s="2">
        <v>670</v>
      </c>
      <c r="B672" s="2" t="s">
        <v>1334</v>
      </c>
      <c r="C672" s="3" t="s">
        <v>1381</v>
      </c>
      <c r="D672" s="2">
        <v>16200</v>
      </c>
      <c r="E672" s="2">
        <v>75955</v>
      </c>
      <c r="F672" s="2" t="s">
        <v>20</v>
      </c>
      <c r="G672" s="2">
        <v>1101</v>
      </c>
      <c r="H672" s="2" t="s">
        <v>21</v>
      </c>
      <c r="I672" s="2" t="s">
        <v>22</v>
      </c>
      <c r="J672" s="2">
        <v>1456380000</v>
      </c>
      <c r="K672" s="2">
        <v>1457416800</v>
      </c>
      <c r="L672" s="2" t="b">
        <v>0</v>
      </c>
      <c r="M672" s="2" t="b">
        <v>0</v>
      </c>
      <c r="N672" s="2" t="s">
        <v>60</v>
      </c>
    </row>
    <row r="673" spans="1:14" x14ac:dyDescent="0.25">
      <c r="A673" s="2">
        <v>671</v>
      </c>
      <c r="B673" s="2" t="s">
        <v>1382</v>
      </c>
      <c r="C673" s="3" t="s">
        <v>1383</v>
      </c>
      <c r="D673" s="2">
        <v>97600</v>
      </c>
      <c r="E673" s="2">
        <v>119127</v>
      </c>
      <c r="F673" s="2" t="s">
        <v>20</v>
      </c>
      <c r="G673" s="2">
        <v>1073</v>
      </c>
      <c r="H673" s="2" t="s">
        <v>21</v>
      </c>
      <c r="I673" s="2" t="s">
        <v>22</v>
      </c>
      <c r="J673" s="2">
        <v>1280552400</v>
      </c>
      <c r="K673" s="2">
        <v>1280898000</v>
      </c>
      <c r="L673" s="2" t="b">
        <v>0</v>
      </c>
      <c r="M673" s="2" t="b">
        <v>1</v>
      </c>
      <c r="N673" s="2" t="s">
        <v>33</v>
      </c>
    </row>
    <row r="674" spans="1:14" x14ac:dyDescent="0.25">
      <c r="A674" s="2">
        <v>672</v>
      </c>
      <c r="B674" s="2" t="s">
        <v>1384</v>
      </c>
      <c r="C674" s="3" t="s">
        <v>1385</v>
      </c>
      <c r="D674" s="2">
        <v>197900</v>
      </c>
      <c r="E674" s="2">
        <v>110689</v>
      </c>
      <c r="F674" s="2" t="s">
        <v>14</v>
      </c>
      <c r="G674" s="2">
        <v>4428</v>
      </c>
      <c r="H674" s="2" t="s">
        <v>26</v>
      </c>
      <c r="I674" s="2" t="s">
        <v>27</v>
      </c>
      <c r="J674" s="2">
        <v>1521608400</v>
      </c>
      <c r="K674" s="2">
        <v>1522472400</v>
      </c>
      <c r="L674" s="2" t="b">
        <v>0</v>
      </c>
      <c r="M674" s="2" t="b">
        <v>0</v>
      </c>
      <c r="N674" s="2" t="s">
        <v>33</v>
      </c>
    </row>
    <row r="675" spans="1:14" x14ac:dyDescent="0.25">
      <c r="A675" s="2">
        <v>673</v>
      </c>
      <c r="B675" s="2" t="s">
        <v>1386</v>
      </c>
      <c r="C675" s="3" t="s">
        <v>1387</v>
      </c>
      <c r="D675" s="2">
        <v>5600</v>
      </c>
      <c r="E675" s="2">
        <v>2445</v>
      </c>
      <c r="F675" s="2" t="s">
        <v>14</v>
      </c>
      <c r="G675" s="2">
        <v>58</v>
      </c>
      <c r="H675" s="2" t="s">
        <v>107</v>
      </c>
      <c r="I675" s="2" t="s">
        <v>108</v>
      </c>
      <c r="J675" s="2">
        <v>1460696400</v>
      </c>
      <c r="K675" s="2">
        <v>1462510800</v>
      </c>
      <c r="L675" s="2" t="b">
        <v>0</v>
      </c>
      <c r="M675" s="2" t="b">
        <v>0</v>
      </c>
      <c r="N675" s="2" t="s">
        <v>60</v>
      </c>
    </row>
    <row r="676" spans="1:14" x14ac:dyDescent="0.25">
      <c r="A676" s="2">
        <v>674</v>
      </c>
      <c r="B676" s="2" t="s">
        <v>1388</v>
      </c>
      <c r="C676" s="3" t="s">
        <v>1389</v>
      </c>
      <c r="D676" s="2">
        <v>170700</v>
      </c>
      <c r="E676" s="2">
        <v>57250</v>
      </c>
      <c r="F676" s="2" t="s">
        <v>74</v>
      </c>
      <c r="G676" s="2">
        <v>1218</v>
      </c>
      <c r="H676" s="2" t="s">
        <v>21</v>
      </c>
      <c r="I676" s="2" t="s">
        <v>22</v>
      </c>
      <c r="J676" s="2">
        <v>1313730000</v>
      </c>
      <c r="K676" s="2">
        <v>1317790800</v>
      </c>
      <c r="L676" s="2" t="b">
        <v>0</v>
      </c>
      <c r="M676" s="2" t="b">
        <v>0</v>
      </c>
      <c r="N676" s="2" t="s">
        <v>122</v>
      </c>
    </row>
    <row r="677" spans="1:14" x14ac:dyDescent="0.25">
      <c r="A677" s="2">
        <v>675</v>
      </c>
      <c r="B677" s="2" t="s">
        <v>1390</v>
      </c>
      <c r="C677" s="3" t="s">
        <v>1391</v>
      </c>
      <c r="D677" s="2">
        <v>9700</v>
      </c>
      <c r="E677" s="2">
        <v>11929</v>
      </c>
      <c r="F677" s="2" t="s">
        <v>20</v>
      </c>
      <c r="G677" s="2">
        <v>331</v>
      </c>
      <c r="H677" s="2" t="s">
        <v>21</v>
      </c>
      <c r="I677" s="2" t="s">
        <v>22</v>
      </c>
      <c r="J677" s="2">
        <v>1568178000</v>
      </c>
      <c r="K677" s="2">
        <v>1568782800</v>
      </c>
      <c r="L677" s="2" t="b">
        <v>0</v>
      </c>
      <c r="M677" s="2" t="b">
        <v>0</v>
      </c>
      <c r="N677" s="2" t="s">
        <v>1029</v>
      </c>
    </row>
    <row r="678" spans="1:14" x14ac:dyDescent="0.25">
      <c r="A678" s="2">
        <v>676</v>
      </c>
      <c r="B678" s="2" t="s">
        <v>1392</v>
      </c>
      <c r="C678" s="3" t="s">
        <v>1393</v>
      </c>
      <c r="D678" s="2">
        <v>62300</v>
      </c>
      <c r="E678" s="2">
        <v>118214</v>
      </c>
      <c r="F678" s="2" t="s">
        <v>20</v>
      </c>
      <c r="G678" s="2">
        <v>1170</v>
      </c>
      <c r="H678" s="2" t="s">
        <v>21</v>
      </c>
      <c r="I678" s="2" t="s">
        <v>22</v>
      </c>
      <c r="J678" s="2">
        <v>1348635600</v>
      </c>
      <c r="K678" s="2">
        <v>1349413200</v>
      </c>
      <c r="L678" s="2" t="b">
        <v>0</v>
      </c>
      <c r="M678" s="2" t="b">
        <v>0</v>
      </c>
      <c r="N678" s="2" t="s">
        <v>122</v>
      </c>
    </row>
    <row r="679" spans="1:14" x14ac:dyDescent="0.25">
      <c r="A679" s="2">
        <v>677</v>
      </c>
      <c r="B679" s="2" t="s">
        <v>1394</v>
      </c>
      <c r="C679" s="3" t="s">
        <v>1395</v>
      </c>
      <c r="D679" s="2">
        <v>5300</v>
      </c>
      <c r="E679" s="2">
        <v>4432</v>
      </c>
      <c r="F679" s="2" t="s">
        <v>14</v>
      </c>
      <c r="G679" s="2">
        <v>111</v>
      </c>
      <c r="H679" s="2" t="s">
        <v>21</v>
      </c>
      <c r="I679" s="2" t="s">
        <v>22</v>
      </c>
      <c r="J679" s="2">
        <v>1468126800</v>
      </c>
      <c r="K679" s="2">
        <v>1472446800</v>
      </c>
      <c r="L679" s="2" t="b">
        <v>0</v>
      </c>
      <c r="M679" s="2" t="b">
        <v>0</v>
      </c>
      <c r="N679" s="2" t="s">
        <v>119</v>
      </c>
    </row>
    <row r="680" spans="1:14" x14ac:dyDescent="0.25">
      <c r="A680" s="2">
        <v>678</v>
      </c>
      <c r="B680" s="2" t="s">
        <v>1396</v>
      </c>
      <c r="C680" s="3" t="s">
        <v>1397</v>
      </c>
      <c r="D680" s="2">
        <v>99500</v>
      </c>
      <c r="E680" s="2">
        <v>17879</v>
      </c>
      <c r="F680" s="2" t="s">
        <v>74</v>
      </c>
      <c r="G680" s="2">
        <v>215</v>
      </c>
      <c r="H680" s="2" t="s">
        <v>21</v>
      </c>
      <c r="I680" s="2" t="s">
        <v>22</v>
      </c>
      <c r="J680" s="2">
        <v>1547877600</v>
      </c>
      <c r="K680" s="2">
        <v>1548050400</v>
      </c>
      <c r="L680" s="2" t="b">
        <v>0</v>
      </c>
      <c r="M680" s="2" t="b">
        <v>0</v>
      </c>
      <c r="N680" s="2" t="s">
        <v>53</v>
      </c>
    </row>
    <row r="681" spans="1:14" x14ac:dyDescent="0.25">
      <c r="A681" s="2">
        <v>679</v>
      </c>
      <c r="B681" s="2" t="s">
        <v>668</v>
      </c>
      <c r="C681" s="3" t="s">
        <v>1398</v>
      </c>
      <c r="D681" s="2">
        <v>1400</v>
      </c>
      <c r="E681" s="2">
        <v>14511</v>
      </c>
      <c r="F681" s="2" t="s">
        <v>20</v>
      </c>
      <c r="G681" s="2">
        <v>363</v>
      </c>
      <c r="H681" s="2" t="s">
        <v>21</v>
      </c>
      <c r="I681" s="2" t="s">
        <v>22</v>
      </c>
      <c r="J681" s="2">
        <v>1571374800</v>
      </c>
      <c r="K681" s="2">
        <v>1571806800</v>
      </c>
      <c r="L681" s="2" t="b">
        <v>0</v>
      </c>
      <c r="M681" s="2" t="b">
        <v>1</v>
      </c>
      <c r="N681" s="2" t="s">
        <v>17</v>
      </c>
    </row>
    <row r="682" spans="1:14" x14ac:dyDescent="0.25">
      <c r="A682" s="2">
        <v>680</v>
      </c>
      <c r="B682" s="2" t="s">
        <v>1399</v>
      </c>
      <c r="C682" s="3" t="s">
        <v>1400</v>
      </c>
      <c r="D682" s="2">
        <v>145600</v>
      </c>
      <c r="E682" s="2">
        <v>141822</v>
      </c>
      <c r="F682" s="2" t="s">
        <v>14</v>
      </c>
      <c r="G682" s="2">
        <v>2955</v>
      </c>
      <c r="H682" s="2" t="s">
        <v>21</v>
      </c>
      <c r="I682" s="2" t="s">
        <v>22</v>
      </c>
      <c r="J682" s="2">
        <v>1576303200</v>
      </c>
      <c r="K682" s="2">
        <v>1576476000</v>
      </c>
      <c r="L682" s="2" t="b">
        <v>0</v>
      </c>
      <c r="M682" s="2" t="b">
        <v>1</v>
      </c>
      <c r="N682" s="2" t="s">
        <v>292</v>
      </c>
    </row>
    <row r="683" spans="1:14" x14ac:dyDescent="0.25">
      <c r="A683" s="2">
        <v>681</v>
      </c>
      <c r="B683" s="2" t="s">
        <v>1401</v>
      </c>
      <c r="C683" s="3" t="s">
        <v>1402</v>
      </c>
      <c r="D683" s="2">
        <v>184100</v>
      </c>
      <c r="E683" s="2">
        <v>159037</v>
      </c>
      <c r="F683" s="2" t="s">
        <v>14</v>
      </c>
      <c r="G683" s="2">
        <v>1657</v>
      </c>
      <c r="H683" s="2" t="s">
        <v>21</v>
      </c>
      <c r="I683" s="2" t="s">
        <v>22</v>
      </c>
      <c r="J683" s="2">
        <v>1324447200</v>
      </c>
      <c r="K683" s="2">
        <v>1324965600</v>
      </c>
      <c r="L683" s="2" t="b">
        <v>0</v>
      </c>
      <c r="M683" s="2" t="b">
        <v>0</v>
      </c>
      <c r="N683" s="2" t="s">
        <v>33</v>
      </c>
    </row>
    <row r="684" spans="1:14" x14ac:dyDescent="0.25">
      <c r="A684" s="2">
        <v>682</v>
      </c>
      <c r="B684" s="2" t="s">
        <v>1403</v>
      </c>
      <c r="C684" s="3" t="s">
        <v>1404</v>
      </c>
      <c r="D684" s="2">
        <v>5400</v>
      </c>
      <c r="E684" s="2">
        <v>8109</v>
      </c>
      <c r="F684" s="2" t="s">
        <v>20</v>
      </c>
      <c r="G684" s="2">
        <v>103</v>
      </c>
      <c r="H684" s="2" t="s">
        <v>21</v>
      </c>
      <c r="I684" s="2" t="s">
        <v>22</v>
      </c>
      <c r="J684" s="2">
        <v>1386741600</v>
      </c>
      <c r="K684" s="2">
        <v>1387519200</v>
      </c>
      <c r="L684" s="2" t="b">
        <v>0</v>
      </c>
      <c r="M684" s="2" t="b">
        <v>0</v>
      </c>
      <c r="N684" s="2" t="s">
        <v>33</v>
      </c>
    </row>
    <row r="685" spans="1:14" x14ac:dyDescent="0.25">
      <c r="A685" s="2">
        <v>683</v>
      </c>
      <c r="B685" s="2" t="s">
        <v>1405</v>
      </c>
      <c r="C685" s="3" t="s">
        <v>1406</v>
      </c>
      <c r="D685" s="2">
        <v>2300</v>
      </c>
      <c r="E685" s="2">
        <v>8244</v>
      </c>
      <c r="F685" s="2" t="s">
        <v>20</v>
      </c>
      <c r="G685" s="2">
        <v>147</v>
      </c>
      <c r="H685" s="2" t="s">
        <v>21</v>
      </c>
      <c r="I685" s="2" t="s">
        <v>22</v>
      </c>
      <c r="J685" s="2">
        <v>1537074000</v>
      </c>
      <c r="K685" s="2">
        <v>1537246800</v>
      </c>
      <c r="L685" s="2" t="b">
        <v>0</v>
      </c>
      <c r="M685" s="2" t="b">
        <v>0</v>
      </c>
      <c r="N685" s="2" t="s">
        <v>33</v>
      </c>
    </row>
    <row r="686" spans="1:14" x14ac:dyDescent="0.25">
      <c r="A686" s="2">
        <v>684</v>
      </c>
      <c r="B686" s="2" t="s">
        <v>1407</v>
      </c>
      <c r="C686" s="3" t="s">
        <v>1408</v>
      </c>
      <c r="D686" s="2">
        <v>1400</v>
      </c>
      <c r="E686" s="2">
        <v>7600</v>
      </c>
      <c r="F686" s="2" t="s">
        <v>20</v>
      </c>
      <c r="G686" s="2">
        <v>110</v>
      </c>
      <c r="H686" s="2" t="s">
        <v>15</v>
      </c>
      <c r="I686" s="2" t="s">
        <v>16</v>
      </c>
      <c r="J686" s="2">
        <v>1277787600</v>
      </c>
      <c r="K686" s="2">
        <v>1279515600</v>
      </c>
      <c r="L686" s="2" t="b">
        <v>0</v>
      </c>
      <c r="M686" s="2" t="b">
        <v>0</v>
      </c>
      <c r="N686" s="2" t="s">
        <v>68</v>
      </c>
    </row>
    <row r="687" spans="1:14" x14ac:dyDescent="0.25">
      <c r="A687" s="2">
        <v>685</v>
      </c>
      <c r="B687" s="2" t="s">
        <v>1409</v>
      </c>
      <c r="C687" s="3" t="s">
        <v>1410</v>
      </c>
      <c r="D687" s="2">
        <v>140000</v>
      </c>
      <c r="E687" s="2">
        <v>94501</v>
      </c>
      <c r="F687" s="2" t="s">
        <v>14</v>
      </c>
      <c r="G687" s="2">
        <v>926</v>
      </c>
      <c r="H687" s="2" t="s">
        <v>15</v>
      </c>
      <c r="I687" s="2" t="s">
        <v>16</v>
      </c>
      <c r="J687" s="2">
        <v>1440306000</v>
      </c>
      <c r="K687" s="2">
        <v>1442379600</v>
      </c>
      <c r="L687" s="2" t="b">
        <v>0</v>
      </c>
      <c r="M687" s="2" t="b">
        <v>0</v>
      </c>
      <c r="N687" s="2" t="s">
        <v>33</v>
      </c>
    </row>
    <row r="688" spans="1:14" x14ac:dyDescent="0.25">
      <c r="A688" s="2">
        <v>686</v>
      </c>
      <c r="B688" s="2" t="s">
        <v>1411</v>
      </c>
      <c r="C688" s="3" t="s">
        <v>1412</v>
      </c>
      <c r="D688" s="2">
        <v>7500</v>
      </c>
      <c r="E688" s="2">
        <v>14381</v>
      </c>
      <c r="F688" s="2" t="s">
        <v>20</v>
      </c>
      <c r="G688" s="2">
        <v>134</v>
      </c>
      <c r="H688" s="2" t="s">
        <v>21</v>
      </c>
      <c r="I688" s="2" t="s">
        <v>22</v>
      </c>
      <c r="J688" s="2">
        <v>1522126800</v>
      </c>
      <c r="K688" s="2">
        <v>1523077200</v>
      </c>
      <c r="L688" s="2" t="b">
        <v>0</v>
      </c>
      <c r="M688" s="2" t="b">
        <v>0</v>
      </c>
      <c r="N688" s="2" t="s">
        <v>65</v>
      </c>
    </row>
    <row r="689" spans="1:14" x14ac:dyDescent="0.25">
      <c r="A689" s="2">
        <v>687</v>
      </c>
      <c r="B689" s="2" t="s">
        <v>1413</v>
      </c>
      <c r="C689" s="3" t="s">
        <v>1414</v>
      </c>
      <c r="D689" s="2">
        <v>1500</v>
      </c>
      <c r="E689" s="2">
        <v>13980</v>
      </c>
      <c r="F689" s="2" t="s">
        <v>20</v>
      </c>
      <c r="G689" s="2">
        <v>269</v>
      </c>
      <c r="H689" s="2" t="s">
        <v>21</v>
      </c>
      <c r="I689" s="2" t="s">
        <v>22</v>
      </c>
      <c r="J689" s="2">
        <v>1489298400</v>
      </c>
      <c r="K689" s="2">
        <v>1489554000</v>
      </c>
      <c r="L689" s="2" t="b">
        <v>0</v>
      </c>
      <c r="M689" s="2" t="b">
        <v>0</v>
      </c>
      <c r="N689" s="2" t="s">
        <v>33</v>
      </c>
    </row>
    <row r="690" spans="1:14" x14ac:dyDescent="0.25">
      <c r="A690" s="2">
        <v>688</v>
      </c>
      <c r="B690" s="2" t="s">
        <v>1415</v>
      </c>
      <c r="C690" s="3" t="s">
        <v>1416</v>
      </c>
      <c r="D690" s="2">
        <v>2900</v>
      </c>
      <c r="E690" s="2">
        <v>12449</v>
      </c>
      <c r="F690" s="2" t="s">
        <v>20</v>
      </c>
      <c r="G690" s="2">
        <v>175</v>
      </c>
      <c r="H690" s="2" t="s">
        <v>21</v>
      </c>
      <c r="I690" s="2" t="s">
        <v>22</v>
      </c>
      <c r="J690" s="2">
        <v>1547100000</v>
      </c>
      <c r="K690" s="2">
        <v>1548482400</v>
      </c>
      <c r="L690" s="2" t="b">
        <v>0</v>
      </c>
      <c r="M690" s="2" t="b">
        <v>1</v>
      </c>
      <c r="N690" s="2" t="s">
        <v>269</v>
      </c>
    </row>
    <row r="691" spans="1:14" x14ac:dyDescent="0.25">
      <c r="A691" s="2">
        <v>689</v>
      </c>
      <c r="B691" s="2" t="s">
        <v>1417</v>
      </c>
      <c r="C691" s="3" t="s">
        <v>1418</v>
      </c>
      <c r="D691" s="2">
        <v>7300</v>
      </c>
      <c r="E691" s="2">
        <v>7348</v>
      </c>
      <c r="F691" s="2" t="s">
        <v>20</v>
      </c>
      <c r="G691" s="2">
        <v>69</v>
      </c>
      <c r="H691" s="2" t="s">
        <v>21</v>
      </c>
      <c r="I691" s="2" t="s">
        <v>22</v>
      </c>
      <c r="J691" s="2">
        <v>1383022800</v>
      </c>
      <c r="K691" s="2">
        <v>1384063200</v>
      </c>
      <c r="L691" s="2" t="b">
        <v>0</v>
      </c>
      <c r="M691" s="2" t="b">
        <v>0</v>
      </c>
      <c r="N691" s="2" t="s">
        <v>28</v>
      </c>
    </row>
    <row r="692" spans="1:14" x14ac:dyDescent="0.25">
      <c r="A692" s="2">
        <v>690</v>
      </c>
      <c r="B692" s="2" t="s">
        <v>1419</v>
      </c>
      <c r="C692" s="3" t="s">
        <v>1420</v>
      </c>
      <c r="D692" s="2">
        <v>3600</v>
      </c>
      <c r="E692" s="2">
        <v>8158</v>
      </c>
      <c r="F692" s="2" t="s">
        <v>20</v>
      </c>
      <c r="G692" s="2">
        <v>190</v>
      </c>
      <c r="H692" s="2" t="s">
        <v>21</v>
      </c>
      <c r="I692" s="2" t="s">
        <v>22</v>
      </c>
      <c r="J692" s="2">
        <v>1322373600</v>
      </c>
      <c r="K692" s="2">
        <v>1322892000</v>
      </c>
      <c r="L692" s="2" t="b">
        <v>0</v>
      </c>
      <c r="M692" s="2" t="b">
        <v>1</v>
      </c>
      <c r="N692" s="2" t="s">
        <v>42</v>
      </c>
    </row>
    <row r="693" spans="1:14" x14ac:dyDescent="0.25">
      <c r="A693" s="2">
        <v>691</v>
      </c>
      <c r="B693" s="2" t="s">
        <v>1421</v>
      </c>
      <c r="C693" s="3" t="s">
        <v>1422</v>
      </c>
      <c r="D693" s="2">
        <v>5000</v>
      </c>
      <c r="E693" s="2">
        <v>7119</v>
      </c>
      <c r="F693" s="2" t="s">
        <v>20</v>
      </c>
      <c r="G693" s="2">
        <v>237</v>
      </c>
      <c r="H693" s="2" t="s">
        <v>21</v>
      </c>
      <c r="I693" s="2" t="s">
        <v>22</v>
      </c>
      <c r="J693" s="2">
        <v>1349240400</v>
      </c>
      <c r="K693" s="2">
        <v>1350709200</v>
      </c>
      <c r="L693" s="2" t="b">
        <v>1</v>
      </c>
      <c r="M693" s="2" t="b">
        <v>1</v>
      </c>
      <c r="N693" s="2" t="s">
        <v>42</v>
      </c>
    </row>
    <row r="694" spans="1:14" x14ac:dyDescent="0.25">
      <c r="A694" s="2">
        <v>692</v>
      </c>
      <c r="B694" s="2" t="s">
        <v>1423</v>
      </c>
      <c r="C694" s="3" t="s">
        <v>1424</v>
      </c>
      <c r="D694" s="2">
        <v>6000</v>
      </c>
      <c r="E694" s="2">
        <v>5438</v>
      </c>
      <c r="F694" s="2" t="s">
        <v>14</v>
      </c>
      <c r="G694" s="2">
        <v>77</v>
      </c>
      <c r="H694" s="2" t="s">
        <v>40</v>
      </c>
      <c r="I694" s="2" t="s">
        <v>41</v>
      </c>
      <c r="J694" s="2">
        <v>1562648400</v>
      </c>
      <c r="K694" s="2">
        <v>1564203600</v>
      </c>
      <c r="L694" s="2" t="b">
        <v>0</v>
      </c>
      <c r="M694" s="2" t="b">
        <v>0</v>
      </c>
      <c r="N694" s="2" t="s">
        <v>23</v>
      </c>
    </row>
    <row r="695" spans="1:14" x14ac:dyDescent="0.25">
      <c r="A695" s="2">
        <v>693</v>
      </c>
      <c r="B695" s="2" t="s">
        <v>1425</v>
      </c>
      <c r="C695" s="3" t="s">
        <v>1426</v>
      </c>
      <c r="D695" s="2">
        <v>180400</v>
      </c>
      <c r="E695" s="2">
        <v>115396</v>
      </c>
      <c r="F695" s="2" t="s">
        <v>14</v>
      </c>
      <c r="G695" s="2">
        <v>1748</v>
      </c>
      <c r="H695" s="2" t="s">
        <v>21</v>
      </c>
      <c r="I695" s="2" t="s">
        <v>22</v>
      </c>
      <c r="J695" s="2">
        <v>1508216400</v>
      </c>
      <c r="K695" s="2">
        <v>1509685200</v>
      </c>
      <c r="L695" s="2" t="b">
        <v>0</v>
      </c>
      <c r="M695" s="2" t="b">
        <v>0</v>
      </c>
      <c r="N695" s="2" t="s">
        <v>33</v>
      </c>
    </row>
    <row r="696" spans="1:14" x14ac:dyDescent="0.25">
      <c r="A696" s="2">
        <v>694</v>
      </c>
      <c r="B696" s="2" t="s">
        <v>1427</v>
      </c>
      <c r="C696" s="3" t="s">
        <v>1428</v>
      </c>
      <c r="D696" s="2">
        <v>9100</v>
      </c>
      <c r="E696" s="2">
        <v>7656</v>
      </c>
      <c r="F696" s="2" t="s">
        <v>14</v>
      </c>
      <c r="G696" s="2">
        <v>79</v>
      </c>
      <c r="H696" s="2" t="s">
        <v>21</v>
      </c>
      <c r="I696" s="2" t="s">
        <v>22</v>
      </c>
      <c r="J696" s="2">
        <v>1511762400</v>
      </c>
      <c r="K696" s="2">
        <v>1514959200</v>
      </c>
      <c r="L696" s="2" t="b">
        <v>0</v>
      </c>
      <c r="M696" s="2" t="b">
        <v>0</v>
      </c>
      <c r="N696" s="2" t="s">
        <v>33</v>
      </c>
    </row>
    <row r="697" spans="1:14" x14ac:dyDescent="0.25">
      <c r="A697" s="2">
        <v>695</v>
      </c>
      <c r="B697" s="2" t="s">
        <v>1429</v>
      </c>
      <c r="C697" s="3" t="s">
        <v>1430</v>
      </c>
      <c r="D697" s="2">
        <v>9200</v>
      </c>
      <c r="E697" s="2">
        <v>12322</v>
      </c>
      <c r="F697" s="2" t="s">
        <v>20</v>
      </c>
      <c r="G697" s="2">
        <v>196</v>
      </c>
      <c r="H697" s="2" t="s">
        <v>107</v>
      </c>
      <c r="I697" s="2" t="s">
        <v>108</v>
      </c>
      <c r="J697" s="2">
        <v>1447480800</v>
      </c>
      <c r="K697" s="2">
        <v>1448863200</v>
      </c>
      <c r="L697" s="2" t="b">
        <v>1</v>
      </c>
      <c r="M697" s="2" t="b">
        <v>0</v>
      </c>
      <c r="N697" s="2" t="s">
        <v>23</v>
      </c>
    </row>
    <row r="698" spans="1:14" x14ac:dyDescent="0.25">
      <c r="A698" s="2">
        <v>696</v>
      </c>
      <c r="B698" s="2" t="s">
        <v>1431</v>
      </c>
      <c r="C698" s="3" t="s">
        <v>1432</v>
      </c>
      <c r="D698" s="2">
        <v>164100</v>
      </c>
      <c r="E698" s="2">
        <v>96888</v>
      </c>
      <c r="F698" s="2" t="s">
        <v>14</v>
      </c>
      <c r="G698" s="2">
        <v>889</v>
      </c>
      <c r="H698" s="2" t="s">
        <v>21</v>
      </c>
      <c r="I698" s="2" t="s">
        <v>22</v>
      </c>
      <c r="J698" s="2">
        <v>1429506000</v>
      </c>
      <c r="K698" s="2">
        <v>1429592400</v>
      </c>
      <c r="L698" s="2" t="b">
        <v>0</v>
      </c>
      <c r="M698" s="2" t="b">
        <v>1</v>
      </c>
      <c r="N698" s="2" t="s">
        <v>33</v>
      </c>
    </row>
    <row r="699" spans="1:14" x14ac:dyDescent="0.25">
      <c r="A699" s="2">
        <v>697</v>
      </c>
      <c r="B699" s="2" t="s">
        <v>1433</v>
      </c>
      <c r="C699" s="3" t="s">
        <v>1434</v>
      </c>
      <c r="D699" s="2">
        <v>128900</v>
      </c>
      <c r="E699" s="2">
        <v>196960</v>
      </c>
      <c r="F699" s="2" t="s">
        <v>20</v>
      </c>
      <c r="G699" s="2">
        <v>7295</v>
      </c>
      <c r="H699" s="2" t="s">
        <v>21</v>
      </c>
      <c r="I699" s="2" t="s">
        <v>22</v>
      </c>
      <c r="J699" s="2">
        <v>1522472400</v>
      </c>
      <c r="K699" s="2">
        <v>1522645200</v>
      </c>
      <c r="L699" s="2" t="b">
        <v>0</v>
      </c>
      <c r="M699" s="2" t="b">
        <v>0</v>
      </c>
      <c r="N699" s="2" t="s">
        <v>50</v>
      </c>
    </row>
    <row r="700" spans="1:14" x14ac:dyDescent="0.25">
      <c r="A700" s="2">
        <v>698</v>
      </c>
      <c r="B700" s="2" t="s">
        <v>1435</v>
      </c>
      <c r="C700" s="3" t="s">
        <v>1436</v>
      </c>
      <c r="D700" s="2">
        <v>42100</v>
      </c>
      <c r="E700" s="2">
        <v>188057</v>
      </c>
      <c r="F700" s="2" t="s">
        <v>20</v>
      </c>
      <c r="G700" s="2">
        <v>2893</v>
      </c>
      <c r="H700" s="2" t="s">
        <v>15</v>
      </c>
      <c r="I700" s="2" t="s">
        <v>16</v>
      </c>
      <c r="J700" s="2">
        <v>1322114400</v>
      </c>
      <c r="K700" s="2">
        <v>1323324000</v>
      </c>
      <c r="L700" s="2" t="b">
        <v>0</v>
      </c>
      <c r="M700" s="2" t="b">
        <v>0</v>
      </c>
      <c r="N700" s="2" t="s">
        <v>65</v>
      </c>
    </row>
    <row r="701" spans="1:14" x14ac:dyDescent="0.25">
      <c r="A701" s="2">
        <v>699</v>
      </c>
      <c r="B701" s="2" t="s">
        <v>444</v>
      </c>
      <c r="C701" s="3" t="s">
        <v>1437</v>
      </c>
      <c r="D701" s="2">
        <v>7400</v>
      </c>
      <c r="E701" s="2">
        <v>6245</v>
      </c>
      <c r="F701" s="2" t="s">
        <v>14</v>
      </c>
      <c r="G701" s="2">
        <v>56</v>
      </c>
      <c r="H701" s="2" t="s">
        <v>21</v>
      </c>
      <c r="I701" s="2" t="s">
        <v>22</v>
      </c>
      <c r="J701" s="2">
        <v>1561438800</v>
      </c>
      <c r="K701" s="2">
        <v>1561525200</v>
      </c>
      <c r="L701" s="2" t="b">
        <v>0</v>
      </c>
      <c r="M701" s="2" t="b">
        <v>0</v>
      </c>
      <c r="N701" s="2" t="s">
        <v>53</v>
      </c>
    </row>
    <row r="702" spans="1:14" x14ac:dyDescent="0.25">
      <c r="A702" s="2">
        <v>700</v>
      </c>
      <c r="B702" s="2" t="s">
        <v>1438</v>
      </c>
      <c r="C702" s="3" t="s">
        <v>1439</v>
      </c>
      <c r="D702" s="2">
        <v>100</v>
      </c>
      <c r="E702" s="2">
        <v>3</v>
      </c>
      <c r="F702" s="2" t="s">
        <v>14</v>
      </c>
      <c r="G702" s="2">
        <v>1</v>
      </c>
      <c r="H702" s="2" t="s">
        <v>21</v>
      </c>
      <c r="I702" s="2" t="s">
        <v>22</v>
      </c>
      <c r="J702" s="2">
        <v>1264399200</v>
      </c>
      <c r="K702" s="2">
        <v>1265695200</v>
      </c>
      <c r="L702" s="2" t="b">
        <v>0</v>
      </c>
      <c r="M702" s="2" t="b">
        <v>0</v>
      </c>
      <c r="N702" s="2" t="s">
        <v>65</v>
      </c>
    </row>
    <row r="703" spans="1:14" x14ac:dyDescent="0.25">
      <c r="A703" s="2">
        <v>701</v>
      </c>
      <c r="B703" s="2" t="s">
        <v>1440</v>
      </c>
      <c r="C703" s="3" t="s">
        <v>1441</v>
      </c>
      <c r="D703" s="2">
        <v>52000</v>
      </c>
      <c r="E703" s="2">
        <v>91014</v>
      </c>
      <c r="F703" s="2" t="s">
        <v>20</v>
      </c>
      <c r="G703" s="2">
        <v>820</v>
      </c>
      <c r="H703" s="2" t="s">
        <v>21</v>
      </c>
      <c r="I703" s="2" t="s">
        <v>22</v>
      </c>
      <c r="J703" s="2">
        <v>1301202000</v>
      </c>
      <c r="K703" s="2">
        <v>1301806800</v>
      </c>
      <c r="L703" s="2" t="b">
        <v>1</v>
      </c>
      <c r="M703" s="2" t="b">
        <v>0</v>
      </c>
      <c r="N703" s="2" t="s">
        <v>33</v>
      </c>
    </row>
    <row r="704" spans="1:14" x14ac:dyDescent="0.25">
      <c r="A704" s="2">
        <v>702</v>
      </c>
      <c r="B704" s="2" t="s">
        <v>1442</v>
      </c>
      <c r="C704" s="3" t="s">
        <v>1443</v>
      </c>
      <c r="D704" s="2">
        <v>8700</v>
      </c>
      <c r="E704" s="2">
        <v>4710</v>
      </c>
      <c r="F704" s="2" t="s">
        <v>14</v>
      </c>
      <c r="G704" s="2">
        <v>83</v>
      </c>
      <c r="H704" s="2" t="s">
        <v>21</v>
      </c>
      <c r="I704" s="2" t="s">
        <v>22</v>
      </c>
      <c r="J704" s="2">
        <v>1374469200</v>
      </c>
      <c r="K704" s="2">
        <v>1374901200</v>
      </c>
      <c r="L704" s="2" t="b">
        <v>0</v>
      </c>
      <c r="M704" s="2" t="b">
        <v>0</v>
      </c>
      <c r="N704" s="2" t="s">
        <v>65</v>
      </c>
    </row>
    <row r="705" spans="1:14" x14ac:dyDescent="0.25">
      <c r="A705" s="2">
        <v>703</v>
      </c>
      <c r="B705" s="2" t="s">
        <v>1444</v>
      </c>
      <c r="C705" s="3" t="s">
        <v>1445</v>
      </c>
      <c r="D705" s="2">
        <v>63400</v>
      </c>
      <c r="E705" s="2">
        <v>197728</v>
      </c>
      <c r="F705" s="2" t="s">
        <v>20</v>
      </c>
      <c r="G705" s="2">
        <v>2038</v>
      </c>
      <c r="H705" s="2" t="s">
        <v>21</v>
      </c>
      <c r="I705" s="2" t="s">
        <v>22</v>
      </c>
      <c r="J705" s="2">
        <v>1334984400</v>
      </c>
      <c r="K705" s="2">
        <v>1336453200</v>
      </c>
      <c r="L705" s="2" t="b">
        <v>1</v>
      </c>
      <c r="M705" s="2" t="b">
        <v>1</v>
      </c>
      <c r="N705" s="2" t="s">
        <v>206</v>
      </c>
    </row>
    <row r="706" spans="1:14" x14ac:dyDescent="0.25">
      <c r="A706" s="2">
        <v>704</v>
      </c>
      <c r="B706" s="2" t="s">
        <v>1446</v>
      </c>
      <c r="C706" s="3" t="s">
        <v>1447</v>
      </c>
      <c r="D706" s="2">
        <v>8700</v>
      </c>
      <c r="E706" s="2">
        <v>10682</v>
      </c>
      <c r="F706" s="2" t="s">
        <v>20</v>
      </c>
      <c r="G706" s="2">
        <v>116</v>
      </c>
      <c r="H706" s="2" t="s">
        <v>21</v>
      </c>
      <c r="I706" s="2" t="s">
        <v>22</v>
      </c>
      <c r="J706" s="2">
        <v>1467608400</v>
      </c>
      <c r="K706" s="2">
        <v>1468904400</v>
      </c>
      <c r="L706" s="2" t="b">
        <v>0</v>
      </c>
      <c r="M706" s="2" t="b">
        <v>0</v>
      </c>
      <c r="N706" s="2" t="s">
        <v>71</v>
      </c>
    </row>
    <row r="707" spans="1:14" x14ac:dyDescent="0.25">
      <c r="A707" s="2">
        <v>705</v>
      </c>
      <c r="B707" s="2" t="s">
        <v>1448</v>
      </c>
      <c r="C707" s="3" t="s">
        <v>1449</v>
      </c>
      <c r="D707" s="2">
        <v>169700</v>
      </c>
      <c r="E707" s="2">
        <v>168048</v>
      </c>
      <c r="F707" s="2" t="s">
        <v>14</v>
      </c>
      <c r="G707" s="2">
        <v>2025</v>
      </c>
      <c r="H707" s="2" t="s">
        <v>40</v>
      </c>
      <c r="I707" s="2" t="s">
        <v>41</v>
      </c>
      <c r="J707" s="2">
        <v>1386741600</v>
      </c>
      <c r="K707" s="2">
        <v>1387087200</v>
      </c>
      <c r="L707" s="2" t="b">
        <v>0</v>
      </c>
      <c r="M707" s="2" t="b">
        <v>0</v>
      </c>
      <c r="N707" s="2" t="s">
        <v>68</v>
      </c>
    </row>
    <row r="708" spans="1:14" x14ac:dyDescent="0.25">
      <c r="A708" s="2">
        <v>706</v>
      </c>
      <c r="B708" s="2" t="s">
        <v>1450</v>
      </c>
      <c r="C708" s="3" t="s">
        <v>1451</v>
      </c>
      <c r="D708" s="2">
        <v>108400</v>
      </c>
      <c r="E708" s="2">
        <v>138586</v>
      </c>
      <c r="F708" s="2" t="s">
        <v>20</v>
      </c>
      <c r="G708" s="2">
        <v>1345</v>
      </c>
      <c r="H708" s="2" t="s">
        <v>26</v>
      </c>
      <c r="I708" s="2" t="s">
        <v>27</v>
      </c>
      <c r="J708" s="2">
        <v>1546754400</v>
      </c>
      <c r="K708" s="2">
        <v>1547445600</v>
      </c>
      <c r="L708" s="2" t="b">
        <v>0</v>
      </c>
      <c r="M708" s="2" t="b">
        <v>1</v>
      </c>
      <c r="N708" s="2" t="s">
        <v>28</v>
      </c>
    </row>
    <row r="709" spans="1:14" x14ac:dyDescent="0.25">
      <c r="A709" s="2">
        <v>707</v>
      </c>
      <c r="B709" s="2" t="s">
        <v>1452</v>
      </c>
      <c r="C709" s="3" t="s">
        <v>1453</v>
      </c>
      <c r="D709" s="2">
        <v>7300</v>
      </c>
      <c r="E709" s="2">
        <v>11579</v>
      </c>
      <c r="F709" s="2" t="s">
        <v>20</v>
      </c>
      <c r="G709" s="2">
        <v>168</v>
      </c>
      <c r="H709" s="2" t="s">
        <v>21</v>
      </c>
      <c r="I709" s="2" t="s">
        <v>22</v>
      </c>
      <c r="J709" s="2">
        <v>1544248800</v>
      </c>
      <c r="K709" s="2">
        <v>1547359200</v>
      </c>
      <c r="L709" s="2" t="b">
        <v>0</v>
      </c>
      <c r="M709" s="2" t="b">
        <v>0</v>
      </c>
      <c r="N709" s="2" t="s">
        <v>53</v>
      </c>
    </row>
    <row r="710" spans="1:14" x14ac:dyDescent="0.25">
      <c r="A710" s="2">
        <v>708</v>
      </c>
      <c r="B710" s="2" t="s">
        <v>1454</v>
      </c>
      <c r="C710" s="3" t="s">
        <v>1455</v>
      </c>
      <c r="D710" s="2">
        <v>1700</v>
      </c>
      <c r="E710" s="2">
        <v>12020</v>
      </c>
      <c r="F710" s="2" t="s">
        <v>20</v>
      </c>
      <c r="G710" s="2">
        <v>137</v>
      </c>
      <c r="H710" s="2" t="s">
        <v>98</v>
      </c>
      <c r="I710" s="2" t="s">
        <v>99</v>
      </c>
      <c r="J710" s="2">
        <v>1495429200</v>
      </c>
      <c r="K710" s="2">
        <v>1496293200</v>
      </c>
      <c r="L710" s="2" t="b">
        <v>0</v>
      </c>
      <c r="M710" s="2" t="b">
        <v>0</v>
      </c>
      <c r="N710" s="2" t="s">
        <v>33</v>
      </c>
    </row>
    <row r="711" spans="1:14" x14ac:dyDescent="0.25">
      <c r="A711" s="2">
        <v>709</v>
      </c>
      <c r="B711" s="2" t="s">
        <v>1456</v>
      </c>
      <c r="C711" s="3" t="s">
        <v>1457</v>
      </c>
      <c r="D711" s="2">
        <v>9800</v>
      </c>
      <c r="E711" s="2">
        <v>13954</v>
      </c>
      <c r="F711" s="2" t="s">
        <v>20</v>
      </c>
      <c r="G711" s="2">
        <v>186</v>
      </c>
      <c r="H711" s="2" t="s">
        <v>107</v>
      </c>
      <c r="I711" s="2" t="s">
        <v>108</v>
      </c>
      <c r="J711" s="2">
        <v>1334811600</v>
      </c>
      <c r="K711" s="2">
        <v>1335416400</v>
      </c>
      <c r="L711" s="2" t="b">
        <v>0</v>
      </c>
      <c r="M711" s="2" t="b">
        <v>0</v>
      </c>
      <c r="N711" s="2" t="s">
        <v>33</v>
      </c>
    </row>
    <row r="712" spans="1:14" x14ac:dyDescent="0.25">
      <c r="A712" s="2">
        <v>710</v>
      </c>
      <c r="B712" s="2" t="s">
        <v>1458</v>
      </c>
      <c r="C712" s="3" t="s">
        <v>1459</v>
      </c>
      <c r="D712" s="2">
        <v>4300</v>
      </c>
      <c r="E712" s="2">
        <v>6358</v>
      </c>
      <c r="F712" s="2" t="s">
        <v>20</v>
      </c>
      <c r="G712" s="2">
        <v>125</v>
      </c>
      <c r="H712" s="2" t="s">
        <v>21</v>
      </c>
      <c r="I712" s="2" t="s">
        <v>22</v>
      </c>
      <c r="J712" s="2">
        <v>1531544400</v>
      </c>
      <c r="K712" s="2">
        <v>1532149200</v>
      </c>
      <c r="L712" s="2" t="b">
        <v>0</v>
      </c>
      <c r="M712" s="2" t="b">
        <v>1</v>
      </c>
      <c r="N712" s="2" t="s">
        <v>33</v>
      </c>
    </row>
    <row r="713" spans="1:14" x14ac:dyDescent="0.25">
      <c r="A713" s="2">
        <v>711</v>
      </c>
      <c r="B713" s="2" t="s">
        <v>1460</v>
      </c>
      <c r="C713" s="3" t="s">
        <v>1461</v>
      </c>
      <c r="D713" s="2">
        <v>6200</v>
      </c>
      <c r="E713" s="2">
        <v>1260</v>
      </c>
      <c r="F713" s="2" t="s">
        <v>14</v>
      </c>
      <c r="G713" s="2">
        <v>14</v>
      </c>
      <c r="H713" s="2" t="s">
        <v>107</v>
      </c>
      <c r="I713" s="2" t="s">
        <v>108</v>
      </c>
      <c r="J713" s="2">
        <v>1453615200</v>
      </c>
      <c r="K713" s="2">
        <v>1453788000</v>
      </c>
      <c r="L713" s="2" t="b">
        <v>1</v>
      </c>
      <c r="M713" s="2" t="b">
        <v>1</v>
      </c>
      <c r="N713" s="2" t="s">
        <v>33</v>
      </c>
    </row>
    <row r="714" spans="1:14" x14ac:dyDescent="0.25">
      <c r="A714" s="2">
        <v>712</v>
      </c>
      <c r="B714" s="2" t="s">
        <v>1462</v>
      </c>
      <c r="C714" s="3" t="s">
        <v>1463</v>
      </c>
      <c r="D714" s="2">
        <v>800</v>
      </c>
      <c r="E714" s="2">
        <v>14725</v>
      </c>
      <c r="F714" s="2" t="s">
        <v>20</v>
      </c>
      <c r="G714" s="2">
        <v>202</v>
      </c>
      <c r="H714" s="2" t="s">
        <v>21</v>
      </c>
      <c r="I714" s="2" t="s">
        <v>22</v>
      </c>
      <c r="J714" s="2">
        <v>1467954000</v>
      </c>
      <c r="K714" s="2">
        <v>1471496400</v>
      </c>
      <c r="L714" s="2" t="b">
        <v>0</v>
      </c>
      <c r="M714" s="2" t="b">
        <v>0</v>
      </c>
      <c r="N714" s="2" t="s">
        <v>33</v>
      </c>
    </row>
    <row r="715" spans="1:14" x14ac:dyDescent="0.25">
      <c r="A715" s="2">
        <v>713</v>
      </c>
      <c r="B715" s="2" t="s">
        <v>1464</v>
      </c>
      <c r="C715" s="3" t="s">
        <v>1465</v>
      </c>
      <c r="D715" s="2">
        <v>6900</v>
      </c>
      <c r="E715" s="2">
        <v>11174</v>
      </c>
      <c r="F715" s="2" t="s">
        <v>20</v>
      </c>
      <c r="G715" s="2">
        <v>103</v>
      </c>
      <c r="H715" s="2" t="s">
        <v>21</v>
      </c>
      <c r="I715" s="2" t="s">
        <v>22</v>
      </c>
      <c r="J715" s="2">
        <v>1471842000</v>
      </c>
      <c r="K715" s="2">
        <v>1472878800</v>
      </c>
      <c r="L715" s="2" t="b">
        <v>0</v>
      </c>
      <c r="M715" s="2" t="b">
        <v>0</v>
      </c>
      <c r="N715" s="2" t="s">
        <v>133</v>
      </c>
    </row>
    <row r="716" spans="1:14" x14ac:dyDescent="0.25">
      <c r="A716" s="2">
        <v>714</v>
      </c>
      <c r="B716" s="2" t="s">
        <v>1466</v>
      </c>
      <c r="C716" s="3" t="s">
        <v>1467</v>
      </c>
      <c r="D716" s="2">
        <v>38500</v>
      </c>
      <c r="E716" s="2">
        <v>182036</v>
      </c>
      <c r="F716" s="2" t="s">
        <v>20</v>
      </c>
      <c r="G716" s="2">
        <v>1785</v>
      </c>
      <c r="H716" s="2" t="s">
        <v>21</v>
      </c>
      <c r="I716" s="2" t="s">
        <v>22</v>
      </c>
      <c r="J716" s="2">
        <v>1408424400</v>
      </c>
      <c r="K716" s="2">
        <v>1408510800</v>
      </c>
      <c r="L716" s="2" t="b">
        <v>0</v>
      </c>
      <c r="M716" s="2" t="b">
        <v>0</v>
      </c>
      <c r="N716" s="2" t="s">
        <v>23</v>
      </c>
    </row>
    <row r="717" spans="1:14" x14ac:dyDescent="0.25">
      <c r="A717" s="2">
        <v>715</v>
      </c>
      <c r="B717" s="2" t="s">
        <v>1468</v>
      </c>
      <c r="C717" s="3" t="s">
        <v>1469</v>
      </c>
      <c r="D717" s="2">
        <v>118000</v>
      </c>
      <c r="E717" s="2">
        <v>28870</v>
      </c>
      <c r="F717" s="2" t="s">
        <v>14</v>
      </c>
      <c r="G717" s="2">
        <v>656</v>
      </c>
      <c r="H717" s="2" t="s">
        <v>21</v>
      </c>
      <c r="I717" s="2" t="s">
        <v>22</v>
      </c>
      <c r="J717" s="2">
        <v>1281157200</v>
      </c>
      <c r="K717" s="2">
        <v>1281589200</v>
      </c>
      <c r="L717" s="2" t="b">
        <v>0</v>
      </c>
      <c r="M717" s="2" t="b">
        <v>0</v>
      </c>
      <c r="N717" s="2" t="s">
        <v>292</v>
      </c>
    </row>
    <row r="718" spans="1:14" x14ac:dyDescent="0.25">
      <c r="A718" s="2">
        <v>716</v>
      </c>
      <c r="B718" s="2" t="s">
        <v>1470</v>
      </c>
      <c r="C718" s="3" t="s">
        <v>1471</v>
      </c>
      <c r="D718" s="2">
        <v>2000</v>
      </c>
      <c r="E718" s="2">
        <v>10353</v>
      </c>
      <c r="F718" s="2" t="s">
        <v>20</v>
      </c>
      <c r="G718" s="2">
        <v>157</v>
      </c>
      <c r="H718" s="2" t="s">
        <v>21</v>
      </c>
      <c r="I718" s="2" t="s">
        <v>22</v>
      </c>
      <c r="J718" s="2">
        <v>1373432400</v>
      </c>
      <c r="K718" s="2">
        <v>1375851600</v>
      </c>
      <c r="L718" s="2" t="b">
        <v>0</v>
      </c>
      <c r="M718" s="2" t="b">
        <v>1</v>
      </c>
      <c r="N718" s="2" t="s">
        <v>33</v>
      </c>
    </row>
    <row r="719" spans="1:14" x14ac:dyDescent="0.25">
      <c r="A719" s="2">
        <v>717</v>
      </c>
      <c r="B719" s="2" t="s">
        <v>1472</v>
      </c>
      <c r="C719" s="3" t="s">
        <v>1473</v>
      </c>
      <c r="D719" s="2">
        <v>5600</v>
      </c>
      <c r="E719" s="2">
        <v>13868</v>
      </c>
      <c r="F719" s="2" t="s">
        <v>20</v>
      </c>
      <c r="G719" s="2">
        <v>555</v>
      </c>
      <c r="H719" s="2" t="s">
        <v>21</v>
      </c>
      <c r="I719" s="2" t="s">
        <v>22</v>
      </c>
      <c r="J719" s="2">
        <v>1313989200</v>
      </c>
      <c r="K719" s="2">
        <v>1315803600</v>
      </c>
      <c r="L719" s="2" t="b">
        <v>0</v>
      </c>
      <c r="M719" s="2" t="b">
        <v>0</v>
      </c>
      <c r="N719" s="2" t="s">
        <v>42</v>
      </c>
    </row>
    <row r="720" spans="1:14" x14ac:dyDescent="0.25">
      <c r="A720" s="2">
        <v>718</v>
      </c>
      <c r="B720" s="2" t="s">
        <v>1474</v>
      </c>
      <c r="C720" s="3" t="s">
        <v>1475</v>
      </c>
      <c r="D720" s="2">
        <v>8300</v>
      </c>
      <c r="E720" s="2">
        <v>8317</v>
      </c>
      <c r="F720" s="2" t="s">
        <v>20</v>
      </c>
      <c r="G720" s="2">
        <v>297</v>
      </c>
      <c r="H720" s="2" t="s">
        <v>21</v>
      </c>
      <c r="I720" s="2" t="s">
        <v>22</v>
      </c>
      <c r="J720" s="2">
        <v>1371445200</v>
      </c>
      <c r="K720" s="2">
        <v>1373691600</v>
      </c>
      <c r="L720" s="2" t="b">
        <v>0</v>
      </c>
      <c r="M720" s="2" t="b">
        <v>0</v>
      </c>
      <c r="N720" s="2" t="s">
        <v>65</v>
      </c>
    </row>
    <row r="721" spans="1:14" x14ac:dyDescent="0.25">
      <c r="A721" s="2">
        <v>719</v>
      </c>
      <c r="B721" s="2" t="s">
        <v>1476</v>
      </c>
      <c r="C721" s="3" t="s">
        <v>1477</v>
      </c>
      <c r="D721" s="2">
        <v>6900</v>
      </c>
      <c r="E721" s="2">
        <v>10557</v>
      </c>
      <c r="F721" s="2" t="s">
        <v>20</v>
      </c>
      <c r="G721" s="2">
        <v>123</v>
      </c>
      <c r="H721" s="2" t="s">
        <v>21</v>
      </c>
      <c r="I721" s="2" t="s">
        <v>22</v>
      </c>
      <c r="J721" s="2">
        <v>1338267600</v>
      </c>
      <c r="K721" s="2">
        <v>1339218000</v>
      </c>
      <c r="L721" s="2" t="b">
        <v>0</v>
      </c>
      <c r="M721" s="2" t="b">
        <v>0</v>
      </c>
      <c r="N721" s="2" t="s">
        <v>119</v>
      </c>
    </row>
    <row r="722" spans="1:14" x14ac:dyDescent="0.25">
      <c r="A722" s="2">
        <v>720</v>
      </c>
      <c r="B722" s="2" t="s">
        <v>1478</v>
      </c>
      <c r="C722" s="3" t="s">
        <v>1479</v>
      </c>
      <c r="D722" s="2">
        <v>8700</v>
      </c>
      <c r="E722" s="2">
        <v>3227</v>
      </c>
      <c r="F722" s="2" t="s">
        <v>74</v>
      </c>
      <c r="G722" s="2">
        <v>38</v>
      </c>
      <c r="H722" s="2" t="s">
        <v>36</v>
      </c>
      <c r="I722" s="2" t="s">
        <v>37</v>
      </c>
      <c r="J722" s="2">
        <v>1519192800</v>
      </c>
      <c r="K722" s="2">
        <v>1520402400</v>
      </c>
      <c r="L722" s="2" t="b">
        <v>0</v>
      </c>
      <c r="M722" s="2" t="b">
        <v>1</v>
      </c>
      <c r="N722" s="2" t="s">
        <v>33</v>
      </c>
    </row>
    <row r="723" spans="1:14" x14ac:dyDescent="0.25">
      <c r="A723" s="2">
        <v>721</v>
      </c>
      <c r="B723" s="2" t="s">
        <v>1480</v>
      </c>
      <c r="C723" s="3" t="s">
        <v>1481</v>
      </c>
      <c r="D723" s="2">
        <v>123600</v>
      </c>
      <c r="E723" s="2">
        <v>5429</v>
      </c>
      <c r="F723" s="2" t="s">
        <v>74</v>
      </c>
      <c r="G723" s="2">
        <v>60</v>
      </c>
      <c r="H723" s="2" t="s">
        <v>21</v>
      </c>
      <c r="I723" s="2" t="s">
        <v>22</v>
      </c>
      <c r="J723" s="2">
        <v>1522818000</v>
      </c>
      <c r="K723" s="2">
        <v>1523336400</v>
      </c>
      <c r="L723" s="2" t="b">
        <v>0</v>
      </c>
      <c r="M723" s="2" t="b">
        <v>0</v>
      </c>
      <c r="N723" s="2" t="s">
        <v>23</v>
      </c>
    </row>
    <row r="724" spans="1:14" x14ac:dyDescent="0.25">
      <c r="A724" s="2">
        <v>722</v>
      </c>
      <c r="B724" s="2" t="s">
        <v>1482</v>
      </c>
      <c r="C724" s="3" t="s">
        <v>1483</v>
      </c>
      <c r="D724" s="2">
        <v>48500</v>
      </c>
      <c r="E724" s="2">
        <v>75906</v>
      </c>
      <c r="F724" s="2" t="s">
        <v>20</v>
      </c>
      <c r="G724" s="2">
        <v>3036</v>
      </c>
      <c r="H724" s="2" t="s">
        <v>21</v>
      </c>
      <c r="I724" s="2" t="s">
        <v>22</v>
      </c>
      <c r="J724" s="2">
        <v>1509948000</v>
      </c>
      <c r="K724" s="2">
        <v>1512280800</v>
      </c>
      <c r="L724" s="2" t="b">
        <v>0</v>
      </c>
      <c r="M724" s="2" t="b">
        <v>0</v>
      </c>
      <c r="N724" s="2" t="s">
        <v>42</v>
      </c>
    </row>
    <row r="725" spans="1:14" x14ac:dyDescent="0.25">
      <c r="A725" s="2">
        <v>723</v>
      </c>
      <c r="B725" s="2" t="s">
        <v>1484</v>
      </c>
      <c r="C725" s="3" t="s">
        <v>1485</v>
      </c>
      <c r="D725" s="2">
        <v>4900</v>
      </c>
      <c r="E725" s="2">
        <v>13250</v>
      </c>
      <c r="F725" s="2" t="s">
        <v>20</v>
      </c>
      <c r="G725" s="2">
        <v>144</v>
      </c>
      <c r="H725" s="2" t="s">
        <v>26</v>
      </c>
      <c r="I725" s="2" t="s">
        <v>27</v>
      </c>
      <c r="J725" s="2">
        <v>1456898400</v>
      </c>
      <c r="K725" s="2">
        <v>1458709200</v>
      </c>
      <c r="L725" s="2" t="b">
        <v>0</v>
      </c>
      <c r="M725" s="2" t="b">
        <v>0</v>
      </c>
      <c r="N725" s="2" t="s">
        <v>33</v>
      </c>
    </row>
    <row r="726" spans="1:14" x14ac:dyDescent="0.25">
      <c r="A726" s="2">
        <v>724</v>
      </c>
      <c r="B726" s="2" t="s">
        <v>1486</v>
      </c>
      <c r="C726" s="3" t="s">
        <v>1487</v>
      </c>
      <c r="D726" s="2">
        <v>8400</v>
      </c>
      <c r="E726" s="2">
        <v>11261</v>
      </c>
      <c r="F726" s="2" t="s">
        <v>20</v>
      </c>
      <c r="G726" s="2">
        <v>121</v>
      </c>
      <c r="H726" s="2" t="s">
        <v>40</v>
      </c>
      <c r="I726" s="2" t="s">
        <v>41</v>
      </c>
      <c r="J726" s="2">
        <v>1413954000</v>
      </c>
      <c r="K726" s="2">
        <v>1414126800</v>
      </c>
      <c r="L726" s="2" t="b">
        <v>0</v>
      </c>
      <c r="M726" s="2" t="b">
        <v>1</v>
      </c>
      <c r="N726" s="2" t="s">
        <v>33</v>
      </c>
    </row>
    <row r="727" spans="1:14" x14ac:dyDescent="0.25">
      <c r="A727" s="2">
        <v>725</v>
      </c>
      <c r="B727" s="2" t="s">
        <v>1488</v>
      </c>
      <c r="C727" s="3" t="s">
        <v>1489</v>
      </c>
      <c r="D727" s="2">
        <v>193200</v>
      </c>
      <c r="E727" s="2">
        <v>97369</v>
      </c>
      <c r="F727" s="2" t="s">
        <v>14</v>
      </c>
      <c r="G727" s="2">
        <v>1596</v>
      </c>
      <c r="H727" s="2" t="s">
        <v>21</v>
      </c>
      <c r="I727" s="2" t="s">
        <v>22</v>
      </c>
      <c r="J727" s="2">
        <v>1416031200</v>
      </c>
      <c r="K727" s="2">
        <v>1416204000</v>
      </c>
      <c r="L727" s="2" t="b">
        <v>0</v>
      </c>
      <c r="M727" s="2" t="b">
        <v>0</v>
      </c>
      <c r="N727" s="2" t="s">
        <v>292</v>
      </c>
    </row>
    <row r="728" spans="1:14" x14ac:dyDescent="0.25">
      <c r="A728" s="2">
        <v>726</v>
      </c>
      <c r="B728" s="2" t="s">
        <v>1490</v>
      </c>
      <c r="C728" s="3" t="s">
        <v>1491</v>
      </c>
      <c r="D728" s="2">
        <v>54300</v>
      </c>
      <c r="E728" s="2">
        <v>48227</v>
      </c>
      <c r="F728" s="2" t="s">
        <v>74</v>
      </c>
      <c r="G728" s="2">
        <v>524</v>
      </c>
      <c r="H728" s="2" t="s">
        <v>21</v>
      </c>
      <c r="I728" s="2" t="s">
        <v>22</v>
      </c>
      <c r="J728" s="2">
        <v>1287982800</v>
      </c>
      <c r="K728" s="2">
        <v>1288501200</v>
      </c>
      <c r="L728" s="2" t="b">
        <v>0</v>
      </c>
      <c r="M728" s="2" t="b">
        <v>1</v>
      </c>
      <c r="N728" s="2" t="s">
        <v>33</v>
      </c>
    </row>
    <row r="729" spans="1:14" x14ac:dyDescent="0.25">
      <c r="A729" s="2">
        <v>727</v>
      </c>
      <c r="B729" s="2" t="s">
        <v>1492</v>
      </c>
      <c r="C729" s="3" t="s">
        <v>1493</v>
      </c>
      <c r="D729" s="2">
        <v>8900</v>
      </c>
      <c r="E729" s="2">
        <v>14685</v>
      </c>
      <c r="F729" s="2" t="s">
        <v>20</v>
      </c>
      <c r="G729" s="2">
        <v>181</v>
      </c>
      <c r="H729" s="2" t="s">
        <v>21</v>
      </c>
      <c r="I729" s="2" t="s">
        <v>22</v>
      </c>
      <c r="J729" s="2">
        <v>1547964000</v>
      </c>
      <c r="K729" s="2">
        <v>1552971600</v>
      </c>
      <c r="L729" s="2" t="b">
        <v>0</v>
      </c>
      <c r="M729" s="2" t="b">
        <v>0</v>
      </c>
      <c r="N729" s="2" t="s">
        <v>28</v>
      </c>
    </row>
    <row r="730" spans="1:14" x14ac:dyDescent="0.25">
      <c r="A730" s="2">
        <v>728</v>
      </c>
      <c r="B730" s="2" t="s">
        <v>1494</v>
      </c>
      <c r="C730" s="3" t="s">
        <v>1495</v>
      </c>
      <c r="D730" s="2">
        <v>4200</v>
      </c>
      <c r="E730" s="2">
        <v>735</v>
      </c>
      <c r="F730" s="2" t="s">
        <v>14</v>
      </c>
      <c r="G730" s="2">
        <v>10</v>
      </c>
      <c r="H730" s="2" t="s">
        <v>21</v>
      </c>
      <c r="I730" s="2" t="s">
        <v>22</v>
      </c>
      <c r="J730" s="2">
        <v>1464152400</v>
      </c>
      <c r="K730" s="2">
        <v>1465102800</v>
      </c>
      <c r="L730" s="2" t="b">
        <v>0</v>
      </c>
      <c r="M730" s="2" t="b">
        <v>0</v>
      </c>
      <c r="N730" s="2" t="s">
        <v>33</v>
      </c>
    </row>
    <row r="731" spans="1:14" x14ac:dyDescent="0.25">
      <c r="A731" s="2">
        <v>729</v>
      </c>
      <c r="B731" s="2" t="s">
        <v>1496</v>
      </c>
      <c r="C731" s="3" t="s">
        <v>1497</v>
      </c>
      <c r="D731" s="2">
        <v>5600</v>
      </c>
      <c r="E731" s="2">
        <v>10397</v>
      </c>
      <c r="F731" s="2" t="s">
        <v>20</v>
      </c>
      <c r="G731" s="2">
        <v>122</v>
      </c>
      <c r="H731" s="2" t="s">
        <v>21</v>
      </c>
      <c r="I731" s="2" t="s">
        <v>22</v>
      </c>
      <c r="J731" s="2">
        <v>1359957600</v>
      </c>
      <c r="K731" s="2">
        <v>1360130400</v>
      </c>
      <c r="L731" s="2" t="b">
        <v>0</v>
      </c>
      <c r="M731" s="2" t="b">
        <v>0</v>
      </c>
      <c r="N731" s="2" t="s">
        <v>53</v>
      </c>
    </row>
    <row r="732" spans="1:14" x14ac:dyDescent="0.25">
      <c r="A732" s="2">
        <v>730</v>
      </c>
      <c r="B732" s="2" t="s">
        <v>1498</v>
      </c>
      <c r="C732" s="3" t="s">
        <v>1499</v>
      </c>
      <c r="D732" s="2">
        <v>28800</v>
      </c>
      <c r="E732" s="2">
        <v>118847</v>
      </c>
      <c r="F732" s="2" t="s">
        <v>20</v>
      </c>
      <c r="G732" s="2">
        <v>1071</v>
      </c>
      <c r="H732" s="2" t="s">
        <v>15</v>
      </c>
      <c r="I732" s="2" t="s">
        <v>16</v>
      </c>
      <c r="J732" s="2">
        <v>1432357200</v>
      </c>
      <c r="K732" s="2">
        <v>1432875600</v>
      </c>
      <c r="L732" s="2" t="b">
        <v>0</v>
      </c>
      <c r="M732" s="2" t="b">
        <v>0</v>
      </c>
      <c r="N732" s="2" t="s">
        <v>65</v>
      </c>
    </row>
    <row r="733" spans="1:14" x14ac:dyDescent="0.25">
      <c r="A733" s="2">
        <v>731</v>
      </c>
      <c r="B733" s="2" t="s">
        <v>1500</v>
      </c>
      <c r="C733" s="3" t="s">
        <v>1501</v>
      </c>
      <c r="D733" s="2">
        <v>8000</v>
      </c>
      <c r="E733" s="2">
        <v>7220</v>
      </c>
      <c r="F733" s="2" t="s">
        <v>74</v>
      </c>
      <c r="G733" s="2">
        <v>219</v>
      </c>
      <c r="H733" s="2" t="s">
        <v>21</v>
      </c>
      <c r="I733" s="2" t="s">
        <v>22</v>
      </c>
      <c r="J733" s="2">
        <v>1500786000</v>
      </c>
      <c r="K733" s="2">
        <v>1500872400</v>
      </c>
      <c r="L733" s="2" t="b">
        <v>0</v>
      </c>
      <c r="M733" s="2" t="b">
        <v>0</v>
      </c>
      <c r="N733" s="2" t="s">
        <v>28</v>
      </c>
    </row>
    <row r="734" spans="1:14" x14ac:dyDescent="0.25">
      <c r="A734" s="2">
        <v>732</v>
      </c>
      <c r="B734" s="2" t="s">
        <v>1502</v>
      </c>
      <c r="C734" s="3" t="s">
        <v>1503</v>
      </c>
      <c r="D734" s="2">
        <v>117000</v>
      </c>
      <c r="E734" s="2">
        <v>107622</v>
      </c>
      <c r="F734" s="2" t="s">
        <v>14</v>
      </c>
      <c r="G734" s="2">
        <v>1121</v>
      </c>
      <c r="H734" s="2" t="s">
        <v>21</v>
      </c>
      <c r="I734" s="2" t="s">
        <v>22</v>
      </c>
      <c r="J734" s="2">
        <v>1490158800</v>
      </c>
      <c r="K734" s="2">
        <v>1492146000</v>
      </c>
      <c r="L734" s="2" t="b">
        <v>0</v>
      </c>
      <c r="M734" s="2" t="b">
        <v>1</v>
      </c>
      <c r="N734" s="2" t="s">
        <v>23</v>
      </c>
    </row>
    <row r="735" spans="1:14" x14ac:dyDescent="0.25">
      <c r="A735" s="2">
        <v>733</v>
      </c>
      <c r="B735" s="2" t="s">
        <v>1504</v>
      </c>
      <c r="C735" s="3" t="s">
        <v>1505</v>
      </c>
      <c r="D735" s="2">
        <v>15800</v>
      </c>
      <c r="E735" s="2">
        <v>83267</v>
      </c>
      <c r="F735" s="2" t="s">
        <v>20</v>
      </c>
      <c r="G735" s="2">
        <v>980</v>
      </c>
      <c r="H735" s="2" t="s">
        <v>21</v>
      </c>
      <c r="I735" s="2" t="s">
        <v>22</v>
      </c>
      <c r="J735" s="2">
        <v>1406178000</v>
      </c>
      <c r="K735" s="2">
        <v>1407301200</v>
      </c>
      <c r="L735" s="2" t="b">
        <v>0</v>
      </c>
      <c r="M735" s="2" t="b">
        <v>0</v>
      </c>
      <c r="N735" s="2" t="s">
        <v>148</v>
      </c>
    </row>
    <row r="736" spans="1:14" x14ac:dyDescent="0.25">
      <c r="A736" s="2">
        <v>734</v>
      </c>
      <c r="B736" s="2" t="s">
        <v>1506</v>
      </c>
      <c r="C736" s="3" t="s">
        <v>1507</v>
      </c>
      <c r="D736" s="2">
        <v>4200</v>
      </c>
      <c r="E736" s="2">
        <v>13404</v>
      </c>
      <c r="F736" s="2" t="s">
        <v>20</v>
      </c>
      <c r="G736" s="2">
        <v>536</v>
      </c>
      <c r="H736" s="2" t="s">
        <v>21</v>
      </c>
      <c r="I736" s="2" t="s">
        <v>22</v>
      </c>
      <c r="J736" s="2">
        <v>1485583200</v>
      </c>
      <c r="K736" s="2">
        <v>1486620000</v>
      </c>
      <c r="L736" s="2" t="b">
        <v>0</v>
      </c>
      <c r="M736" s="2" t="b">
        <v>1</v>
      </c>
      <c r="N736" s="2" t="s">
        <v>33</v>
      </c>
    </row>
    <row r="737" spans="1:14" x14ac:dyDescent="0.25">
      <c r="A737" s="2">
        <v>735</v>
      </c>
      <c r="B737" s="2" t="s">
        <v>1508</v>
      </c>
      <c r="C737" s="3" t="s">
        <v>1509</v>
      </c>
      <c r="D737" s="2">
        <v>37100</v>
      </c>
      <c r="E737" s="2">
        <v>131404</v>
      </c>
      <c r="F737" s="2" t="s">
        <v>20</v>
      </c>
      <c r="G737" s="2">
        <v>1991</v>
      </c>
      <c r="H737" s="2" t="s">
        <v>21</v>
      </c>
      <c r="I737" s="2" t="s">
        <v>22</v>
      </c>
      <c r="J737" s="2">
        <v>1459314000</v>
      </c>
      <c r="K737" s="2">
        <v>1459918800</v>
      </c>
      <c r="L737" s="2" t="b">
        <v>0</v>
      </c>
      <c r="M737" s="2" t="b">
        <v>0</v>
      </c>
      <c r="N737" s="2" t="s">
        <v>122</v>
      </c>
    </row>
    <row r="738" spans="1:14" x14ac:dyDescent="0.25">
      <c r="A738" s="2">
        <v>736</v>
      </c>
      <c r="B738" s="2" t="s">
        <v>1510</v>
      </c>
      <c r="C738" s="3" t="s">
        <v>1511</v>
      </c>
      <c r="D738" s="2">
        <v>7700</v>
      </c>
      <c r="E738" s="2">
        <v>2533</v>
      </c>
      <c r="F738" s="2" t="s">
        <v>74</v>
      </c>
      <c r="G738" s="2">
        <v>29</v>
      </c>
      <c r="H738" s="2" t="s">
        <v>21</v>
      </c>
      <c r="I738" s="2" t="s">
        <v>22</v>
      </c>
      <c r="J738" s="2">
        <v>1424412000</v>
      </c>
      <c r="K738" s="2">
        <v>1424757600</v>
      </c>
      <c r="L738" s="2" t="b">
        <v>0</v>
      </c>
      <c r="M738" s="2" t="b">
        <v>0</v>
      </c>
      <c r="N738" s="2" t="s">
        <v>68</v>
      </c>
    </row>
    <row r="739" spans="1:14" x14ac:dyDescent="0.25">
      <c r="A739" s="2">
        <v>737</v>
      </c>
      <c r="B739" s="2" t="s">
        <v>1512</v>
      </c>
      <c r="C739" s="3" t="s">
        <v>1513</v>
      </c>
      <c r="D739" s="2">
        <v>3700</v>
      </c>
      <c r="E739" s="2">
        <v>5028</v>
      </c>
      <c r="F739" s="2" t="s">
        <v>20</v>
      </c>
      <c r="G739" s="2">
        <v>180</v>
      </c>
      <c r="H739" s="2" t="s">
        <v>21</v>
      </c>
      <c r="I739" s="2" t="s">
        <v>22</v>
      </c>
      <c r="J739" s="2">
        <v>1478844000</v>
      </c>
      <c r="K739" s="2">
        <v>1479880800</v>
      </c>
      <c r="L739" s="2" t="b">
        <v>0</v>
      </c>
      <c r="M739" s="2" t="b">
        <v>0</v>
      </c>
      <c r="N739" s="2" t="s">
        <v>60</v>
      </c>
    </row>
    <row r="740" spans="1:14" x14ac:dyDescent="0.25">
      <c r="A740" s="2">
        <v>738</v>
      </c>
      <c r="B740" s="2" t="s">
        <v>1032</v>
      </c>
      <c r="C740" s="3" t="s">
        <v>1514</v>
      </c>
      <c r="D740" s="2">
        <v>74700</v>
      </c>
      <c r="E740" s="2">
        <v>1557</v>
      </c>
      <c r="F740" s="2" t="s">
        <v>14</v>
      </c>
      <c r="G740" s="2">
        <v>15</v>
      </c>
      <c r="H740" s="2" t="s">
        <v>21</v>
      </c>
      <c r="I740" s="2" t="s">
        <v>22</v>
      </c>
      <c r="J740" s="2">
        <v>1416117600</v>
      </c>
      <c r="K740" s="2">
        <v>1418018400</v>
      </c>
      <c r="L740" s="2" t="b">
        <v>0</v>
      </c>
      <c r="M740" s="2" t="b">
        <v>1</v>
      </c>
      <c r="N740" s="2" t="s">
        <v>33</v>
      </c>
    </row>
    <row r="741" spans="1:14" x14ac:dyDescent="0.25">
      <c r="A741" s="2">
        <v>739</v>
      </c>
      <c r="B741" s="2" t="s">
        <v>1515</v>
      </c>
      <c r="C741" s="3" t="s">
        <v>1516</v>
      </c>
      <c r="D741" s="2">
        <v>10000</v>
      </c>
      <c r="E741" s="2">
        <v>6100</v>
      </c>
      <c r="F741" s="2" t="s">
        <v>14</v>
      </c>
      <c r="G741" s="2">
        <v>191</v>
      </c>
      <c r="H741" s="2" t="s">
        <v>21</v>
      </c>
      <c r="I741" s="2" t="s">
        <v>22</v>
      </c>
      <c r="J741" s="2">
        <v>1340946000</v>
      </c>
      <c r="K741" s="2">
        <v>1341032400</v>
      </c>
      <c r="L741" s="2" t="b">
        <v>0</v>
      </c>
      <c r="M741" s="2" t="b">
        <v>0</v>
      </c>
      <c r="N741" s="2" t="s">
        <v>60</v>
      </c>
    </row>
    <row r="742" spans="1:14" x14ac:dyDescent="0.25">
      <c r="A742" s="2">
        <v>740</v>
      </c>
      <c r="B742" s="2" t="s">
        <v>1517</v>
      </c>
      <c r="C742" s="3" t="s">
        <v>1518</v>
      </c>
      <c r="D742" s="2">
        <v>5300</v>
      </c>
      <c r="E742" s="2">
        <v>1592</v>
      </c>
      <c r="F742" s="2" t="s">
        <v>14</v>
      </c>
      <c r="G742" s="2">
        <v>16</v>
      </c>
      <c r="H742" s="2" t="s">
        <v>21</v>
      </c>
      <c r="I742" s="2" t="s">
        <v>22</v>
      </c>
      <c r="J742" s="2">
        <v>1486101600</v>
      </c>
      <c r="K742" s="2">
        <v>1486360800</v>
      </c>
      <c r="L742" s="2" t="b">
        <v>0</v>
      </c>
      <c r="M742" s="2" t="b">
        <v>0</v>
      </c>
      <c r="N742" s="2" t="s">
        <v>33</v>
      </c>
    </row>
    <row r="743" spans="1:14" x14ac:dyDescent="0.25">
      <c r="A743" s="2">
        <v>741</v>
      </c>
      <c r="B743" s="2" t="s">
        <v>628</v>
      </c>
      <c r="C743" s="3" t="s">
        <v>1519</v>
      </c>
      <c r="D743" s="2">
        <v>1200</v>
      </c>
      <c r="E743" s="2">
        <v>14150</v>
      </c>
      <c r="F743" s="2" t="s">
        <v>20</v>
      </c>
      <c r="G743" s="2">
        <v>130</v>
      </c>
      <c r="H743" s="2" t="s">
        <v>21</v>
      </c>
      <c r="I743" s="2" t="s">
        <v>22</v>
      </c>
      <c r="J743" s="2">
        <v>1274590800</v>
      </c>
      <c r="K743" s="2">
        <v>1274677200</v>
      </c>
      <c r="L743" s="2" t="b">
        <v>0</v>
      </c>
      <c r="M743" s="2" t="b">
        <v>0</v>
      </c>
      <c r="N743" s="2" t="s">
        <v>33</v>
      </c>
    </row>
    <row r="744" spans="1:14" x14ac:dyDescent="0.25">
      <c r="A744" s="2">
        <v>742</v>
      </c>
      <c r="B744" s="2" t="s">
        <v>1520</v>
      </c>
      <c r="C744" s="3" t="s">
        <v>1521</v>
      </c>
      <c r="D744" s="2">
        <v>1200</v>
      </c>
      <c r="E744" s="2">
        <v>13513</v>
      </c>
      <c r="F744" s="2" t="s">
        <v>20</v>
      </c>
      <c r="G744" s="2">
        <v>122</v>
      </c>
      <c r="H744" s="2" t="s">
        <v>21</v>
      </c>
      <c r="I744" s="2" t="s">
        <v>22</v>
      </c>
      <c r="J744" s="2">
        <v>1263880800</v>
      </c>
      <c r="K744" s="2">
        <v>1267509600</v>
      </c>
      <c r="L744" s="2" t="b">
        <v>0</v>
      </c>
      <c r="M744" s="2" t="b">
        <v>0</v>
      </c>
      <c r="N744" s="2" t="s">
        <v>50</v>
      </c>
    </row>
    <row r="745" spans="1:14" x14ac:dyDescent="0.25">
      <c r="A745" s="2">
        <v>743</v>
      </c>
      <c r="B745" s="2" t="s">
        <v>1522</v>
      </c>
      <c r="C745" s="3" t="s">
        <v>1523</v>
      </c>
      <c r="D745" s="2">
        <v>3900</v>
      </c>
      <c r="E745" s="2">
        <v>504</v>
      </c>
      <c r="F745" s="2" t="s">
        <v>14</v>
      </c>
      <c r="G745" s="2">
        <v>17</v>
      </c>
      <c r="H745" s="2" t="s">
        <v>21</v>
      </c>
      <c r="I745" s="2" t="s">
        <v>22</v>
      </c>
      <c r="J745" s="2">
        <v>1445403600</v>
      </c>
      <c r="K745" s="2">
        <v>1445922000</v>
      </c>
      <c r="L745" s="2" t="b">
        <v>0</v>
      </c>
      <c r="M745" s="2" t="b">
        <v>1</v>
      </c>
      <c r="N745" s="2" t="s">
        <v>33</v>
      </c>
    </row>
    <row r="746" spans="1:14" x14ac:dyDescent="0.25">
      <c r="A746" s="2">
        <v>744</v>
      </c>
      <c r="B746" s="2" t="s">
        <v>1524</v>
      </c>
      <c r="C746" s="3" t="s">
        <v>1525</v>
      </c>
      <c r="D746" s="2">
        <v>2000</v>
      </c>
      <c r="E746" s="2">
        <v>14240</v>
      </c>
      <c r="F746" s="2" t="s">
        <v>20</v>
      </c>
      <c r="G746" s="2">
        <v>140</v>
      </c>
      <c r="H746" s="2" t="s">
        <v>21</v>
      </c>
      <c r="I746" s="2" t="s">
        <v>22</v>
      </c>
      <c r="J746" s="2">
        <v>1533877200</v>
      </c>
      <c r="K746" s="2">
        <v>1534050000</v>
      </c>
      <c r="L746" s="2" t="b">
        <v>0</v>
      </c>
      <c r="M746" s="2" t="b">
        <v>1</v>
      </c>
      <c r="N746" s="2" t="s">
        <v>33</v>
      </c>
    </row>
    <row r="747" spans="1:14" x14ac:dyDescent="0.25">
      <c r="A747" s="2">
        <v>745</v>
      </c>
      <c r="B747" s="2" t="s">
        <v>1526</v>
      </c>
      <c r="C747" s="3" t="s">
        <v>1527</v>
      </c>
      <c r="D747" s="2">
        <v>6900</v>
      </c>
      <c r="E747" s="2">
        <v>2091</v>
      </c>
      <c r="F747" s="2" t="s">
        <v>14</v>
      </c>
      <c r="G747" s="2">
        <v>34</v>
      </c>
      <c r="H747" s="2" t="s">
        <v>21</v>
      </c>
      <c r="I747" s="2" t="s">
        <v>22</v>
      </c>
      <c r="J747" s="2">
        <v>1275195600</v>
      </c>
      <c r="K747" s="2">
        <v>1277528400</v>
      </c>
      <c r="L747" s="2" t="b">
        <v>0</v>
      </c>
      <c r="M747" s="2" t="b">
        <v>0</v>
      </c>
      <c r="N747" s="2" t="s">
        <v>65</v>
      </c>
    </row>
    <row r="748" spans="1:14" x14ac:dyDescent="0.25">
      <c r="A748" s="2">
        <v>746</v>
      </c>
      <c r="B748" s="2" t="s">
        <v>1528</v>
      </c>
      <c r="C748" s="3" t="s">
        <v>1529</v>
      </c>
      <c r="D748" s="2">
        <v>55800</v>
      </c>
      <c r="E748" s="2">
        <v>118580</v>
      </c>
      <c r="F748" s="2" t="s">
        <v>20</v>
      </c>
      <c r="G748" s="2">
        <v>3388</v>
      </c>
      <c r="H748" s="2" t="s">
        <v>21</v>
      </c>
      <c r="I748" s="2" t="s">
        <v>22</v>
      </c>
      <c r="J748" s="2">
        <v>1318136400</v>
      </c>
      <c r="K748" s="2">
        <v>1318568400</v>
      </c>
      <c r="L748" s="2" t="b">
        <v>0</v>
      </c>
      <c r="M748" s="2" t="b">
        <v>0</v>
      </c>
      <c r="N748" s="2" t="s">
        <v>28</v>
      </c>
    </row>
    <row r="749" spans="1:14" x14ac:dyDescent="0.25">
      <c r="A749" s="2">
        <v>747</v>
      </c>
      <c r="B749" s="2" t="s">
        <v>1530</v>
      </c>
      <c r="C749" s="3" t="s">
        <v>1531</v>
      </c>
      <c r="D749" s="2">
        <v>4900</v>
      </c>
      <c r="E749" s="2">
        <v>11214</v>
      </c>
      <c r="F749" s="2" t="s">
        <v>20</v>
      </c>
      <c r="G749" s="2">
        <v>280</v>
      </c>
      <c r="H749" s="2" t="s">
        <v>21</v>
      </c>
      <c r="I749" s="2" t="s">
        <v>22</v>
      </c>
      <c r="J749" s="2">
        <v>1283403600</v>
      </c>
      <c r="K749" s="2">
        <v>1284354000</v>
      </c>
      <c r="L749" s="2" t="b">
        <v>0</v>
      </c>
      <c r="M749" s="2" t="b">
        <v>0</v>
      </c>
      <c r="N749" s="2" t="s">
        <v>33</v>
      </c>
    </row>
    <row r="750" spans="1:14" x14ac:dyDescent="0.25">
      <c r="A750" s="2">
        <v>748</v>
      </c>
      <c r="B750" s="2" t="s">
        <v>1532</v>
      </c>
      <c r="C750" s="3" t="s">
        <v>1533</v>
      </c>
      <c r="D750" s="2">
        <v>194900</v>
      </c>
      <c r="E750" s="2">
        <v>68137</v>
      </c>
      <c r="F750" s="2" t="s">
        <v>74</v>
      </c>
      <c r="G750" s="2">
        <v>614</v>
      </c>
      <c r="H750" s="2" t="s">
        <v>21</v>
      </c>
      <c r="I750" s="2" t="s">
        <v>22</v>
      </c>
      <c r="J750" s="2">
        <v>1267423200</v>
      </c>
      <c r="K750" s="2">
        <v>1269579600</v>
      </c>
      <c r="L750" s="2" t="b">
        <v>0</v>
      </c>
      <c r="M750" s="2" t="b">
        <v>1</v>
      </c>
      <c r="N750" s="2" t="s">
        <v>71</v>
      </c>
    </row>
    <row r="751" spans="1:14" x14ac:dyDescent="0.25">
      <c r="A751" s="2">
        <v>749</v>
      </c>
      <c r="B751" s="2" t="s">
        <v>1534</v>
      </c>
      <c r="C751" s="3" t="s">
        <v>1535</v>
      </c>
      <c r="D751" s="2">
        <v>8600</v>
      </c>
      <c r="E751" s="2">
        <v>13527</v>
      </c>
      <c r="F751" s="2" t="s">
        <v>20</v>
      </c>
      <c r="G751" s="2">
        <v>366</v>
      </c>
      <c r="H751" s="2" t="s">
        <v>107</v>
      </c>
      <c r="I751" s="2" t="s">
        <v>108</v>
      </c>
      <c r="J751" s="2">
        <v>1412744400</v>
      </c>
      <c r="K751" s="2">
        <v>1413781200</v>
      </c>
      <c r="L751" s="2" t="b">
        <v>0</v>
      </c>
      <c r="M751" s="2" t="b">
        <v>1</v>
      </c>
      <c r="N751" s="2" t="s">
        <v>65</v>
      </c>
    </row>
    <row r="752" spans="1:14" x14ac:dyDescent="0.25">
      <c r="A752" s="2">
        <v>750</v>
      </c>
      <c r="B752" s="2" t="s">
        <v>1536</v>
      </c>
      <c r="C752" s="3" t="s">
        <v>1537</v>
      </c>
      <c r="D752" s="2">
        <v>100</v>
      </c>
      <c r="E752" s="2">
        <v>1</v>
      </c>
      <c r="F752" s="2" t="s">
        <v>14</v>
      </c>
      <c r="G752" s="2">
        <v>1</v>
      </c>
      <c r="H752" s="2" t="s">
        <v>40</v>
      </c>
      <c r="I752" s="2" t="s">
        <v>41</v>
      </c>
      <c r="J752" s="2">
        <v>1277960400</v>
      </c>
      <c r="K752" s="2">
        <v>1280120400</v>
      </c>
      <c r="L752" s="2" t="b">
        <v>0</v>
      </c>
      <c r="M752" s="2" t="b">
        <v>0</v>
      </c>
      <c r="N752" s="2" t="s">
        <v>50</v>
      </c>
    </row>
    <row r="753" spans="1:14" x14ac:dyDescent="0.25">
      <c r="A753" s="2">
        <v>751</v>
      </c>
      <c r="B753" s="2" t="s">
        <v>1538</v>
      </c>
      <c r="C753" s="3" t="s">
        <v>1539</v>
      </c>
      <c r="D753" s="2">
        <v>3600</v>
      </c>
      <c r="E753" s="2">
        <v>8363</v>
      </c>
      <c r="F753" s="2" t="s">
        <v>20</v>
      </c>
      <c r="G753" s="2">
        <v>270</v>
      </c>
      <c r="H753" s="2" t="s">
        <v>21</v>
      </c>
      <c r="I753" s="2" t="s">
        <v>22</v>
      </c>
      <c r="J753" s="2">
        <v>1458190800</v>
      </c>
      <c r="K753" s="2">
        <v>1459486800</v>
      </c>
      <c r="L753" s="2" t="b">
        <v>1</v>
      </c>
      <c r="M753" s="2" t="b">
        <v>1</v>
      </c>
      <c r="N753" s="2" t="s">
        <v>68</v>
      </c>
    </row>
    <row r="754" spans="1:14" x14ac:dyDescent="0.25">
      <c r="A754" s="2">
        <v>752</v>
      </c>
      <c r="B754" s="2" t="s">
        <v>1540</v>
      </c>
      <c r="C754" s="3" t="s">
        <v>1541</v>
      </c>
      <c r="D754" s="2">
        <v>5800</v>
      </c>
      <c r="E754" s="2">
        <v>5362</v>
      </c>
      <c r="F754" s="2" t="s">
        <v>74</v>
      </c>
      <c r="G754" s="2">
        <v>114</v>
      </c>
      <c r="H754" s="2" t="s">
        <v>21</v>
      </c>
      <c r="I754" s="2" t="s">
        <v>22</v>
      </c>
      <c r="J754" s="2">
        <v>1280984400</v>
      </c>
      <c r="K754" s="2">
        <v>1282539600</v>
      </c>
      <c r="L754" s="2" t="b">
        <v>0</v>
      </c>
      <c r="M754" s="2" t="b">
        <v>1</v>
      </c>
      <c r="N754" s="2" t="s">
        <v>33</v>
      </c>
    </row>
    <row r="755" spans="1:14" x14ac:dyDescent="0.25">
      <c r="A755" s="2">
        <v>753</v>
      </c>
      <c r="B755" s="2" t="s">
        <v>1542</v>
      </c>
      <c r="C755" s="3" t="s">
        <v>1543</v>
      </c>
      <c r="D755" s="2">
        <v>4700</v>
      </c>
      <c r="E755" s="2">
        <v>12065</v>
      </c>
      <c r="F755" s="2" t="s">
        <v>20</v>
      </c>
      <c r="G755" s="2">
        <v>137</v>
      </c>
      <c r="H755" s="2" t="s">
        <v>21</v>
      </c>
      <c r="I755" s="2" t="s">
        <v>22</v>
      </c>
      <c r="J755" s="2">
        <v>1274590800</v>
      </c>
      <c r="K755" s="2">
        <v>1275886800</v>
      </c>
      <c r="L755" s="2" t="b">
        <v>0</v>
      </c>
      <c r="M755" s="2" t="b">
        <v>0</v>
      </c>
      <c r="N755" s="2" t="s">
        <v>122</v>
      </c>
    </row>
    <row r="756" spans="1:14" x14ac:dyDescent="0.25">
      <c r="A756" s="2">
        <v>754</v>
      </c>
      <c r="B756" s="2" t="s">
        <v>1544</v>
      </c>
      <c r="C756" s="3" t="s">
        <v>1545</v>
      </c>
      <c r="D756" s="2">
        <v>70400</v>
      </c>
      <c r="E756" s="2">
        <v>118603</v>
      </c>
      <c r="F756" s="2" t="s">
        <v>20</v>
      </c>
      <c r="G756" s="2">
        <v>3205</v>
      </c>
      <c r="H756" s="2" t="s">
        <v>21</v>
      </c>
      <c r="I756" s="2" t="s">
        <v>22</v>
      </c>
      <c r="J756" s="2">
        <v>1351400400</v>
      </c>
      <c r="K756" s="2">
        <v>1355983200</v>
      </c>
      <c r="L756" s="2" t="b">
        <v>0</v>
      </c>
      <c r="M756" s="2" t="b">
        <v>0</v>
      </c>
      <c r="N756" s="2" t="s">
        <v>33</v>
      </c>
    </row>
    <row r="757" spans="1:14" x14ac:dyDescent="0.25">
      <c r="A757" s="2">
        <v>755</v>
      </c>
      <c r="B757" s="2" t="s">
        <v>1546</v>
      </c>
      <c r="C757" s="3" t="s">
        <v>1547</v>
      </c>
      <c r="D757" s="2">
        <v>4500</v>
      </c>
      <c r="E757" s="2">
        <v>7496</v>
      </c>
      <c r="F757" s="2" t="s">
        <v>20</v>
      </c>
      <c r="G757" s="2">
        <v>288</v>
      </c>
      <c r="H757" s="2" t="s">
        <v>36</v>
      </c>
      <c r="I757" s="2" t="s">
        <v>37</v>
      </c>
      <c r="J757" s="2">
        <v>1514354400</v>
      </c>
      <c r="K757" s="2">
        <v>1515391200</v>
      </c>
      <c r="L757" s="2" t="b">
        <v>0</v>
      </c>
      <c r="M757" s="2" t="b">
        <v>1</v>
      </c>
      <c r="N757" s="2" t="s">
        <v>33</v>
      </c>
    </row>
    <row r="758" spans="1:14" x14ac:dyDescent="0.25">
      <c r="A758" s="2">
        <v>756</v>
      </c>
      <c r="B758" s="2" t="s">
        <v>1548</v>
      </c>
      <c r="C758" s="3" t="s">
        <v>1549</v>
      </c>
      <c r="D758" s="2">
        <v>1300</v>
      </c>
      <c r="E758" s="2">
        <v>10037</v>
      </c>
      <c r="F758" s="2" t="s">
        <v>20</v>
      </c>
      <c r="G758" s="2">
        <v>148</v>
      </c>
      <c r="H758" s="2" t="s">
        <v>21</v>
      </c>
      <c r="I758" s="2" t="s">
        <v>22</v>
      </c>
      <c r="J758" s="2">
        <v>1421733600</v>
      </c>
      <c r="K758" s="2">
        <v>1422252000</v>
      </c>
      <c r="L758" s="2" t="b">
        <v>0</v>
      </c>
      <c r="M758" s="2" t="b">
        <v>0</v>
      </c>
      <c r="N758" s="2" t="s">
        <v>33</v>
      </c>
    </row>
    <row r="759" spans="1:14" x14ac:dyDescent="0.25">
      <c r="A759" s="2">
        <v>757</v>
      </c>
      <c r="B759" s="2" t="s">
        <v>1550</v>
      </c>
      <c r="C759" s="3" t="s">
        <v>1551</v>
      </c>
      <c r="D759" s="2">
        <v>1400</v>
      </c>
      <c r="E759" s="2">
        <v>5696</v>
      </c>
      <c r="F759" s="2" t="s">
        <v>20</v>
      </c>
      <c r="G759" s="2">
        <v>114</v>
      </c>
      <c r="H759" s="2" t="s">
        <v>21</v>
      </c>
      <c r="I759" s="2" t="s">
        <v>22</v>
      </c>
      <c r="J759" s="2">
        <v>1305176400</v>
      </c>
      <c r="K759" s="2">
        <v>1305522000</v>
      </c>
      <c r="L759" s="2" t="b">
        <v>0</v>
      </c>
      <c r="M759" s="2" t="b">
        <v>0</v>
      </c>
      <c r="N759" s="2" t="s">
        <v>53</v>
      </c>
    </row>
    <row r="760" spans="1:14" x14ac:dyDescent="0.25">
      <c r="A760" s="2">
        <v>758</v>
      </c>
      <c r="B760" s="2" t="s">
        <v>1552</v>
      </c>
      <c r="C760" s="3" t="s">
        <v>1553</v>
      </c>
      <c r="D760" s="2">
        <v>29600</v>
      </c>
      <c r="E760" s="2">
        <v>167005</v>
      </c>
      <c r="F760" s="2" t="s">
        <v>20</v>
      </c>
      <c r="G760" s="2">
        <v>1518</v>
      </c>
      <c r="H760" s="2" t="s">
        <v>15</v>
      </c>
      <c r="I760" s="2" t="s">
        <v>16</v>
      </c>
      <c r="J760" s="2">
        <v>1414126800</v>
      </c>
      <c r="K760" s="2">
        <v>1414904400</v>
      </c>
      <c r="L760" s="2" t="b">
        <v>0</v>
      </c>
      <c r="M760" s="2" t="b">
        <v>0</v>
      </c>
      <c r="N760" s="2" t="s">
        <v>23</v>
      </c>
    </row>
    <row r="761" spans="1:14" x14ac:dyDescent="0.25">
      <c r="A761" s="2">
        <v>759</v>
      </c>
      <c r="B761" s="2" t="s">
        <v>1554</v>
      </c>
      <c r="C761" s="3" t="s">
        <v>1555</v>
      </c>
      <c r="D761" s="2">
        <v>167500</v>
      </c>
      <c r="E761" s="2">
        <v>114615</v>
      </c>
      <c r="F761" s="2" t="s">
        <v>14</v>
      </c>
      <c r="G761" s="2">
        <v>1274</v>
      </c>
      <c r="H761" s="2" t="s">
        <v>21</v>
      </c>
      <c r="I761" s="2" t="s">
        <v>22</v>
      </c>
      <c r="J761" s="2">
        <v>1517810400</v>
      </c>
      <c r="K761" s="2">
        <v>1520402400</v>
      </c>
      <c r="L761" s="2" t="b">
        <v>0</v>
      </c>
      <c r="M761" s="2" t="b">
        <v>0</v>
      </c>
      <c r="N761" s="2" t="s">
        <v>50</v>
      </c>
    </row>
    <row r="762" spans="1:14" x14ac:dyDescent="0.25">
      <c r="A762" s="2">
        <v>760</v>
      </c>
      <c r="B762" s="2" t="s">
        <v>1556</v>
      </c>
      <c r="C762" s="3" t="s">
        <v>1557</v>
      </c>
      <c r="D762" s="2">
        <v>48300</v>
      </c>
      <c r="E762" s="2">
        <v>16592</v>
      </c>
      <c r="F762" s="2" t="s">
        <v>14</v>
      </c>
      <c r="G762" s="2">
        <v>210</v>
      </c>
      <c r="H762" s="2" t="s">
        <v>107</v>
      </c>
      <c r="I762" s="2" t="s">
        <v>108</v>
      </c>
      <c r="J762" s="2">
        <v>1564635600</v>
      </c>
      <c r="K762" s="2">
        <v>1567141200</v>
      </c>
      <c r="L762" s="2" t="b">
        <v>0</v>
      </c>
      <c r="M762" s="2" t="b">
        <v>1</v>
      </c>
      <c r="N762" s="2" t="s">
        <v>89</v>
      </c>
    </row>
    <row r="763" spans="1:14" x14ac:dyDescent="0.25">
      <c r="A763" s="2">
        <v>761</v>
      </c>
      <c r="B763" s="2" t="s">
        <v>1558</v>
      </c>
      <c r="C763" s="3" t="s">
        <v>1559</v>
      </c>
      <c r="D763" s="2">
        <v>2200</v>
      </c>
      <c r="E763" s="2">
        <v>14420</v>
      </c>
      <c r="F763" s="2" t="s">
        <v>20</v>
      </c>
      <c r="G763" s="2">
        <v>166</v>
      </c>
      <c r="H763" s="2" t="s">
        <v>21</v>
      </c>
      <c r="I763" s="2" t="s">
        <v>22</v>
      </c>
      <c r="J763" s="2">
        <v>1500699600</v>
      </c>
      <c r="K763" s="2">
        <v>1501131600</v>
      </c>
      <c r="L763" s="2" t="b">
        <v>0</v>
      </c>
      <c r="M763" s="2" t="b">
        <v>0</v>
      </c>
      <c r="N763" s="2" t="s">
        <v>23</v>
      </c>
    </row>
    <row r="764" spans="1:14" x14ac:dyDescent="0.25">
      <c r="A764" s="2">
        <v>762</v>
      </c>
      <c r="B764" s="2" t="s">
        <v>668</v>
      </c>
      <c r="C764" s="3" t="s">
        <v>1560</v>
      </c>
      <c r="D764" s="2">
        <v>3500</v>
      </c>
      <c r="E764" s="2">
        <v>6204</v>
      </c>
      <c r="F764" s="2" t="s">
        <v>20</v>
      </c>
      <c r="G764" s="2">
        <v>100</v>
      </c>
      <c r="H764" s="2" t="s">
        <v>26</v>
      </c>
      <c r="I764" s="2" t="s">
        <v>27</v>
      </c>
      <c r="J764" s="2">
        <v>1354082400</v>
      </c>
      <c r="K764" s="2">
        <v>1355032800</v>
      </c>
      <c r="L764" s="2" t="b">
        <v>0</v>
      </c>
      <c r="M764" s="2" t="b">
        <v>0</v>
      </c>
      <c r="N764" s="2" t="s">
        <v>159</v>
      </c>
    </row>
    <row r="765" spans="1:14" x14ac:dyDescent="0.25">
      <c r="A765" s="2">
        <v>763</v>
      </c>
      <c r="B765" s="2" t="s">
        <v>1561</v>
      </c>
      <c r="C765" s="3" t="s">
        <v>1562</v>
      </c>
      <c r="D765" s="2">
        <v>5600</v>
      </c>
      <c r="E765" s="2">
        <v>6338</v>
      </c>
      <c r="F765" s="2" t="s">
        <v>20</v>
      </c>
      <c r="G765" s="2">
        <v>235</v>
      </c>
      <c r="H765" s="2" t="s">
        <v>21</v>
      </c>
      <c r="I765" s="2" t="s">
        <v>22</v>
      </c>
      <c r="J765" s="2">
        <v>1336453200</v>
      </c>
      <c r="K765" s="2">
        <v>1339477200</v>
      </c>
      <c r="L765" s="2" t="b">
        <v>0</v>
      </c>
      <c r="M765" s="2" t="b">
        <v>1</v>
      </c>
      <c r="N765" s="2" t="s">
        <v>33</v>
      </c>
    </row>
    <row r="766" spans="1:14" x14ac:dyDescent="0.25">
      <c r="A766" s="2">
        <v>764</v>
      </c>
      <c r="B766" s="2" t="s">
        <v>1563</v>
      </c>
      <c r="C766" s="3" t="s">
        <v>1564</v>
      </c>
      <c r="D766" s="2">
        <v>1100</v>
      </c>
      <c r="E766" s="2">
        <v>8010</v>
      </c>
      <c r="F766" s="2" t="s">
        <v>20</v>
      </c>
      <c r="G766" s="2">
        <v>148</v>
      </c>
      <c r="H766" s="2" t="s">
        <v>21</v>
      </c>
      <c r="I766" s="2" t="s">
        <v>22</v>
      </c>
      <c r="J766" s="2">
        <v>1305262800</v>
      </c>
      <c r="K766" s="2">
        <v>1305954000</v>
      </c>
      <c r="L766" s="2" t="b">
        <v>0</v>
      </c>
      <c r="M766" s="2" t="b">
        <v>0</v>
      </c>
      <c r="N766" s="2" t="s">
        <v>23</v>
      </c>
    </row>
    <row r="767" spans="1:14" x14ac:dyDescent="0.25">
      <c r="A767" s="2">
        <v>765</v>
      </c>
      <c r="B767" s="2" t="s">
        <v>1565</v>
      </c>
      <c r="C767" s="3" t="s">
        <v>1566</v>
      </c>
      <c r="D767" s="2">
        <v>3900</v>
      </c>
      <c r="E767" s="2">
        <v>8125</v>
      </c>
      <c r="F767" s="2" t="s">
        <v>20</v>
      </c>
      <c r="G767" s="2">
        <v>198</v>
      </c>
      <c r="H767" s="2" t="s">
        <v>21</v>
      </c>
      <c r="I767" s="2" t="s">
        <v>22</v>
      </c>
      <c r="J767" s="2">
        <v>1492232400</v>
      </c>
      <c r="K767" s="2">
        <v>1494392400</v>
      </c>
      <c r="L767" s="2" t="b">
        <v>1</v>
      </c>
      <c r="M767" s="2" t="b">
        <v>1</v>
      </c>
      <c r="N767" s="2" t="s">
        <v>60</v>
      </c>
    </row>
    <row r="768" spans="1:14" x14ac:dyDescent="0.25">
      <c r="A768" s="2">
        <v>766</v>
      </c>
      <c r="B768" s="2" t="s">
        <v>1567</v>
      </c>
      <c r="C768" s="3" t="s">
        <v>1568</v>
      </c>
      <c r="D768" s="2">
        <v>43800</v>
      </c>
      <c r="E768" s="2">
        <v>13653</v>
      </c>
      <c r="F768" s="2" t="s">
        <v>14</v>
      </c>
      <c r="G768" s="2">
        <v>248</v>
      </c>
      <c r="H768" s="2" t="s">
        <v>26</v>
      </c>
      <c r="I768" s="2" t="s">
        <v>27</v>
      </c>
      <c r="J768" s="2">
        <v>1537333200</v>
      </c>
      <c r="K768" s="2">
        <v>1537419600</v>
      </c>
      <c r="L768" s="2" t="b">
        <v>0</v>
      </c>
      <c r="M768" s="2" t="b">
        <v>0</v>
      </c>
      <c r="N768" s="2" t="s">
        <v>474</v>
      </c>
    </row>
    <row r="769" spans="1:14" x14ac:dyDescent="0.25">
      <c r="A769" s="2">
        <v>767</v>
      </c>
      <c r="B769" s="2" t="s">
        <v>1569</v>
      </c>
      <c r="C769" s="3" t="s">
        <v>1570</v>
      </c>
      <c r="D769" s="2">
        <v>97200</v>
      </c>
      <c r="E769" s="2">
        <v>55372</v>
      </c>
      <c r="F769" s="2" t="s">
        <v>14</v>
      </c>
      <c r="G769" s="2">
        <v>513</v>
      </c>
      <c r="H769" s="2" t="s">
        <v>21</v>
      </c>
      <c r="I769" s="2" t="s">
        <v>22</v>
      </c>
      <c r="J769" s="2">
        <v>1444107600</v>
      </c>
      <c r="K769" s="2">
        <v>1447999200</v>
      </c>
      <c r="L769" s="2" t="b">
        <v>0</v>
      </c>
      <c r="M769" s="2" t="b">
        <v>0</v>
      </c>
      <c r="N769" s="2" t="s">
        <v>206</v>
      </c>
    </row>
    <row r="770" spans="1:14" x14ac:dyDescent="0.25">
      <c r="A770" s="2">
        <v>768</v>
      </c>
      <c r="B770" s="2" t="s">
        <v>1571</v>
      </c>
      <c r="C770" s="3" t="s">
        <v>1572</v>
      </c>
      <c r="D770" s="2">
        <v>4800</v>
      </c>
      <c r="E770" s="2">
        <v>11088</v>
      </c>
      <c r="F770" s="2" t="s">
        <v>20</v>
      </c>
      <c r="G770" s="2">
        <v>150</v>
      </c>
      <c r="H770" s="2" t="s">
        <v>21</v>
      </c>
      <c r="I770" s="2" t="s">
        <v>22</v>
      </c>
      <c r="J770" s="2">
        <v>1386741600</v>
      </c>
      <c r="K770" s="2">
        <v>1388037600</v>
      </c>
      <c r="L770" s="2" t="b">
        <v>0</v>
      </c>
      <c r="M770" s="2" t="b">
        <v>0</v>
      </c>
      <c r="N770" s="2" t="s">
        <v>33</v>
      </c>
    </row>
    <row r="771" spans="1:14" x14ac:dyDescent="0.25">
      <c r="A771" s="2">
        <v>769</v>
      </c>
      <c r="B771" s="2" t="s">
        <v>1573</v>
      </c>
      <c r="C771" s="3" t="s">
        <v>1574</v>
      </c>
      <c r="D771" s="2">
        <v>125600</v>
      </c>
      <c r="E771" s="2">
        <v>109106</v>
      </c>
      <c r="F771" s="2" t="s">
        <v>14</v>
      </c>
      <c r="G771" s="2">
        <v>3410</v>
      </c>
      <c r="H771" s="2" t="s">
        <v>21</v>
      </c>
      <c r="I771" s="2" t="s">
        <v>22</v>
      </c>
      <c r="J771" s="2">
        <v>1376542800</v>
      </c>
      <c r="K771" s="2">
        <v>1378789200</v>
      </c>
      <c r="L771" s="2" t="b">
        <v>0</v>
      </c>
      <c r="M771" s="2" t="b">
        <v>0</v>
      </c>
      <c r="N771" s="2" t="s">
        <v>89</v>
      </c>
    </row>
    <row r="772" spans="1:14" x14ac:dyDescent="0.25">
      <c r="A772" s="2">
        <v>770</v>
      </c>
      <c r="B772" s="2" t="s">
        <v>1575</v>
      </c>
      <c r="C772" s="3" t="s">
        <v>1576</v>
      </c>
      <c r="D772" s="2">
        <v>4300</v>
      </c>
      <c r="E772" s="2">
        <v>11642</v>
      </c>
      <c r="F772" s="2" t="s">
        <v>20</v>
      </c>
      <c r="G772" s="2">
        <v>216</v>
      </c>
      <c r="H772" s="2" t="s">
        <v>107</v>
      </c>
      <c r="I772" s="2" t="s">
        <v>108</v>
      </c>
      <c r="J772" s="2">
        <v>1397451600</v>
      </c>
      <c r="K772" s="2">
        <v>1398056400</v>
      </c>
      <c r="L772" s="2" t="b">
        <v>0</v>
      </c>
      <c r="M772" s="2" t="b">
        <v>1</v>
      </c>
      <c r="N772" s="2" t="s">
        <v>33</v>
      </c>
    </row>
    <row r="773" spans="1:14" x14ac:dyDescent="0.25">
      <c r="A773" s="2">
        <v>771</v>
      </c>
      <c r="B773" s="2" t="s">
        <v>1577</v>
      </c>
      <c r="C773" s="3" t="s">
        <v>1578</v>
      </c>
      <c r="D773" s="2">
        <v>5600</v>
      </c>
      <c r="E773" s="2">
        <v>2769</v>
      </c>
      <c r="F773" s="2" t="s">
        <v>74</v>
      </c>
      <c r="G773" s="2">
        <v>26</v>
      </c>
      <c r="H773" s="2" t="s">
        <v>21</v>
      </c>
      <c r="I773" s="2" t="s">
        <v>22</v>
      </c>
      <c r="J773" s="2">
        <v>1548482400</v>
      </c>
      <c r="K773" s="2">
        <v>1550815200</v>
      </c>
      <c r="L773" s="2" t="b">
        <v>0</v>
      </c>
      <c r="M773" s="2" t="b">
        <v>0</v>
      </c>
      <c r="N773" s="2" t="s">
        <v>33</v>
      </c>
    </row>
    <row r="774" spans="1:14" x14ac:dyDescent="0.25">
      <c r="A774" s="2">
        <v>772</v>
      </c>
      <c r="B774" s="2" t="s">
        <v>1579</v>
      </c>
      <c r="C774" s="3" t="s">
        <v>1580</v>
      </c>
      <c r="D774" s="2">
        <v>149600</v>
      </c>
      <c r="E774" s="2">
        <v>169586</v>
      </c>
      <c r="F774" s="2" t="s">
        <v>20</v>
      </c>
      <c r="G774" s="2">
        <v>5139</v>
      </c>
      <c r="H774" s="2" t="s">
        <v>21</v>
      </c>
      <c r="I774" s="2" t="s">
        <v>22</v>
      </c>
      <c r="J774" s="2">
        <v>1549692000</v>
      </c>
      <c r="K774" s="2">
        <v>1550037600</v>
      </c>
      <c r="L774" s="2" t="b">
        <v>0</v>
      </c>
      <c r="M774" s="2" t="b">
        <v>0</v>
      </c>
      <c r="N774" s="2" t="s">
        <v>60</v>
      </c>
    </row>
    <row r="775" spans="1:14" x14ac:dyDescent="0.25">
      <c r="A775" s="2">
        <v>773</v>
      </c>
      <c r="B775" s="2" t="s">
        <v>1581</v>
      </c>
      <c r="C775" s="3" t="s">
        <v>1582</v>
      </c>
      <c r="D775" s="2">
        <v>53100</v>
      </c>
      <c r="E775" s="2">
        <v>101185</v>
      </c>
      <c r="F775" s="2" t="s">
        <v>20</v>
      </c>
      <c r="G775" s="2">
        <v>2353</v>
      </c>
      <c r="H775" s="2" t="s">
        <v>21</v>
      </c>
      <c r="I775" s="2" t="s">
        <v>22</v>
      </c>
      <c r="J775" s="2">
        <v>1492059600</v>
      </c>
      <c r="K775" s="2">
        <v>1492923600</v>
      </c>
      <c r="L775" s="2" t="b">
        <v>0</v>
      </c>
      <c r="M775" s="2" t="b">
        <v>0</v>
      </c>
      <c r="N775" s="2" t="s">
        <v>33</v>
      </c>
    </row>
    <row r="776" spans="1:14" x14ac:dyDescent="0.25">
      <c r="A776" s="2">
        <v>774</v>
      </c>
      <c r="B776" s="2" t="s">
        <v>1583</v>
      </c>
      <c r="C776" s="3" t="s">
        <v>1584</v>
      </c>
      <c r="D776" s="2">
        <v>5000</v>
      </c>
      <c r="E776" s="2">
        <v>6775</v>
      </c>
      <c r="F776" s="2" t="s">
        <v>20</v>
      </c>
      <c r="G776" s="2">
        <v>78</v>
      </c>
      <c r="H776" s="2" t="s">
        <v>107</v>
      </c>
      <c r="I776" s="2" t="s">
        <v>108</v>
      </c>
      <c r="J776" s="2">
        <v>1463979600</v>
      </c>
      <c r="K776" s="2">
        <v>1467522000</v>
      </c>
      <c r="L776" s="2" t="b">
        <v>0</v>
      </c>
      <c r="M776" s="2" t="b">
        <v>0</v>
      </c>
      <c r="N776" s="2" t="s">
        <v>28</v>
      </c>
    </row>
    <row r="777" spans="1:14" x14ac:dyDescent="0.25">
      <c r="A777" s="2">
        <v>775</v>
      </c>
      <c r="B777" s="2" t="s">
        <v>1585</v>
      </c>
      <c r="C777" s="3" t="s">
        <v>1586</v>
      </c>
      <c r="D777" s="2">
        <v>9400</v>
      </c>
      <c r="E777" s="2">
        <v>968</v>
      </c>
      <c r="F777" s="2" t="s">
        <v>14</v>
      </c>
      <c r="G777" s="2">
        <v>10</v>
      </c>
      <c r="H777" s="2" t="s">
        <v>21</v>
      </c>
      <c r="I777" s="2" t="s">
        <v>22</v>
      </c>
      <c r="J777" s="2">
        <v>1415253600</v>
      </c>
      <c r="K777" s="2">
        <v>1416117600</v>
      </c>
      <c r="L777" s="2" t="b">
        <v>0</v>
      </c>
      <c r="M777" s="2" t="b">
        <v>0</v>
      </c>
      <c r="N777" s="2" t="s">
        <v>23</v>
      </c>
    </row>
    <row r="778" spans="1:14" x14ac:dyDescent="0.25">
      <c r="A778" s="2">
        <v>776</v>
      </c>
      <c r="B778" s="2" t="s">
        <v>1587</v>
      </c>
      <c r="C778" s="3" t="s">
        <v>1588</v>
      </c>
      <c r="D778" s="2">
        <v>110800</v>
      </c>
      <c r="E778" s="2">
        <v>72623</v>
      </c>
      <c r="F778" s="2" t="s">
        <v>14</v>
      </c>
      <c r="G778" s="2">
        <v>2201</v>
      </c>
      <c r="H778" s="2" t="s">
        <v>21</v>
      </c>
      <c r="I778" s="2" t="s">
        <v>22</v>
      </c>
      <c r="J778" s="2">
        <v>1562216400</v>
      </c>
      <c r="K778" s="2">
        <v>1563771600</v>
      </c>
      <c r="L778" s="2" t="b">
        <v>0</v>
      </c>
      <c r="M778" s="2" t="b">
        <v>0</v>
      </c>
      <c r="N778" s="2" t="s">
        <v>33</v>
      </c>
    </row>
    <row r="779" spans="1:14" x14ac:dyDescent="0.25">
      <c r="A779" s="2">
        <v>777</v>
      </c>
      <c r="B779" s="2" t="s">
        <v>1589</v>
      </c>
      <c r="C779" s="3" t="s">
        <v>1590</v>
      </c>
      <c r="D779" s="2">
        <v>93800</v>
      </c>
      <c r="E779" s="2">
        <v>45987</v>
      </c>
      <c r="F779" s="2" t="s">
        <v>14</v>
      </c>
      <c r="G779" s="2">
        <v>676</v>
      </c>
      <c r="H779" s="2" t="s">
        <v>21</v>
      </c>
      <c r="I779" s="2" t="s">
        <v>22</v>
      </c>
      <c r="J779" s="2">
        <v>1316754000</v>
      </c>
      <c r="K779" s="2">
        <v>1319259600</v>
      </c>
      <c r="L779" s="2" t="b">
        <v>0</v>
      </c>
      <c r="M779" s="2" t="b">
        <v>0</v>
      </c>
      <c r="N779" s="2" t="s">
        <v>33</v>
      </c>
    </row>
    <row r="780" spans="1:14" x14ac:dyDescent="0.25">
      <c r="A780" s="2">
        <v>778</v>
      </c>
      <c r="B780" s="2" t="s">
        <v>1591</v>
      </c>
      <c r="C780" s="3" t="s">
        <v>1592</v>
      </c>
      <c r="D780" s="2">
        <v>1300</v>
      </c>
      <c r="E780" s="2">
        <v>10243</v>
      </c>
      <c r="F780" s="2" t="s">
        <v>20</v>
      </c>
      <c r="G780" s="2">
        <v>174</v>
      </c>
      <c r="H780" s="2" t="s">
        <v>98</v>
      </c>
      <c r="I780" s="2" t="s">
        <v>99</v>
      </c>
      <c r="J780" s="2">
        <v>1313211600</v>
      </c>
      <c r="K780" s="2">
        <v>1313643600</v>
      </c>
      <c r="L780" s="2" t="b">
        <v>0</v>
      </c>
      <c r="M780" s="2" t="b">
        <v>0</v>
      </c>
      <c r="N780" s="2" t="s">
        <v>71</v>
      </c>
    </row>
    <row r="781" spans="1:14" x14ac:dyDescent="0.25">
      <c r="A781" s="2">
        <v>779</v>
      </c>
      <c r="B781" s="2" t="s">
        <v>1593</v>
      </c>
      <c r="C781" s="3" t="s">
        <v>1594</v>
      </c>
      <c r="D781" s="2">
        <v>108700</v>
      </c>
      <c r="E781" s="2">
        <v>87293</v>
      </c>
      <c r="F781" s="2" t="s">
        <v>14</v>
      </c>
      <c r="G781" s="2">
        <v>831</v>
      </c>
      <c r="H781" s="2" t="s">
        <v>21</v>
      </c>
      <c r="I781" s="2" t="s">
        <v>22</v>
      </c>
      <c r="J781" s="2">
        <v>1439528400</v>
      </c>
      <c r="K781" s="2">
        <v>1440306000</v>
      </c>
      <c r="L781" s="2" t="b">
        <v>0</v>
      </c>
      <c r="M781" s="2" t="b">
        <v>1</v>
      </c>
      <c r="N781" s="2" t="s">
        <v>33</v>
      </c>
    </row>
    <row r="782" spans="1:14" x14ac:dyDescent="0.25">
      <c r="A782" s="2">
        <v>780</v>
      </c>
      <c r="B782" s="2" t="s">
        <v>1595</v>
      </c>
      <c r="C782" s="3" t="s">
        <v>1596</v>
      </c>
      <c r="D782" s="2">
        <v>5100</v>
      </c>
      <c r="E782" s="2">
        <v>5421</v>
      </c>
      <c r="F782" s="2" t="s">
        <v>20</v>
      </c>
      <c r="G782" s="2">
        <v>164</v>
      </c>
      <c r="H782" s="2" t="s">
        <v>21</v>
      </c>
      <c r="I782" s="2" t="s">
        <v>22</v>
      </c>
      <c r="J782" s="2">
        <v>1469163600</v>
      </c>
      <c r="K782" s="2">
        <v>1470805200</v>
      </c>
      <c r="L782" s="2" t="b">
        <v>0</v>
      </c>
      <c r="M782" s="2" t="b">
        <v>1</v>
      </c>
      <c r="N782" s="2" t="s">
        <v>53</v>
      </c>
    </row>
    <row r="783" spans="1:14" x14ac:dyDescent="0.25">
      <c r="A783" s="2">
        <v>781</v>
      </c>
      <c r="B783" s="2" t="s">
        <v>1597</v>
      </c>
      <c r="C783" s="3" t="s">
        <v>1598</v>
      </c>
      <c r="D783" s="2">
        <v>8700</v>
      </c>
      <c r="E783" s="2">
        <v>4414</v>
      </c>
      <c r="F783" s="2" t="s">
        <v>74</v>
      </c>
      <c r="G783" s="2">
        <v>56</v>
      </c>
      <c r="H783" s="2" t="s">
        <v>98</v>
      </c>
      <c r="I783" s="2" t="s">
        <v>99</v>
      </c>
      <c r="J783" s="2">
        <v>1288501200</v>
      </c>
      <c r="K783" s="2">
        <v>1292911200</v>
      </c>
      <c r="L783" s="2" t="b">
        <v>0</v>
      </c>
      <c r="M783" s="2" t="b">
        <v>0</v>
      </c>
      <c r="N783" s="2" t="s">
        <v>33</v>
      </c>
    </row>
    <row r="784" spans="1:14" x14ac:dyDescent="0.25">
      <c r="A784" s="2">
        <v>782</v>
      </c>
      <c r="B784" s="2" t="s">
        <v>1599</v>
      </c>
      <c r="C784" s="3" t="s">
        <v>1600</v>
      </c>
      <c r="D784" s="2">
        <v>5100</v>
      </c>
      <c r="E784" s="2">
        <v>10981</v>
      </c>
      <c r="F784" s="2" t="s">
        <v>20</v>
      </c>
      <c r="G784" s="2">
        <v>161</v>
      </c>
      <c r="H784" s="2" t="s">
        <v>21</v>
      </c>
      <c r="I784" s="2" t="s">
        <v>22</v>
      </c>
      <c r="J784" s="2">
        <v>1298959200</v>
      </c>
      <c r="K784" s="2">
        <v>1301374800</v>
      </c>
      <c r="L784" s="2" t="b">
        <v>0</v>
      </c>
      <c r="M784" s="2" t="b">
        <v>1</v>
      </c>
      <c r="N784" s="2" t="s">
        <v>71</v>
      </c>
    </row>
    <row r="785" spans="1:14" x14ac:dyDescent="0.25">
      <c r="A785" s="2">
        <v>783</v>
      </c>
      <c r="B785" s="2" t="s">
        <v>1601</v>
      </c>
      <c r="C785" s="3" t="s">
        <v>1602</v>
      </c>
      <c r="D785" s="2">
        <v>7400</v>
      </c>
      <c r="E785" s="2">
        <v>10451</v>
      </c>
      <c r="F785" s="2" t="s">
        <v>20</v>
      </c>
      <c r="G785" s="2">
        <v>138</v>
      </c>
      <c r="H785" s="2" t="s">
        <v>21</v>
      </c>
      <c r="I785" s="2" t="s">
        <v>22</v>
      </c>
      <c r="J785" s="2">
        <v>1387260000</v>
      </c>
      <c r="K785" s="2">
        <v>1387864800</v>
      </c>
      <c r="L785" s="2" t="b">
        <v>0</v>
      </c>
      <c r="M785" s="2" t="b">
        <v>0</v>
      </c>
      <c r="N785" s="2" t="s">
        <v>23</v>
      </c>
    </row>
    <row r="786" spans="1:14" x14ac:dyDescent="0.25">
      <c r="A786" s="2">
        <v>784</v>
      </c>
      <c r="B786" s="2" t="s">
        <v>1603</v>
      </c>
      <c r="C786" s="3" t="s">
        <v>1604</v>
      </c>
      <c r="D786" s="2">
        <v>88900</v>
      </c>
      <c r="E786" s="2">
        <v>102535</v>
      </c>
      <c r="F786" s="2" t="s">
        <v>20</v>
      </c>
      <c r="G786" s="2">
        <v>3308</v>
      </c>
      <c r="H786" s="2" t="s">
        <v>21</v>
      </c>
      <c r="I786" s="2" t="s">
        <v>22</v>
      </c>
      <c r="J786" s="2">
        <v>1457244000</v>
      </c>
      <c r="K786" s="2">
        <v>1458190800</v>
      </c>
      <c r="L786" s="2" t="b">
        <v>0</v>
      </c>
      <c r="M786" s="2" t="b">
        <v>0</v>
      </c>
      <c r="N786" s="2" t="s">
        <v>28</v>
      </c>
    </row>
    <row r="787" spans="1:14" x14ac:dyDescent="0.25">
      <c r="A787" s="2">
        <v>785</v>
      </c>
      <c r="B787" s="2" t="s">
        <v>1605</v>
      </c>
      <c r="C787" s="3" t="s">
        <v>1606</v>
      </c>
      <c r="D787" s="2">
        <v>6700</v>
      </c>
      <c r="E787" s="2">
        <v>12939</v>
      </c>
      <c r="F787" s="2" t="s">
        <v>20</v>
      </c>
      <c r="G787" s="2">
        <v>127</v>
      </c>
      <c r="H787" s="2" t="s">
        <v>26</v>
      </c>
      <c r="I787" s="2" t="s">
        <v>27</v>
      </c>
      <c r="J787" s="2">
        <v>1556341200</v>
      </c>
      <c r="K787" s="2">
        <v>1559278800</v>
      </c>
      <c r="L787" s="2" t="b">
        <v>0</v>
      </c>
      <c r="M787" s="2" t="b">
        <v>1</v>
      </c>
      <c r="N787" s="2" t="s">
        <v>71</v>
      </c>
    </row>
    <row r="788" spans="1:14" x14ac:dyDescent="0.25">
      <c r="A788" s="2">
        <v>786</v>
      </c>
      <c r="B788" s="2" t="s">
        <v>1607</v>
      </c>
      <c r="C788" s="3" t="s">
        <v>1608</v>
      </c>
      <c r="D788" s="2">
        <v>1500</v>
      </c>
      <c r="E788" s="2">
        <v>10946</v>
      </c>
      <c r="F788" s="2" t="s">
        <v>20</v>
      </c>
      <c r="G788" s="2">
        <v>207</v>
      </c>
      <c r="H788" s="2" t="s">
        <v>107</v>
      </c>
      <c r="I788" s="2" t="s">
        <v>108</v>
      </c>
      <c r="J788" s="2">
        <v>1522126800</v>
      </c>
      <c r="K788" s="2">
        <v>1522731600</v>
      </c>
      <c r="L788" s="2" t="b">
        <v>0</v>
      </c>
      <c r="M788" s="2" t="b">
        <v>1</v>
      </c>
      <c r="N788" s="2" t="s">
        <v>159</v>
      </c>
    </row>
    <row r="789" spans="1:14" x14ac:dyDescent="0.25">
      <c r="A789" s="2">
        <v>787</v>
      </c>
      <c r="B789" s="2" t="s">
        <v>1609</v>
      </c>
      <c r="C789" s="3" t="s">
        <v>1610</v>
      </c>
      <c r="D789" s="2">
        <v>61200</v>
      </c>
      <c r="E789" s="2">
        <v>60994</v>
      </c>
      <c r="F789" s="2" t="s">
        <v>14</v>
      </c>
      <c r="G789" s="2">
        <v>859</v>
      </c>
      <c r="H789" s="2" t="s">
        <v>15</v>
      </c>
      <c r="I789" s="2" t="s">
        <v>16</v>
      </c>
      <c r="J789" s="2">
        <v>1305954000</v>
      </c>
      <c r="K789" s="2">
        <v>1306731600</v>
      </c>
      <c r="L789" s="2" t="b">
        <v>0</v>
      </c>
      <c r="M789" s="2" t="b">
        <v>0</v>
      </c>
      <c r="N789" s="2" t="s">
        <v>23</v>
      </c>
    </row>
    <row r="790" spans="1:14" x14ac:dyDescent="0.25">
      <c r="A790" s="2">
        <v>788</v>
      </c>
      <c r="B790" s="2" t="s">
        <v>1611</v>
      </c>
      <c r="C790" s="3" t="s">
        <v>1612</v>
      </c>
      <c r="D790" s="2">
        <v>3600</v>
      </c>
      <c r="E790" s="2">
        <v>3174</v>
      </c>
      <c r="F790" s="2" t="s">
        <v>47</v>
      </c>
      <c r="G790" s="2">
        <v>31</v>
      </c>
      <c r="H790" s="2" t="s">
        <v>21</v>
      </c>
      <c r="I790" s="2" t="s">
        <v>22</v>
      </c>
      <c r="J790" s="2">
        <v>1350709200</v>
      </c>
      <c r="K790" s="2">
        <v>1352527200</v>
      </c>
      <c r="L790" s="2" t="b">
        <v>0</v>
      </c>
      <c r="M790" s="2" t="b">
        <v>0</v>
      </c>
      <c r="N790" s="2" t="s">
        <v>71</v>
      </c>
    </row>
    <row r="791" spans="1:14" x14ac:dyDescent="0.25">
      <c r="A791" s="2">
        <v>789</v>
      </c>
      <c r="B791" s="2" t="s">
        <v>1613</v>
      </c>
      <c r="C791" s="3" t="s">
        <v>1614</v>
      </c>
      <c r="D791" s="2">
        <v>9000</v>
      </c>
      <c r="E791" s="2">
        <v>3351</v>
      </c>
      <c r="F791" s="2" t="s">
        <v>14</v>
      </c>
      <c r="G791" s="2">
        <v>45</v>
      </c>
      <c r="H791" s="2" t="s">
        <v>21</v>
      </c>
      <c r="I791" s="2" t="s">
        <v>22</v>
      </c>
      <c r="J791" s="2">
        <v>1401166800</v>
      </c>
      <c r="K791" s="2">
        <v>1404363600</v>
      </c>
      <c r="L791" s="2" t="b">
        <v>0</v>
      </c>
      <c r="M791" s="2" t="b">
        <v>0</v>
      </c>
      <c r="N791" s="2" t="s">
        <v>33</v>
      </c>
    </row>
    <row r="792" spans="1:14" x14ac:dyDescent="0.25">
      <c r="A792" s="2">
        <v>790</v>
      </c>
      <c r="B792" s="2" t="s">
        <v>1615</v>
      </c>
      <c r="C792" s="3" t="s">
        <v>1616</v>
      </c>
      <c r="D792" s="2">
        <v>185900</v>
      </c>
      <c r="E792" s="2">
        <v>56774</v>
      </c>
      <c r="F792" s="2" t="s">
        <v>74</v>
      </c>
      <c r="G792" s="2">
        <v>1113</v>
      </c>
      <c r="H792" s="2" t="s">
        <v>21</v>
      </c>
      <c r="I792" s="2" t="s">
        <v>22</v>
      </c>
      <c r="J792" s="2">
        <v>1266127200</v>
      </c>
      <c r="K792" s="2">
        <v>1266645600</v>
      </c>
      <c r="L792" s="2" t="b">
        <v>0</v>
      </c>
      <c r="M792" s="2" t="b">
        <v>0</v>
      </c>
      <c r="N792" s="2" t="s">
        <v>33</v>
      </c>
    </row>
    <row r="793" spans="1:14" x14ac:dyDescent="0.25">
      <c r="A793" s="2">
        <v>791</v>
      </c>
      <c r="B793" s="2" t="s">
        <v>1617</v>
      </c>
      <c r="C793" s="3" t="s">
        <v>1618</v>
      </c>
      <c r="D793" s="2">
        <v>2100</v>
      </c>
      <c r="E793" s="2">
        <v>540</v>
      </c>
      <c r="F793" s="2" t="s">
        <v>14</v>
      </c>
      <c r="G793" s="2">
        <v>6</v>
      </c>
      <c r="H793" s="2" t="s">
        <v>21</v>
      </c>
      <c r="I793" s="2" t="s">
        <v>22</v>
      </c>
      <c r="J793" s="2">
        <v>1481436000</v>
      </c>
      <c r="K793" s="2">
        <v>1482818400</v>
      </c>
      <c r="L793" s="2" t="b">
        <v>0</v>
      </c>
      <c r="M793" s="2" t="b">
        <v>0</v>
      </c>
      <c r="N793" s="2" t="s">
        <v>17</v>
      </c>
    </row>
    <row r="794" spans="1:14" x14ac:dyDescent="0.25">
      <c r="A794" s="2">
        <v>792</v>
      </c>
      <c r="B794" s="2" t="s">
        <v>1619</v>
      </c>
      <c r="C794" s="3" t="s">
        <v>1620</v>
      </c>
      <c r="D794" s="2">
        <v>2000</v>
      </c>
      <c r="E794" s="2">
        <v>680</v>
      </c>
      <c r="F794" s="2" t="s">
        <v>14</v>
      </c>
      <c r="G794" s="2">
        <v>7</v>
      </c>
      <c r="H794" s="2" t="s">
        <v>21</v>
      </c>
      <c r="I794" s="2" t="s">
        <v>22</v>
      </c>
      <c r="J794" s="2">
        <v>1372222800</v>
      </c>
      <c r="K794" s="2">
        <v>1374642000</v>
      </c>
      <c r="L794" s="2" t="b">
        <v>0</v>
      </c>
      <c r="M794" s="2" t="b">
        <v>1</v>
      </c>
      <c r="N794" s="2" t="s">
        <v>33</v>
      </c>
    </row>
    <row r="795" spans="1:14" x14ac:dyDescent="0.25">
      <c r="A795" s="2">
        <v>793</v>
      </c>
      <c r="B795" s="2" t="s">
        <v>1621</v>
      </c>
      <c r="C795" s="3" t="s">
        <v>1622</v>
      </c>
      <c r="D795" s="2">
        <v>1100</v>
      </c>
      <c r="E795" s="2">
        <v>13045</v>
      </c>
      <c r="F795" s="2" t="s">
        <v>20</v>
      </c>
      <c r="G795" s="2">
        <v>181</v>
      </c>
      <c r="H795" s="2" t="s">
        <v>98</v>
      </c>
      <c r="I795" s="2" t="s">
        <v>99</v>
      </c>
      <c r="J795" s="2">
        <v>1372136400</v>
      </c>
      <c r="K795" s="2">
        <v>1372482000</v>
      </c>
      <c r="L795" s="2" t="b">
        <v>0</v>
      </c>
      <c r="M795" s="2" t="b">
        <v>0</v>
      </c>
      <c r="N795" s="2" t="s">
        <v>68</v>
      </c>
    </row>
    <row r="796" spans="1:14" x14ac:dyDescent="0.25">
      <c r="A796" s="2">
        <v>794</v>
      </c>
      <c r="B796" s="2" t="s">
        <v>1623</v>
      </c>
      <c r="C796" s="3" t="s">
        <v>1624</v>
      </c>
      <c r="D796" s="2">
        <v>6600</v>
      </c>
      <c r="E796" s="2">
        <v>8276</v>
      </c>
      <c r="F796" s="2" t="s">
        <v>20</v>
      </c>
      <c r="G796" s="2">
        <v>110</v>
      </c>
      <c r="H796" s="2" t="s">
        <v>21</v>
      </c>
      <c r="I796" s="2" t="s">
        <v>22</v>
      </c>
      <c r="J796" s="2">
        <v>1513922400</v>
      </c>
      <c r="K796" s="2">
        <v>1514959200</v>
      </c>
      <c r="L796" s="2" t="b">
        <v>0</v>
      </c>
      <c r="M796" s="2" t="b">
        <v>0</v>
      </c>
      <c r="N796" s="2" t="s">
        <v>23</v>
      </c>
    </row>
    <row r="797" spans="1:14" x14ac:dyDescent="0.25">
      <c r="A797" s="2">
        <v>795</v>
      </c>
      <c r="B797" s="2" t="s">
        <v>1625</v>
      </c>
      <c r="C797" s="3" t="s">
        <v>1626</v>
      </c>
      <c r="D797" s="2">
        <v>7100</v>
      </c>
      <c r="E797" s="2">
        <v>1022</v>
      </c>
      <c r="F797" s="2" t="s">
        <v>14</v>
      </c>
      <c r="G797" s="2">
        <v>31</v>
      </c>
      <c r="H797" s="2" t="s">
        <v>21</v>
      </c>
      <c r="I797" s="2" t="s">
        <v>22</v>
      </c>
      <c r="J797" s="2">
        <v>1477976400</v>
      </c>
      <c r="K797" s="2">
        <v>1478235600</v>
      </c>
      <c r="L797" s="2" t="b">
        <v>0</v>
      </c>
      <c r="M797" s="2" t="b">
        <v>0</v>
      </c>
      <c r="N797" s="2" t="s">
        <v>53</v>
      </c>
    </row>
    <row r="798" spans="1:14" x14ac:dyDescent="0.25">
      <c r="A798" s="2">
        <v>796</v>
      </c>
      <c r="B798" s="2" t="s">
        <v>1627</v>
      </c>
      <c r="C798" s="3" t="s">
        <v>1628</v>
      </c>
      <c r="D798" s="2">
        <v>7800</v>
      </c>
      <c r="E798" s="2">
        <v>4275</v>
      </c>
      <c r="F798" s="2" t="s">
        <v>14</v>
      </c>
      <c r="G798" s="2">
        <v>78</v>
      </c>
      <c r="H798" s="2" t="s">
        <v>21</v>
      </c>
      <c r="I798" s="2" t="s">
        <v>22</v>
      </c>
      <c r="J798" s="2">
        <v>1407474000</v>
      </c>
      <c r="K798" s="2">
        <v>1408078800</v>
      </c>
      <c r="L798" s="2" t="b">
        <v>0</v>
      </c>
      <c r="M798" s="2" t="b">
        <v>1</v>
      </c>
      <c r="N798" s="2" t="s">
        <v>292</v>
      </c>
    </row>
    <row r="799" spans="1:14" x14ac:dyDescent="0.25">
      <c r="A799" s="2">
        <v>797</v>
      </c>
      <c r="B799" s="2" t="s">
        <v>1629</v>
      </c>
      <c r="C799" s="3" t="s">
        <v>1630</v>
      </c>
      <c r="D799" s="2">
        <v>7600</v>
      </c>
      <c r="E799" s="2">
        <v>8332</v>
      </c>
      <c r="F799" s="2" t="s">
        <v>20</v>
      </c>
      <c r="G799" s="2">
        <v>185</v>
      </c>
      <c r="H799" s="2" t="s">
        <v>21</v>
      </c>
      <c r="I799" s="2" t="s">
        <v>22</v>
      </c>
      <c r="J799" s="2">
        <v>1546149600</v>
      </c>
      <c r="K799" s="2">
        <v>1548136800</v>
      </c>
      <c r="L799" s="2" t="b">
        <v>0</v>
      </c>
      <c r="M799" s="2" t="b">
        <v>0</v>
      </c>
      <c r="N799" s="2" t="s">
        <v>28</v>
      </c>
    </row>
    <row r="800" spans="1:14" x14ac:dyDescent="0.25">
      <c r="A800" s="2">
        <v>798</v>
      </c>
      <c r="B800" s="2" t="s">
        <v>1631</v>
      </c>
      <c r="C800" s="3" t="s">
        <v>1632</v>
      </c>
      <c r="D800" s="2">
        <v>3400</v>
      </c>
      <c r="E800" s="2">
        <v>6408</v>
      </c>
      <c r="F800" s="2" t="s">
        <v>20</v>
      </c>
      <c r="G800" s="2">
        <v>121</v>
      </c>
      <c r="H800" s="2" t="s">
        <v>21</v>
      </c>
      <c r="I800" s="2" t="s">
        <v>22</v>
      </c>
      <c r="J800" s="2">
        <v>1338440400</v>
      </c>
      <c r="K800" s="2">
        <v>1340859600</v>
      </c>
      <c r="L800" s="2" t="b">
        <v>0</v>
      </c>
      <c r="M800" s="2" t="b">
        <v>1</v>
      </c>
      <c r="N800" s="2" t="s">
        <v>33</v>
      </c>
    </row>
    <row r="801" spans="1:14" x14ac:dyDescent="0.25">
      <c r="A801" s="2">
        <v>799</v>
      </c>
      <c r="B801" s="2" t="s">
        <v>1633</v>
      </c>
      <c r="C801" s="3" t="s">
        <v>1634</v>
      </c>
      <c r="D801" s="2">
        <v>84500</v>
      </c>
      <c r="E801" s="2">
        <v>73522</v>
      </c>
      <c r="F801" s="2" t="s">
        <v>14</v>
      </c>
      <c r="G801" s="2">
        <v>1225</v>
      </c>
      <c r="H801" s="2" t="s">
        <v>40</v>
      </c>
      <c r="I801" s="2" t="s">
        <v>41</v>
      </c>
      <c r="J801" s="2">
        <v>1454133600</v>
      </c>
      <c r="K801" s="2">
        <v>1454479200</v>
      </c>
      <c r="L801" s="2" t="b">
        <v>0</v>
      </c>
      <c r="M801" s="2" t="b">
        <v>0</v>
      </c>
      <c r="N801" s="2" t="s">
        <v>33</v>
      </c>
    </row>
    <row r="802" spans="1:14" x14ac:dyDescent="0.25">
      <c r="A802" s="2">
        <v>800</v>
      </c>
      <c r="B802" s="2" t="s">
        <v>1635</v>
      </c>
      <c r="C802" s="3" t="s">
        <v>1636</v>
      </c>
      <c r="D802" s="2">
        <v>100</v>
      </c>
      <c r="E802" s="2">
        <v>1</v>
      </c>
      <c r="F802" s="2" t="s">
        <v>14</v>
      </c>
      <c r="G802" s="2">
        <v>1</v>
      </c>
      <c r="H802" s="2" t="s">
        <v>98</v>
      </c>
      <c r="I802" s="2" t="s">
        <v>99</v>
      </c>
      <c r="J802" s="2">
        <v>1434085200</v>
      </c>
      <c r="K802" s="2">
        <v>1434430800</v>
      </c>
      <c r="L802" s="2" t="b">
        <v>0</v>
      </c>
      <c r="M802" s="2" t="b">
        <v>0</v>
      </c>
      <c r="N802" s="2" t="s">
        <v>23</v>
      </c>
    </row>
    <row r="803" spans="1:14" x14ac:dyDescent="0.25">
      <c r="A803" s="2">
        <v>801</v>
      </c>
      <c r="B803" s="2" t="s">
        <v>1637</v>
      </c>
      <c r="C803" s="3" t="s">
        <v>1638</v>
      </c>
      <c r="D803" s="2">
        <v>2300</v>
      </c>
      <c r="E803" s="2">
        <v>4667</v>
      </c>
      <c r="F803" s="2" t="s">
        <v>20</v>
      </c>
      <c r="G803" s="2">
        <v>106</v>
      </c>
      <c r="H803" s="2" t="s">
        <v>21</v>
      </c>
      <c r="I803" s="2" t="s">
        <v>22</v>
      </c>
      <c r="J803" s="2">
        <v>1577772000</v>
      </c>
      <c r="K803" s="2">
        <v>1579672800</v>
      </c>
      <c r="L803" s="2" t="b">
        <v>0</v>
      </c>
      <c r="M803" s="2" t="b">
        <v>1</v>
      </c>
      <c r="N803" s="2" t="s">
        <v>122</v>
      </c>
    </row>
    <row r="804" spans="1:14" x14ac:dyDescent="0.25">
      <c r="A804" s="2">
        <v>802</v>
      </c>
      <c r="B804" s="2" t="s">
        <v>1639</v>
      </c>
      <c r="C804" s="3" t="s">
        <v>1640</v>
      </c>
      <c r="D804" s="2">
        <v>6200</v>
      </c>
      <c r="E804" s="2">
        <v>12216</v>
      </c>
      <c r="F804" s="2" t="s">
        <v>20</v>
      </c>
      <c r="G804" s="2">
        <v>142</v>
      </c>
      <c r="H804" s="2" t="s">
        <v>21</v>
      </c>
      <c r="I804" s="2" t="s">
        <v>22</v>
      </c>
      <c r="J804" s="2">
        <v>1562216400</v>
      </c>
      <c r="K804" s="2">
        <v>1562389200</v>
      </c>
      <c r="L804" s="2" t="b">
        <v>0</v>
      </c>
      <c r="M804" s="2" t="b">
        <v>0</v>
      </c>
      <c r="N804" s="2" t="s">
        <v>122</v>
      </c>
    </row>
    <row r="805" spans="1:14" x14ac:dyDescent="0.25">
      <c r="A805" s="2">
        <v>803</v>
      </c>
      <c r="B805" s="2" t="s">
        <v>1641</v>
      </c>
      <c r="C805" s="3" t="s">
        <v>1642</v>
      </c>
      <c r="D805" s="2">
        <v>6100</v>
      </c>
      <c r="E805" s="2">
        <v>6527</v>
      </c>
      <c r="F805" s="2" t="s">
        <v>20</v>
      </c>
      <c r="G805" s="2">
        <v>233</v>
      </c>
      <c r="H805" s="2" t="s">
        <v>21</v>
      </c>
      <c r="I805" s="2" t="s">
        <v>22</v>
      </c>
      <c r="J805" s="2">
        <v>1548568800</v>
      </c>
      <c r="K805" s="2">
        <v>1551506400</v>
      </c>
      <c r="L805" s="2" t="b">
        <v>0</v>
      </c>
      <c r="M805" s="2" t="b">
        <v>0</v>
      </c>
      <c r="N805" s="2" t="s">
        <v>33</v>
      </c>
    </row>
    <row r="806" spans="1:14" x14ac:dyDescent="0.25">
      <c r="A806" s="2">
        <v>804</v>
      </c>
      <c r="B806" s="2" t="s">
        <v>1643</v>
      </c>
      <c r="C806" s="3" t="s">
        <v>1644</v>
      </c>
      <c r="D806" s="2">
        <v>2600</v>
      </c>
      <c r="E806" s="2">
        <v>6987</v>
      </c>
      <c r="F806" s="2" t="s">
        <v>20</v>
      </c>
      <c r="G806" s="2">
        <v>218</v>
      </c>
      <c r="H806" s="2" t="s">
        <v>21</v>
      </c>
      <c r="I806" s="2" t="s">
        <v>22</v>
      </c>
      <c r="J806" s="2">
        <v>1514872800</v>
      </c>
      <c r="K806" s="2">
        <v>1516600800</v>
      </c>
      <c r="L806" s="2" t="b">
        <v>0</v>
      </c>
      <c r="M806" s="2" t="b">
        <v>0</v>
      </c>
      <c r="N806" s="2" t="s">
        <v>23</v>
      </c>
    </row>
    <row r="807" spans="1:14" x14ac:dyDescent="0.25">
      <c r="A807" s="2">
        <v>805</v>
      </c>
      <c r="B807" s="2" t="s">
        <v>1645</v>
      </c>
      <c r="C807" s="3" t="s">
        <v>1646</v>
      </c>
      <c r="D807" s="2">
        <v>9700</v>
      </c>
      <c r="E807" s="2">
        <v>4932</v>
      </c>
      <c r="F807" s="2" t="s">
        <v>14</v>
      </c>
      <c r="G807" s="2">
        <v>67</v>
      </c>
      <c r="H807" s="2" t="s">
        <v>26</v>
      </c>
      <c r="I807" s="2" t="s">
        <v>27</v>
      </c>
      <c r="J807" s="2">
        <v>1416031200</v>
      </c>
      <c r="K807" s="2">
        <v>1420437600</v>
      </c>
      <c r="L807" s="2" t="b">
        <v>0</v>
      </c>
      <c r="M807" s="2" t="b">
        <v>0</v>
      </c>
      <c r="N807" s="2" t="s">
        <v>42</v>
      </c>
    </row>
    <row r="808" spans="1:14" x14ac:dyDescent="0.25">
      <c r="A808" s="2">
        <v>806</v>
      </c>
      <c r="B808" s="2" t="s">
        <v>1647</v>
      </c>
      <c r="C808" s="3" t="s">
        <v>1648</v>
      </c>
      <c r="D808" s="2">
        <v>700</v>
      </c>
      <c r="E808" s="2">
        <v>8262</v>
      </c>
      <c r="F808" s="2" t="s">
        <v>20</v>
      </c>
      <c r="G808" s="2">
        <v>76</v>
      </c>
      <c r="H808" s="2" t="s">
        <v>21</v>
      </c>
      <c r="I808" s="2" t="s">
        <v>22</v>
      </c>
      <c r="J808" s="2">
        <v>1330927200</v>
      </c>
      <c r="K808" s="2">
        <v>1332997200</v>
      </c>
      <c r="L808" s="2" t="b">
        <v>0</v>
      </c>
      <c r="M808" s="2" t="b">
        <v>1</v>
      </c>
      <c r="N808" s="2" t="s">
        <v>53</v>
      </c>
    </row>
    <row r="809" spans="1:14" x14ac:dyDescent="0.25">
      <c r="A809" s="2">
        <v>807</v>
      </c>
      <c r="B809" s="2" t="s">
        <v>1649</v>
      </c>
      <c r="C809" s="3" t="s">
        <v>1650</v>
      </c>
      <c r="D809" s="2">
        <v>700</v>
      </c>
      <c r="E809" s="2">
        <v>1848</v>
      </c>
      <c r="F809" s="2" t="s">
        <v>20</v>
      </c>
      <c r="G809" s="2">
        <v>43</v>
      </c>
      <c r="H809" s="2" t="s">
        <v>21</v>
      </c>
      <c r="I809" s="2" t="s">
        <v>22</v>
      </c>
      <c r="J809" s="2">
        <v>1571115600</v>
      </c>
      <c r="K809" s="2">
        <v>1574920800</v>
      </c>
      <c r="L809" s="2" t="b">
        <v>0</v>
      </c>
      <c r="M809" s="2" t="b">
        <v>1</v>
      </c>
      <c r="N809" s="2" t="s">
        <v>33</v>
      </c>
    </row>
    <row r="810" spans="1:14" x14ac:dyDescent="0.25">
      <c r="A810" s="2">
        <v>808</v>
      </c>
      <c r="B810" s="2" t="s">
        <v>1651</v>
      </c>
      <c r="C810" s="3" t="s">
        <v>1652</v>
      </c>
      <c r="D810" s="2">
        <v>5200</v>
      </c>
      <c r="E810" s="2">
        <v>1583</v>
      </c>
      <c r="F810" s="2" t="s">
        <v>14</v>
      </c>
      <c r="G810" s="2">
        <v>19</v>
      </c>
      <c r="H810" s="2" t="s">
        <v>21</v>
      </c>
      <c r="I810" s="2" t="s">
        <v>22</v>
      </c>
      <c r="J810" s="2">
        <v>1463461200</v>
      </c>
      <c r="K810" s="2">
        <v>1464930000</v>
      </c>
      <c r="L810" s="2" t="b">
        <v>0</v>
      </c>
      <c r="M810" s="2" t="b">
        <v>0</v>
      </c>
      <c r="N810" s="2" t="s">
        <v>17</v>
      </c>
    </row>
    <row r="811" spans="1:14" x14ac:dyDescent="0.25">
      <c r="A811" s="2">
        <v>809</v>
      </c>
      <c r="B811" s="2" t="s">
        <v>1599</v>
      </c>
      <c r="C811" s="3" t="s">
        <v>1653</v>
      </c>
      <c r="D811" s="2">
        <v>140800</v>
      </c>
      <c r="E811" s="2">
        <v>88536</v>
      </c>
      <c r="F811" s="2" t="s">
        <v>14</v>
      </c>
      <c r="G811" s="2">
        <v>2108</v>
      </c>
      <c r="H811" s="2" t="s">
        <v>98</v>
      </c>
      <c r="I811" s="2" t="s">
        <v>99</v>
      </c>
      <c r="J811" s="2">
        <v>1344920400</v>
      </c>
      <c r="K811" s="2">
        <v>1345006800</v>
      </c>
      <c r="L811" s="2" t="b">
        <v>0</v>
      </c>
      <c r="M811" s="2" t="b">
        <v>0</v>
      </c>
      <c r="N811" s="2" t="s">
        <v>42</v>
      </c>
    </row>
    <row r="812" spans="1:14" x14ac:dyDescent="0.25">
      <c r="A812" s="2">
        <v>810</v>
      </c>
      <c r="B812" s="2" t="s">
        <v>1654</v>
      </c>
      <c r="C812" s="3" t="s">
        <v>1655</v>
      </c>
      <c r="D812" s="2">
        <v>6400</v>
      </c>
      <c r="E812" s="2">
        <v>12360</v>
      </c>
      <c r="F812" s="2" t="s">
        <v>20</v>
      </c>
      <c r="G812" s="2">
        <v>221</v>
      </c>
      <c r="H812" s="2" t="s">
        <v>21</v>
      </c>
      <c r="I812" s="2" t="s">
        <v>22</v>
      </c>
      <c r="J812" s="2">
        <v>1511848800</v>
      </c>
      <c r="K812" s="2">
        <v>1512712800</v>
      </c>
      <c r="L812" s="2" t="b">
        <v>0</v>
      </c>
      <c r="M812" s="2" t="b">
        <v>1</v>
      </c>
      <c r="N812" s="2" t="s">
        <v>33</v>
      </c>
    </row>
    <row r="813" spans="1:14" x14ac:dyDescent="0.25">
      <c r="A813" s="2">
        <v>811</v>
      </c>
      <c r="B813" s="2" t="s">
        <v>1656</v>
      </c>
      <c r="C813" s="3" t="s">
        <v>1657</v>
      </c>
      <c r="D813" s="2">
        <v>92500</v>
      </c>
      <c r="E813" s="2">
        <v>71320</v>
      </c>
      <c r="F813" s="2" t="s">
        <v>14</v>
      </c>
      <c r="G813" s="2">
        <v>679</v>
      </c>
      <c r="H813" s="2" t="s">
        <v>21</v>
      </c>
      <c r="I813" s="2" t="s">
        <v>22</v>
      </c>
      <c r="J813" s="2">
        <v>1452319200</v>
      </c>
      <c r="K813" s="2">
        <v>1452492000</v>
      </c>
      <c r="L813" s="2" t="b">
        <v>0</v>
      </c>
      <c r="M813" s="2" t="b">
        <v>1</v>
      </c>
      <c r="N813" s="2" t="s">
        <v>89</v>
      </c>
    </row>
    <row r="814" spans="1:14" x14ac:dyDescent="0.25">
      <c r="A814" s="2">
        <v>812</v>
      </c>
      <c r="B814" s="2" t="s">
        <v>1658</v>
      </c>
      <c r="C814" s="3" t="s">
        <v>1659</v>
      </c>
      <c r="D814" s="2">
        <v>59700</v>
      </c>
      <c r="E814" s="2">
        <v>134640</v>
      </c>
      <c r="F814" s="2" t="s">
        <v>20</v>
      </c>
      <c r="G814" s="2">
        <v>2805</v>
      </c>
      <c r="H814" s="2" t="s">
        <v>15</v>
      </c>
      <c r="I814" s="2" t="s">
        <v>16</v>
      </c>
      <c r="J814" s="2">
        <v>1523854800</v>
      </c>
      <c r="K814" s="2">
        <v>1524286800</v>
      </c>
      <c r="L814" s="2" t="b">
        <v>0</v>
      </c>
      <c r="M814" s="2" t="b">
        <v>0</v>
      </c>
      <c r="N814" s="2" t="s">
        <v>68</v>
      </c>
    </row>
    <row r="815" spans="1:14" x14ac:dyDescent="0.25">
      <c r="A815" s="2">
        <v>813</v>
      </c>
      <c r="B815" s="2" t="s">
        <v>1660</v>
      </c>
      <c r="C815" s="3" t="s">
        <v>1661</v>
      </c>
      <c r="D815" s="2">
        <v>3200</v>
      </c>
      <c r="E815" s="2">
        <v>7661</v>
      </c>
      <c r="F815" s="2" t="s">
        <v>20</v>
      </c>
      <c r="G815" s="2">
        <v>68</v>
      </c>
      <c r="H815" s="2" t="s">
        <v>21</v>
      </c>
      <c r="I815" s="2" t="s">
        <v>22</v>
      </c>
      <c r="J815" s="2">
        <v>1346043600</v>
      </c>
      <c r="K815" s="2">
        <v>1346907600</v>
      </c>
      <c r="L815" s="2" t="b">
        <v>0</v>
      </c>
      <c r="M815" s="2" t="b">
        <v>0</v>
      </c>
      <c r="N815" s="2" t="s">
        <v>89</v>
      </c>
    </row>
    <row r="816" spans="1:14" x14ac:dyDescent="0.25">
      <c r="A816" s="2">
        <v>814</v>
      </c>
      <c r="B816" s="2" t="s">
        <v>1662</v>
      </c>
      <c r="C816" s="3" t="s">
        <v>1663</v>
      </c>
      <c r="D816" s="2">
        <v>3200</v>
      </c>
      <c r="E816" s="2">
        <v>2950</v>
      </c>
      <c r="F816" s="2" t="s">
        <v>14</v>
      </c>
      <c r="G816" s="2">
        <v>36</v>
      </c>
      <c r="H816" s="2" t="s">
        <v>36</v>
      </c>
      <c r="I816" s="2" t="s">
        <v>37</v>
      </c>
      <c r="J816" s="2">
        <v>1464325200</v>
      </c>
      <c r="K816" s="2">
        <v>1464498000</v>
      </c>
      <c r="L816" s="2" t="b">
        <v>0</v>
      </c>
      <c r="M816" s="2" t="b">
        <v>1</v>
      </c>
      <c r="N816" s="2" t="s">
        <v>23</v>
      </c>
    </row>
    <row r="817" spans="1:14" x14ac:dyDescent="0.25">
      <c r="A817" s="2">
        <v>815</v>
      </c>
      <c r="B817" s="2" t="s">
        <v>1664</v>
      </c>
      <c r="C817" s="3" t="s">
        <v>1665</v>
      </c>
      <c r="D817" s="2">
        <v>9000</v>
      </c>
      <c r="E817" s="2">
        <v>11721</v>
      </c>
      <c r="F817" s="2" t="s">
        <v>20</v>
      </c>
      <c r="G817" s="2">
        <v>183</v>
      </c>
      <c r="H817" s="2" t="s">
        <v>15</v>
      </c>
      <c r="I817" s="2" t="s">
        <v>16</v>
      </c>
      <c r="J817" s="2">
        <v>1511935200</v>
      </c>
      <c r="K817" s="2">
        <v>1514181600</v>
      </c>
      <c r="L817" s="2" t="b">
        <v>0</v>
      </c>
      <c r="M817" s="2" t="b">
        <v>0</v>
      </c>
      <c r="N817" s="2" t="s">
        <v>23</v>
      </c>
    </row>
    <row r="818" spans="1:14" x14ac:dyDescent="0.25">
      <c r="A818" s="2">
        <v>816</v>
      </c>
      <c r="B818" s="2" t="s">
        <v>1666</v>
      </c>
      <c r="C818" s="3" t="s">
        <v>1667</v>
      </c>
      <c r="D818" s="2">
        <v>2300</v>
      </c>
      <c r="E818" s="2">
        <v>14150</v>
      </c>
      <c r="F818" s="2" t="s">
        <v>20</v>
      </c>
      <c r="G818" s="2">
        <v>133</v>
      </c>
      <c r="H818" s="2" t="s">
        <v>21</v>
      </c>
      <c r="I818" s="2" t="s">
        <v>22</v>
      </c>
      <c r="J818" s="2">
        <v>1392012000</v>
      </c>
      <c r="K818" s="2">
        <v>1392184800</v>
      </c>
      <c r="L818" s="2" t="b">
        <v>1</v>
      </c>
      <c r="M818" s="2" t="b">
        <v>1</v>
      </c>
      <c r="N818" s="2" t="s">
        <v>33</v>
      </c>
    </row>
    <row r="819" spans="1:14" x14ac:dyDescent="0.25">
      <c r="A819" s="2">
        <v>817</v>
      </c>
      <c r="B819" s="2" t="s">
        <v>1668</v>
      </c>
      <c r="C819" s="3" t="s">
        <v>1669</v>
      </c>
      <c r="D819" s="2">
        <v>51300</v>
      </c>
      <c r="E819" s="2">
        <v>189192</v>
      </c>
      <c r="F819" s="2" t="s">
        <v>20</v>
      </c>
      <c r="G819" s="2">
        <v>2489</v>
      </c>
      <c r="H819" s="2" t="s">
        <v>107</v>
      </c>
      <c r="I819" s="2" t="s">
        <v>108</v>
      </c>
      <c r="J819" s="2">
        <v>1556946000</v>
      </c>
      <c r="K819" s="2">
        <v>1559365200</v>
      </c>
      <c r="L819" s="2" t="b">
        <v>0</v>
      </c>
      <c r="M819" s="2" t="b">
        <v>1</v>
      </c>
      <c r="N819" s="2" t="s">
        <v>68</v>
      </c>
    </row>
    <row r="820" spans="1:14" x14ac:dyDescent="0.25">
      <c r="A820" s="2">
        <v>818</v>
      </c>
      <c r="B820" s="2" t="s">
        <v>676</v>
      </c>
      <c r="C820" s="3" t="s">
        <v>1670</v>
      </c>
      <c r="D820" s="2">
        <v>700</v>
      </c>
      <c r="E820" s="2">
        <v>7664</v>
      </c>
      <c r="F820" s="2" t="s">
        <v>20</v>
      </c>
      <c r="G820" s="2">
        <v>69</v>
      </c>
      <c r="H820" s="2" t="s">
        <v>21</v>
      </c>
      <c r="I820" s="2" t="s">
        <v>22</v>
      </c>
      <c r="J820" s="2">
        <v>1548050400</v>
      </c>
      <c r="K820" s="2">
        <v>1549173600</v>
      </c>
      <c r="L820" s="2" t="b">
        <v>0</v>
      </c>
      <c r="M820" s="2" t="b">
        <v>1</v>
      </c>
      <c r="N820" s="2" t="s">
        <v>33</v>
      </c>
    </row>
    <row r="821" spans="1:14" x14ac:dyDescent="0.25">
      <c r="A821" s="2">
        <v>819</v>
      </c>
      <c r="B821" s="2" t="s">
        <v>1671</v>
      </c>
      <c r="C821" s="3" t="s">
        <v>1672</v>
      </c>
      <c r="D821" s="2">
        <v>8900</v>
      </c>
      <c r="E821" s="2">
        <v>4509</v>
      </c>
      <c r="F821" s="2" t="s">
        <v>14</v>
      </c>
      <c r="G821" s="2">
        <v>47</v>
      </c>
      <c r="H821" s="2" t="s">
        <v>21</v>
      </c>
      <c r="I821" s="2" t="s">
        <v>22</v>
      </c>
      <c r="J821" s="2">
        <v>1353736800</v>
      </c>
      <c r="K821" s="2">
        <v>1355032800</v>
      </c>
      <c r="L821" s="2" t="b">
        <v>1</v>
      </c>
      <c r="M821" s="2" t="b">
        <v>0</v>
      </c>
      <c r="N821" s="2" t="s">
        <v>89</v>
      </c>
    </row>
    <row r="822" spans="1:14" x14ac:dyDescent="0.25">
      <c r="A822" s="2">
        <v>820</v>
      </c>
      <c r="B822" s="2" t="s">
        <v>1673</v>
      </c>
      <c r="C822" s="3" t="s">
        <v>1674</v>
      </c>
      <c r="D822" s="2">
        <v>1500</v>
      </c>
      <c r="E822" s="2">
        <v>12009</v>
      </c>
      <c r="F822" s="2" t="s">
        <v>20</v>
      </c>
      <c r="G822" s="2">
        <v>279</v>
      </c>
      <c r="H822" s="2" t="s">
        <v>40</v>
      </c>
      <c r="I822" s="2" t="s">
        <v>41</v>
      </c>
      <c r="J822" s="2">
        <v>1532840400</v>
      </c>
      <c r="K822" s="2">
        <v>1533963600</v>
      </c>
      <c r="L822" s="2" t="b">
        <v>0</v>
      </c>
      <c r="M822" s="2" t="b">
        <v>1</v>
      </c>
      <c r="N822" s="2" t="s">
        <v>23</v>
      </c>
    </row>
    <row r="823" spans="1:14" x14ac:dyDescent="0.25">
      <c r="A823" s="2">
        <v>821</v>
      </c>
      <c r="B823" s="2" t="s">
        <v>1675</v>
      </c>
      <c r="C823" s="3" t="s">
        <v>1676</v>
      </c>
      <c r="D823" s="2">
        <v>4900</v>
      </c>
      <c r="E823" s="2">
        <v>14273</v>
      </c>
      <c r="F823" s="2" t="s">
        <v>20</v>
      </c>
      <c r="G823" s="2">
        <v>210</v>
      </c>
      <c r="H823" s="2" t="s">
        <v>21</v>
      </c>
      <c r="I823" s="2" t="s">
        <v>22</v>
      </c>
      <c r="J823" s="2">
        <v>1488261600</v>
      </c>
      <c r="K823" s="2">
        <v>1489381200</v>
      </c>
      <c r="L823" s="2" t="b">
        <v>0</v>
      </c>
      <c r="M823" s="2" t="b">
        <v>0</v>
      </c>
      <c r="N823" s="2" t="s">
        <v>42</v>
      </c>
    </row>
    <row r="824" spans="1:14" x14ac:dyDescent="0.25">
      <c r="A824" s="2">
        <v>822</v>
      </c>
      <c r="B824" s="2" t="s">
        <v>1677</v>
      </c>
      <c r="C824" s="3" t="s">
        <v>1678</v>
      </c>
      <c r="D824" s="2">
        <v>54000</v>
      </c>
      <c r="E824" s="2">
        <v>188982</v>
      </c>
      <c r="F824" s="2" t="s">
        <v>20</v>
      </c>
      <c r="G824" s="2">
        <v>2100</v>
      </c>
      <c r="H824" s="2" t="s">
        <v>21</v>
      </c>
      <c r="I824" s="2" t="s">
        <v>22</v>
      </c>
      <c r="J824" s="2">
        <v>1393567200</v>
      </c>
      <c r="K824" s="2">
        <v>1395032400</v>
      </c>
      <c r="L824" s="2" t="b">
        <v>0</v>
      </c>
      <c r="M824" s="2" t="b">
        <v>0</v>
      </c>
      <c r="N824" s="2" t="s">
        <v>23</v>
      </c>
    </row>
    <row r="825" spans="1:14" x14ac:dyDescent="0.25">
      <c r="A825" s="2">
        <v>823</v>
      </c>
      <c r="B825" s="2" t="s">
        <v>1679</v>
      </c>
      <c r="C825" s="3" t="s">
        <v>1680</v>
      </c>
      <c r="D825" s="2">
        <v>4100</v>
      </c>
      <c r="E825" s="2">
        <v>14640</v>
      </c>
      <c r="F825" s="2" t="s">
        <v>20</v>
      </c>
      <c r="G825" s="2">
        <v>252</v>
      </c>
      <c r="H825" s="2" t="s">
        <v>21</v>
      </c>
      <c r="I825" s="2" t="s">
        <v>22</v>
      </c>
      <c r="J825" s="2">
        <v>1410325200</v>
      </c>
      <c r="K825" s="2">
        <v>1412485200</v>
      </c>
      <c r="L825" s="2" t="b">
        <v>1</v>
      </c>
      <c r="M825" s="2" t="b">
        <v>1</v>
      </c>
      <c r="N825" s="2" t="s">
        <v>23</v>
      </c>
    </row>
    <row r="826" spans="1:14" x14ac:dyDescent="0.25">
      <c r="A826" s="2">
        <v>824</v>
      </c>
      <c r="B826" s="2" t="s">
        <v>1681</v>
      </c>
      <c r="C826" s="3" t="s">
        <v>1682</v>
      </c>
      <c r="D826" s="2">
        <v>85000</v>
      </c>
      <c r="E826" s="2">
        <v>107516</v>
      </c>
      <c r="F826" s="2" t="s">
        <v>20</v>
      </c>
      <c r="G826" s="2">
        <v>1280</v>
      </c>
      <c r="H826" s="2" t="s">
        <v>21</v>
      </c>
      <c r="I826" s="2" t="s">
        <v>22</v>
      </c>
      <c r="J826" s="2">
        <v>1276923600</v>
      </c>
      <c r="K826" s="2">
        <v>1279688400</v>
      </c>
      <c r="L826" s="2" t="b">
        <v>0</v>
      </c>
      <c r="M826" s="2" t="b">
        <v>1</v>
      </c>
      <c r="N826" s="2" t="s">
        <v>68</v>
      </c>
    </row>
    <row r="827" spans="1:14" x14ac:dyDescent="0.25">
      <c r="A827" s="2">
        <v>825</v>
      </c>
      <c r="B827" s="2" t="s">
        <v>1683</v>
      </c>
      <c r="C827" s="3" t="s">
        <v>1684</v>
      </c>
      <c r="D827" s="2">
        <v>3600</v>
      </c>
      <c r="E827" s="2">
        <v>13950</v>
      </c>
      <c r="F827" s="2" t="s">
        <v>20</v>
      </c>
      <c r="G827" s="2">
        <v>157</v>
      </c>
      <c r="H827" s="2" t="s">
        <v>40</v>
      </c>
      <c r="I827" s="2" t="s">
        <v>41</v>
      </c>
      <c r="J827" s="2">
        <v>1500958800</v>
      </c>
      <c r="K827" s="2">
        <v>1501995600</v>
      </c>
      <c r="L827" s="2" t="b">
        <v>0</v>
      </c>
      <c r="M827" s="2" t="b">
        <v>0</v>
      </c>
      <c r="N827" s="2" t="s">
        <v>100</v>
      </c>
    </row>
    <row r="828" spans="1:14" x14ac:dyDescent="0.25">
      <c r="A828" s="2">
        <v>826</v>
      </c>
      <c r="B828" s="2" t="s">
        <v>1685</v>
      </c>
      <c r="C828" s="3" t="s">
        <v>1686</v>
      </c>
      <c r="D828" s="2">
        <v>2800</v>
      </c>
      <c r="E828" s="2">
        <v>12797</v>
      </c>
      <c r="F828" s="2" t="s">
        <v>20</v>
      </c>
      <c r="G828" s="2">
        <v>194</v>
      </c>
      <c r="H828" s="2" t="s">
        <v>21</v>
      </c>
      <c r="I828" s="2" t="s">
        <v>22</v>
      </c>
      <c r="J828" s="2">
        <v>1292220000</v>
      </c>
      <c r="K828" s="2">
        <v>1294639200</v>
      </c>
      <c r="L828" s="2" t="b">
        <v>0</v>
      </c>
      <c r="M828" s="2" t="b">
        <v>1</v>
      </c>
      <c r="N828" s="2" t="s">
        <v>33</v>
      </c>
    </row>
    <row r="829" spans="1:14" x14ac:dyDescent="0.25">
      <c r="A829" s="2">
        <v>827</v>
      </c>
      <c r="B829" s="2" t="s">
        <v>1687</v>
      </c>
      <c r="C829" s="3" t="s">
        <v>1688</v>
      </c>
      <c r="D829" s="2">
        <v>2300</v>
      </c>
      <c r="E829" s="2">
        <v>6134</v>
      </c>
      <c r="F829" s="2" t="s">
        <v>20</v>
      </c>
      <c r="G829" s="2">
        <v>82</v>
      </c>
      <c r="H829" s="2" t="s">
        <v>26</v>
      </c>
      <c r="I829" s="2" t="s">
        <v>27</v>
      </c>
      <c r="J829" s="2">
        <v>1304398800</v>
      </c>
      <c r="K829" s="2">
        <v>1305435600</v>
      </c>
      <c r="L829" s="2" t="b">
        <v>0</v>
      </c>
      <c r="M829" s="2" t="b">
        <v>1</v>
      </c>
      <c r="N829" s="2" t="s">
        <v>53</v>
      </c>
    </row>
    <row r="830" spans="1:14" x14ac:dyDescent="0.25">
      <c r="A830" s="2">
        <v>828</v>
      </c>
      <c r="B830" s="2" t="s">
        <v>1689</v>
      </c>
      <c r="C830" s="3" t="s">
        <v>1690</v>
      </c>
      <c r="D830" s="2">
        <v>7100</v>
      </c>
      <c r="E830" s="2">
        <v>4899</v>
      </c>
      <c r="F830" s="2" t="s">
        <v>14</v>
      </c>
      <c r="G830" s="2">
        <v>70</v>
      </c>
      <c r="H830" s="2" t="s">
        <v>21</v>
      </c>
      <c r="I830" s="2" t="s">
        <v>22</v>
      </c>
      <c r="J830" s="2">
        <v>1535432400</v>
      </c>
      <c r="K830" s="2">
        <v>1537592400</v>
      </c>
      <c r="L830" s="2" t="b">
        <v>0</v>
      </c>
      <c r="M830" s="2" t="b">
        <v>0</v>
      </c>
      <c r="N830" s="2" t="s">
        <v>33</v>
      </c>
    </row>
    <row r="831" spans="1:14" x14ac:dyDescent="0.25">
      <c r="A831" s="2">
        <v>829</v>
      </c>
      <c r="B831" s="2" t="s">
        <v>1691</v>
      </c>
      <c r="C831" s="3" t="s">
        <v>1692</v>
      </c>
      <c r="D831" s="2">
        <v>9600</v>
      </c>
      <c r="E831" s="2">
        <v>4929</v>
      </c>
      <c r="F831" s="2" t="s">
        <v>14</v>
      </c>
      <c r="G831" s="2">
        <v>154</v>
      </c>
      <c r="H831" s="2" t="s">
        <v>21</v>
      </c>
      <c r="I831" s="2" t="s">
        <v>22</v>
      </c>
      <c r="J831" s="2">
        <v>1433826000</v>
      </c>
      <c r="K831" s="2">
        <v>1435122000</v>
      </c>
      <c r="L831" s="2" t="b">
        <v>0</v>
      </c>
      <c r="M831" s="2" t="b">
        <v>0</v>
      </c>
      <c r="N831" s="2" t="s">
        <v>33</v>
      </c>
    </row>
    <row r="832" spans="1:14" x14ac:dyDescent="0.25">
      <c r="A832" s="2">
        <v>830</v>
      </c>
      <c r="B832" s="2" t="s">
        <v>1693</v>
      </c>
      <c r="C832" s="3" t="s">
        <v>1694</v>
      </c>
      <c r="D832" s="2">
        <v>121600</v>
      </c>
      <c r="E832" s="2">
        <v>1424</v>
      </c>
      <c r="F832" s="2" t="s">
        <v>14</v>
      </c>
      <c r="G832" s="2">
        <v>22</v>
      </c>
      <c r="H832" s="2" t="s">
        <v>21</v>
      </c>
      <c r="I832" s="2" t="s">
        <v>22</v>
      </c>
      <c r="J832" s="2">
        <v>1514959200</v>
      </c>
      <c r="K832" s="2">
        <v>1520056800</v>
      </c>
      <c r="L832" s="2" t="b">
        <v>0</v>
      </c>
      <c r="M832" s="2" t="b">
        <v>0</v>
      </c>
      <c r="N832" s="2" t="s">
        <v>33</v>
      </c>
    </row>
    <row r="833" spans="1:14" x14ac:dyDescent="0.25">
      <c r="A833" s="2">
        <v>831</v>
      </c>
      <c r="B833" s="2" t="s">
        <v>1695</v>
      </c>
      <c r="C833" s="3" t="s">
        <v>1696</v>
      </c>
      <c r="D833" s="2">
        <v>97100</v>
      </c>
      <c r="E833" s="2">
        <v>105817</v>
      </c>
      <c r="F833" s="2" t="s">
        <v>20</v>
      </c>
      <c r="G833" s="2">
        <v>4233</v>
      </c>
      <c r="H833" s="2" t="s">
        <v>21</v>
      </c>
      <c r="I833" s="2" t="s">
        <v>22</v>
      </c>
      <c r="J833" s="2">
        <v>1332738000</v>
      </c>
      <c r="K833" s="2">
        <v>1335675600</v>
      </c>
      <c r="L833" s="2" t="b">
        <v>0</v>
      </c>
      <c r="M833" s="2" t="b">
        <v>0</v>
      </c>
      <c r="N833" s="2" t="s">
        <v>122</v>
      </c>
    </row>
    <row r="834" spans="1:14" x14ac:dyDescent="0.25">
      <c r="A834" s="2">
        <v>832</v>
      </c>
      <c r="B834" s="2" t="s">
        <v>1697</v>
      </c>
      <c r="C834" s="3" t="s">
        <v>1698</v>
      </c>
      <c r="D834" s="2">
        <v>43200</v>
      </c>
      <c r="E834" s="2">
        <v>136156</v>
      </c>
      <c r="F834" s="2" t="s">
        <v>20</v>
      </c>
      <c r="G834" s="2">
        <v>1297</v>
      </c>
      <c r="H834" s="2" t="s">
        <v>36</v>
      </c>
      <c r="I834" s="2" t="s">
        <v>37</v>
      </c>
      <c r="J834" s="2">
        <v>1445490000</v>
      </c>
      <c r="K834" s="2">
        <v>1448431200</v>
      </c>
      <c r="L834" s="2" t="b">
        <v>1</v>
      </c>
      <c r="M834" s="2" t="b">
        <v>0</v>
      </c>
      <c r="N834" s="2" t="s">
        <v>206</v>
      </c>
    </row>
    <row r="835" spans="1:14" x14ac:dyDescent="0.25">
      <c r="A835" s="2">
        <v>833</v>
      </c>
      <c r="B835" s="2" t="s">
        <v>1699</v>
      </c>
      <c r="C835" s="3" t="s">
        <v>1700</v>
      </c>
      <c r="D835" s="2">
        <v>6800</v>
      </c>
      <c r="E835" s="2">
        <v>10723</v>
      </c>
      <c r="F835" s="2" t="s">
        <v>20</v>
      </c>
      <c r="G835" s="2">
        <v>165</v>
      </c>
      <c r="H835" s="2" t="s">
        <v>36</v>
      </c>
      <c r="I835" s="2" t="s">
        <v>37</v>
      </c>
      <c r="J835" s="2">
        <v>1297663200</v>
      </c>
      <c r="K835" s="2">
        <v>1298613600</v>
      </c>
      <c r="L835" s="2" t="b">
        <v>0</v>
      </c>
      <c r="M835" s="2" t="b">
        <v>0</v>
      </c>
      <c r="N835" s="2" t="s">
        <v>206</v>
      </c>
    </row>
    <row r="836" spans="1:14" x14ac:dyDescent="0.25">
      <c r="A836" s="2">
        <v>834</v>
      </c>
      <c r="B836" s="2" t="s">
        <v>1701</v>
      </c>
      <c r="C836" s="3" t="s">
        <v>1702</v>
      </c>
      <c r="D836" s="2">
        <v>7300</v>
      </c>
      <c r="E836" s="2">
        <v>11228</v>
      </c>
      <c r="F836" s="2" t="s">
        <v>20</v>
      </c>
      <c r="G836" s="2">
        <v>119</v>
      </c>
      <c r="H836" s="2" t="s">
        <v>21</v>
      </c>
      <c r="I836" s="2" t="s">
        <v>22</v>
      </c>
      <c r="J836" s="2">
        <v>1371963600</v>
      </c>
      <c r="K836" s="2">
        <v>1372482000</v>
      </c>
      <c r="L836" s="2" t="b">
        <v>0</v>
      </c>
      <c r="M836" s="2" t="b">
        <v>0</v>
      </c>
      <c r="N836" s="2" t="s">
        <v>33</v>
      </c>
    </row>
    <row r="837" spans="1:14" x14ac:dyDescent="0.25">
      <c r="A837" s="2">
        <v>835</v>
      </c>
      <c r="B837" s="2" t="s">
        <v>1703</v>
      </c>
      <c r="C837" s="3" t="s">
        <v>1704</v>
      </c>
      <c r="D837" s="2">
        <v>86200</v>
      </c>
      <c r="E837" s="2">
        <v>77355</v>
      </c>
      <c r="F837" s="2" t="s">
        <v>14</v>
      </c>
      <c r="G837" s="2">
        <v>1758</v>
      </c>
      <c r="H837" s="2" t="s">
        <v>21</v>
      </c>
      <c r="I837" s="2" t="s">
        <v>22</v>
      </c>
      <c r="J837" s="2">
        <v>1425103200</v>
      </c>
      <c r="K837" s="2">
        <v>1425621600</v>
      </c>
      <c r="L837" s="2" t="b">
        <v>0</v>
      </c>
      <c r="M837" s="2" t="b">
        <v>0</v>
      </c>
      <c r="N837" s="2" t="s">
        <v>28</v>
      </c>
    </row>
    <row r="838" spans="1:14" x14ac:dyDescent="0.25">
      <c r="A838" s="2">
        <v>836</v>
      </c>
      <c r="B838" s="2" t="s">
        <v>1705</v>
      </c>
      <c r="C838" s="3" t="s">
        <v>1706</v>
      </c>
      <c r="D838" s="2">
        <v>8100</v>
      </c>
      <c r="E838" s="2">
        <v>6086</v>
      </c>
      <c r="F838" s="2" t="s">
        <v>14</v>
      </c>
      <c r="G838" s="2">
        <v>94</v>
      </c>
      <c r="H838" s="2" t="s">
        <v>21</v>
      </c>
      <c r="I838" s="2" t="s">
        <v>22</v>
      </c>
      <c r="J838" s="2">
        <v>1265349600</v>
      </c>
      <c r="K838" s="2">
        <v>1266300000</v>
      </c>
      <c r="L838" s="2" t="b">
        <v>0</v>
      </c>
      <c r="M838" s="2" t="b">
        <v>0</v>
      </c>
      <c r="N838" s="2" t="s">
        <v>60</v>
      </c>
    </row>
    <row r="839" spans="1:14" x14ac:dyDescent="0.25">
      <c r="A839" s="2">
        <v>837</v>
      </c>
      <c r="B839" s="2" t="s">
        <v>1707</v>
      </c>
      <c r="C839" s="3" t="s">
        <v>1708</v>
      </c>
      <c r="D839" s="2">
        <v>17700</v>
      </c>
      <c r="E839" s="2">
        <v>150960</v>
      </c>
      <c r="F839" s="2" t="s">
        <v>20</v>
      </c>
      <c r="G839" s="2">
        <v>1797</v>
      </c>
      <c r="H839" s="2" t="s">
        <v>21</v>
      </c>
      <c r="I839" s="2" t="s">
        <v>22</v>
      </c>
      <c r="J839" s="2">
        <v>1301202000</v>
      </c>
      <c r="K839" s="2">
        <v>1305867600</v>
      </c>
      <c r="L839" s="2" t="b">
        <v>0</v>
      </c>
      <c r="M839" s="2" t="b">
        <v>0</v>
      </c>
      <c r="N839" s="2" t="s">
        <v>159</v>
      </c>
    </row>
    <row r="840" spans="1:14" x14ac:dyDescent="0.25">
      <c r="A840" s="2">
        <v>838</v>
      </c>
      <c r="B840" s="2" t="s">
        <v>1709</v>
      </c>
      <c r="C840" s="3" t="s">
        <v>1710</v>
      </c>
      <c r="D840" s="2">
        <v>6400</v>
      </c>
      <c r="E840" s="2">
        <v>8890</v>
      </c>
      <c r="F840" s="2" t="s">
        <v>20</v>
      </c>
      <c r="G840" s="2">
        <v>261</v>
      </c>
      <c r="H840" s="2" t="s">
        <v>21</v>
      </c>
      <c r="I840" s="2" t="s">
        <v>22</v>
      </c>
      <c r="J840" s="2">
        <v>1538024400</v>
      </c>
      <c r="K840" s="2">
        <v>1538802000</v>
      </c>
      <c r="L840" s="2" t="b">
        <v>0</v>
      </c>
      <c r="M840" s="2" t="b">
        <v>0</v>
      </c>
      <c r="N840" s="2" t="s">
        <v>33</v>
      </c>
    </row>
    <row r="841" spans="1:14" x14ac:dyDescent="0.25">
      <c r="A841" s="2">
        <v>839</v>
      </c>
      <c r="B841" s="2" t="s">
        <v>1711</v>
      </c>
      <c r="C841" s="3" t="s">
        <v>1712</v>
      </c>
      <c r="D841" s="2">
        <v>7700</v>
      </c>
      <c r="E841" s="2">
        <v>14644</v>
      </c>
      <c r="F841" s="2" t="s">
        <v>20</v>
      </c>
      <c r="G841" s="2">
        <v>157</v>
      </c>
      <c r="H841" s="2" t="s">
        <v>21</v>
      </c>
      <c r="I841" s="2" t="s">
        <v>22</v>
      </c>
      <c r="J841" s="2">
        <v>1395032400</v>
      </c>
      <c r="K841" s="2">
        <v>1398920400</v>
      </c>
      <c r="L841" s="2" t="b">
        <v>0</v>
      </c>
      <c r="M841" s="2" t="b">
        <v>1</v>
      </c>
      <c r="N841" s="2" t="s">
        <v>42</v>
      </c>
    </row>
    <row r="842" spans="1:14" x14ac:dyDescent="0.25">
      <c r="A842" s="2">
        <v>840</v>
      </c>
      <c r="B842" s="2" t="s">
        <v>1713</v>
      </c>
      <c r="C842" s="3" t="s">
        <v>1714</v>
      </c>
      <c r="D842" s="2">
        <v>116300</v>
      </c>
      <c r="E842" s="2">
        <v>116583</v>
      </c>
      <c r="F842" s="2" t="s">
        <v>20</v>
      </c>
      <c r="G842" s="2">
        <v>3533</v>
      </c>
      <c r="H842" s="2" t="s">
        <v>21</v>
      </c>
      <c r="I842" s="2" t="s">
        <v>22</v>
      </c>
      <c r="J842" s="2">
        <v>1405486800</v>
      </c>
      <c r="K842" s="2">
        <v>1405659600</v>
      </c>
      <c r="L842" s="2" t="b">
        <v>0</v>
      </c>
      <c r="M842" s="2" t="b">
        <v>1</v>
      </c>
      <c r="N842" s="2" t="s">
        <v>33</v>
      </c>
    </row>
    <row r="843" spans="1:14" x14ac:dyDescent="0.25">
      <c r="A843" s="2">
        <v>841</v>
      </c>
      <c r="B843" s="2" t="s">
        <v>1715</v>
      </c>
      <c r="C843" s="3" t="s">
        <v>1716</v>
      </c>
      <c r="D843" s="2">
        <v>9100</v>
      </c>
      <c r="E843" s="2">
        <v>12991</v>
      </c>
      <c r="F843" s="2" t="s">
        <v>20</v>
      </c>
      <c r="G843" s="2">
        <v>155</v>
      </c>
      <c r="H843" s="2" t="s">
        <v>21</v>
      </c>
      <c r="I843" s="2" t="s">
        <v>22</v>
      </c>
      <c r="J843" s="2">
        <v>1455861600</v>
      </c>
      <c r="K843" s="2">
        <v>1457244000</v>
      </c>
      <c r="L843" s="2" t="b">
        <v>0</v>
      </c>
      <c r="M843" s="2" t="b">
        <v>0</v>
      </c>
      <c r="N843" s="2" t="s">
        <v>28</v>
      </c>
    </row>
    <row r="844" spans="1:14" x14ac:dyDescent="0.25">
      <c r="A844" s="2">
        <v>842</v>
      </c>
      <c r="B844" s="2" t="s">
        <v>1717</v>
      </c>
      <c r="C844" s="3" t="s">
        <v>1718</v>
      </c>
      <c r="D844" s="2">
        <v>1500</v>
      </c>
      <c r="E844" s="2">
        <v>8447</v>
      </c>
      <c r="F844" s="2" t="s">
        <v>20</v>
      </c>
      <c r="G844" s="2">
        <v>132</v>
      </c>
      <c r="H844" s="2" t="s">
        <v>107</v>
      </c>
      <c r="I844" s="2" t="s">
        <v>108</v>
      </c>
      <c r="J844" s="2">
        <v>1529038800</v>
      </c>
      <c r="K844" s="2">
        <v>1529298000</v>
      </c>
      <c r="L844" s="2" t="b">
        <v>0</v>
      </c>
      <c r="M844" s="2" t="b">
        <v>0</v>
      </c>
      <c r="N844" s="2" t="s">
        <v>65</v>
      </c>
    </row>
    <row r="845" spans="1:14" x14ac:dyDescent="0.25">
      <c r="A845" s="2">
        <v>843</v>
      </c>
      <c r="B845" s="2" t="s">
        <v>1719</v>
      </c>
      <c r="C845" s="3" t="s">
        <v>1720</v>
      </c>
      <c r="D845" s="2">
        <v>8800</v>
      </c>
      <c r="E845" s="2">
        <v>2703</v>
      </c>
      <c r="F845" s="2" t="s">
        <v>14</v>
      </c>
      <c r="G845" s="2">
        <v>33</v>
      </c>
      <c r="H845" s="2" t="s">
        <v>21</v>
      </c>
      <c r="I845" s="2" t="s">
        <v>22</v>
      </c>
      <c r="J845" s="2">
        <v>1535259600</v>
      </c>
      <c r="K845" s="2">
        <v>1535778000</v>
      </c>
      <c r="L845" s="2" t="b">
        <v>0</v>
      </c>
      <c r="M845" s="2" t="b">
        <v>0</v>
      </c>
      <c r="N845" s="2" t="s">
        <v>122</v>
      </c>
    </row>
    <row r="846" spans="1:14" x14ac:dyDescent="0.25">
      <c r="A846" s="2">
        <v>844</v>
      </c>
      <c r="B846" s="2" t="s">
        <v>1721</v>
      </c>
      <c r="C846" s="3" t="s">
        <v>1722</v>
      </c>
      <c r="D846" s="2">
        <v>8800</v>
      </c>
      <c r="E846" s="2">
        <v>8747</v>
      </c>
      <c r="F846" s="2" t="s">
        <v>74</v>
      </c>
      <c r="G846" s="2">
        <v>94</v>
      </c>
      <c r="H846" s="2" t="s">
        <v>21</v>
      </c>
      <c r="I846" s="2" t="s">
        <v>22</v>
      </c>
      <c r="J846" s="2">
        <v>1327212000</v>
      </c>
      <c r="K846" s="2">
        <v>1327471200</v>
      </c>
      <c r="L846" s="2" t="b">
        <v>0</v>
      </c>
      <c r="M846" s="2" t="b">
        <v>0</v>
      </c>
      <c r="N846" s="2" t="s">
        <v>42</v>
      </c>
    </row>
    <row r="847" spans="1:14" x14ac:dyDescent="0.25">
      <c r="A847" s="2">
        <v>845</v>
      </c>
      <c r="B847" s="2" t="s">
        <v>1723</v>
      </c>
      <c r="C847" s="3" t="s">
        <v>1724</v>
      </c>
      <c r="D847" s="2">
        <v>69900</v>
      </c>
      <c r="E847" s="2">
        <v>138087</v>
      </c>
      <c r="F847" s="2" t="s">
        <v>20</v>
      </c>
      <c r="G847" s="2">
        <v>1354</v>
      </c>
      <c r="H847" s="2" t="s">
        <v>40</v>
      </c>
      <c r="I847" s="2" t="s">
        <v>41</v>
      </c>
      <c r="J847" s="2">
        <v>1526360400</v>
      </c>
      <c r="K847" s="2">
        <v>1529557200</v>
      </c>
      <c r="L847" s="2" t="b">
        <v>0</v>
      </c>
      <c r="M847" s="2" t="b">
        <v>0</v>
      </c>
      <c r="N847" s="2" t="s">
        <v>28</v>
      </c>
    </row>
    <row r="848" spans="1:14" x14ac:dyDescent="0.25">
      <c r="A848" s="2">
        <v>846</v>
      </c>
      <c r="B848" s="2" t="s">
        <v>1725</v>
      </c>
      <c r="C848" s="3" t="s">
        <v>1726</v>
      </c>
      <c r="D848" s="2">
        <v>1000</v>
      </c>
      <c r="E848" s="2">
        <v>5085</v>
      </c>
      <c r="F848" s="2" t="s">
        <v>20</v>
      </c>
      <c r="G848" s="2">
        <v>48</v>
      </c>
      <c r="H848" s="2" t="s">
        <v>21</v>
      </c>
      <c r="I848" s="2" t="s">
        <v>22</v>
      </c>
      <c r="J848" s="2">
        <v>1532149200</v>
      </c>
      <c r="K848" s="2">
        <v>1535259600</v>
      </c>
      <c r="L848" s="2" t="b">
        <v>1</v>
      </c>
      <c r="M848" s="2" t="b">
        <v>1</v>
      </c>
      <c r="N848" s="2" t="s">
        <v>28</v>
      </c>
    </row>
    <row r="849" spans="1:14" x14ac:dyDescent="0.25">
      <c r="A849" s="2">
        <v>847</v>
      </c>
      <c r="B849" s="2" t="s">
        <v>1727</v>
      </c>
      <c r="C849" s="3" t="s">
        <v>1728</v>
      </c>
      <c r="D849" s="2">
        <v>4700</v>
      </c>
      <c r="E849" s="2">
        <v>11174</v>
      </c>
      <c r="F849" s="2" t="s">
        <v>20</v>
      </c>
      <c r="G849" s="2">
        <v>110</v>
      </c>
      <c r="H849" s="2" t="s">
        <v>21</v>
      </c>
      <c r="I849" s="2" t="s">
        <v>22</v>
      </c>
      <c r="J849" s="2">
        <v>1515304800</v>
      </c>
      <c r="K849" s="2">
        <v>1515564000</v>
      </c>
      <c r="L849" s="2" t="b">
        <v>0</v>
      </c>
      <c r="M849" s="2" t="b">
        <v>0</v>
      </c>
      <c r="N849" s="2" t="s">
        <v>17</v>
      </c>
    </row>
    <row r="850" spans="1:14" x14ac:dyDescent="0.25">
      <c r="A850" s="2">
        <v>848</v>
      </c>
      <c r="B850" s="2" t="s">
        <v>1729</v>
      </c>
      <c r="C850" s="3" t="s">
        <v>1730</v>
      </c>
      <c r="D850" s="2">
        <v>3200</v>
      </c>
      <c r="E850" s="2">
        <v>10831</v>
      </c>
      <c r="F850" s="2" t="s">
        <v>20</v>
      </c>
      <c r="G850" s="2">
        <v>172</v>
      </c>
      <c r="H850" s="2" t="s">
        <v>21</v>
      </c>
      <c r="I850" s="2" t="s">
        <v>22</v>
      </c>
      <c r="J850" s="2">
        <v>1276318800</v>
      </c>
      <c r="K850" s="2">
        <v>1277096400</v>
      </c>
      <c r="L850" s="2" t="b">
        <v>0</v>
      </c>
      <c r="M850" s="2" t="b">
        <v>0</v>
      </c>
      <c r="N850" s="2" t="s">
        <v>53</v>
      </c>
    </row>
    <row r="851" spans="1:14" x14ac:dyDescent="0.25">
      <c r="A851" s="2">
        <v>849</v>
      </c>
      <c r="B851" s="2" t="s">
        <v>1731</v>
      </c>
      <c r="C851" s="3" t="s">
        <v>1732</v>
      </c>
      <c r="D851" s="2">
        <v>6700</v>
      </c>
      <c r="E851" s="2">
        <v>8917</v>
      </c>
      <c r="F851" s="2" t="s">
        <v>20</v>
      </c>
      <c r="G851" s="2">
        <v>307</v>
      </c>
      <c r="H851" s="2" t="s">
        <v>21</v>
      </c>
      <c r="I851" s="2" t="s">
        <v>22</v>
      </c>
      <c r="J851" s="2">
        <v>1328767200</v>
      </c>
      <c r="K851" s="2">
        <v>1329026400</v>
      </c>
      <c r="L851" s="2" t="b">
        <v>0</v>
      </c>
      <c r="M851" s="2" t="b">
        <v>1</v>
      </c>
      <c r="N851" s="2" t="s">
        <v>60</v>
      </c>
    </row>
    <row r="852" spans="1:14" x14ac:dyDescent="0.25">
      <c r="A852" s="2">
        <v>850</v>
      </c>
      <c r="B852" s="2" t="s">
        <v>1733</v>
      </c>
      <c r="C852" s="3" t="s">
        <v>1734</v>
      </c>
      <c r="D852" s="2">
        <v>100</v>
      </c>
      <c r="E852" s="2">
        <v>1</v>
      </c>
      <c r="F852" s="2" t="s">
        <v>14</v>
      </c>
      <c r="G852" s="2">
        <v>1</v>
      </c>
      <c r="H852" s="2" t="s">
        <v>21</v>
      </c>
      <c r="I852" s="2" t="s">
        <v>22</v>
      </c>
      <c r="J852" s="2">
        <v>1321682400</v>
      </c>
      <c r="K852" s="2">
        <v>1322978400</v>
      </c>
      <c r="L852" s="2" t="b">
        <v>1</v>
      </c>
      <c r="M852" s="2" t="b">
        <v>0</v>
      </c>
      <c r="N852" s="2" t="s">
        <v>23</v>
      </c>
    </row>
    <row r="853" spans="1:14" x14ac:dyDescent="0.25">
      <c r="A853" s="2">
        <v>851</v>
      </c>
      <c r="B853" s="2" t="s">
        <v>1735</v>
      </c>
      <c r="C853" s="3" t="s">
        <v>1736</v>
      </c>
      <c r="D853" s="2">
        <v>6000</v>
      </c>
      <c r="E853" s="2">
        <v>12468</v>
      </c>
      <c r="F853" s="2" t="s">
        <v>20</v>
      </c>
      <c r="G853" s="2">
        <v>160</v>
      </c>
      <c r="H853" s="2" t="s">
        <v>21</v>
      </c>
      <c r="I853" s="2" t="s">
        <v>22</v>
      </c>
      <c r="J853" s="2">
        <v>1335934800</v>
      </c>
      <c r="K853" s="2">
        <v>1338786000</v>
      </c>
      <c r="L853" s="2" t="b">
        <v>0</v>
      </c>
      <c r="M853" s="2" t="b">
        <v>0</v>
      </c>
      <c r="N853" s="2" t="s">
        <v>50</v>
      </c>
    </row>
    <row r="854" spans="1:14" x14ac:dyDescent="0.25">
      <c r="A854" s="2">
        <v>852</v>
      </c>
      <c r="B854" s="2" t="s">
        <v>1737</v>
      </c>
      <c r="C854" s="3" t="s">
        <v>1738</v>
      </c>
      <c r="D854" s="2">
        <v>4900</v>
      </c>
      <c r="E854" s="2">
        <v>2505</v>
      </c>
      <c r="F854" s="2" t="s">
        <v>14</v>
      </c>
      <c r="G854" s="2">
        <v>31</v>
      </c>
      <c r="H854" s="2" t="s">
        <v>21</v>
      </c>
      <c r="I854" s="2" t="s">
        <v>22</v>
      </c>
      <c r="J854" s="2">
        <v>1310792400</v>
      </c>
      <c r="K854" s="2">
        <v>1311656400</v>
      </c>
      <c r="L854" s="2" t="b">
        <v>0</v>
      </c>
      <c r="M854" s="2" t="b">
        <v>1</v>
      </c>
      <c r="N854" s="2" t="s">
        <v>89</v>
      </c>
    </row>
    <row r="855" spans="1:14" x14ac:dyDescent="0.25">
      <c r="A855" s="2">
        <v>853</v>
      </c>
      <c r="B855" s="2" t="s">
        <v>1739</v>
      </c>
      <c r="C855" s="3" t="s">
        <v>1740</v>
      </c>
      <c r="D855" s="2">
        <v>17100</v>
      </c>
      <c r="E855" s="2">
        <v>111502</v>
      </c>
      <c r="F855" s="2" t="s">
        <v>20</v>
      </c>
      <c r="G855" s="2">
        <v>1467</v>
      </c>
      <c r="H855" s="2" t="s">
        <v>15</v>
      </c>
      <c r="I855" s="2" t="s">
        <v>16</v>
      </c>
      <c r="J855" s="2">
        <v>1308546000</v>
      </c>
      <c r="K855" s="2">
        <v>1308978000</v>
      </c>
      <c r="L855" s="2" t="b">
        <v>0</v>
      </c>
      <c r="M855" s="2" t="b">
        <v>1</v>
      </c>
      <c r="N855" s="2" t="s">
        <v>60</v>
      </c>
    </row>
    <row r="856" spans="1:14" x14ac:dyDescent="0.25">
      <c r="A856" s="2">
        <v>854</v>
      </c>
      <c r="B856" s="2" t="s">
        <v>1741</v>
      </c>
      <c r="C856" s="3" t="s">
        <v>1742</v>
      </c>
      <c r="D856" s="2">
        <v>171000</v>
      </c>
      <c r="E856" s="2">
        <v>194309</v>
      </c>
      <c r="F856" s="2" t="s">
        <v>20</v>
      </c>
      <c r="G856" s="2">
        <v>2662</v>
      </c>
      <c r="H856" s="2" t="s">
        <v>15</v>
      </c>
      <c r="I856" s="2" t="s">
        <v>16</v>
      </c>
      <c r="J856" s="2">
        <v>1574056800</v>
      </c>
      <c r="K856" s="2">
        <v>1576389600</v>
      </c>
      <c r="L856" s="2" t="b">
        <v>0</v>
      </c>
      <c r="M856" s="2" t="b">
        <v>0</v>
      </c>
      <c r="N856" s="2" t="s">
        <v>119</v>
      </c>
    </row>
    <row r="857" spans="1:14" x14ac:dyDescent="0.25">
      <c r="A857" s="2">
        <v>855</v>
      </c>
      <c r="B857" s="2" t="s">
        <v>1743</v>
      </c>
      <c r="C857" s="3" t="s">
        <v>1744</v>
      </c>
      <c r="D857" s="2">
        <v>23400</v>
      </c>
      <c r="E857" s="2">
        <v>23956</v>
      </c>
      <c r="F857" s="2" t="s">
        <v>20</v>
      </c>
      <c r="G857" s="2">
        <v>452</v>
      </c>
      <c r="H857" s="2" t="s">
        <v>26</v>
      </c>
      <c r="I857" s="2" t="s">
        <v>27</v>
      </c>
      <c r="J857" s="2">
        <v>1308373200</v>
      </c>
      <c r="K857" s="2">
        <v>1311051600</v>
      </c>
      <c r="L857" s="2" t="b">
        <v>0</v>
      </c>
      <c r="M857" s="2" t="b">
        <v>0</v>
      </c>
      <c r="N857" s="2" t="s">
        <v>33</v>
      </c>
    </row>
    <row r="858" spans="1:14" x14ac:dyDescent="0.25">
      <c r="A858" s="2">
        <v>856</v>
      </c>
      <c r="B858" s="2" t="s">
        <v>1599</v>
      </c>
      <c r="C858" s="3" t="s">
        <v>1745</v>
      </c>
      <c r="D858" s="2">
        <v>2400</v>
      </c>
      <c r="E858" s="2">
        <v>8558</v>
      </c>
      <c r="F858" s="2" t="s">
        <v>20</v>
      </c>
      <c r="G858" s="2">
        <v>158</v>
      </c>
      <c r="H858" s="2" t="s">
        <v>21</v>
      </c>
      <c r="I858" s="2" t="s">
        <v>22</v>
      </c>
      <c r="J858" s="2">
        <v>1335243600</v>
      </c>
      <c r="K858" s="2">
        <v>1336712400</v>
      </c>
      <c r="L858" s="2" t="b">
        <v>0</v>
      </c>
      <c r="M858" s="2" t="b">
        <v>0</v>
      </c>
      <c r="N858" s="2" t="s">
        <v>17</v>
      </c>
    </row>
    <row r="859" spans="1:14" x14ac:dyDescent="0.25">
      <c r="A859" s="2">
        <v>857</v>
      </c>
      <c r="B859" s="2" t="s">
        <v>1746</v>
      </c>
      <c r="C859" s="3" t="s">
        <v>1747</v>
      </c>
      <c r="D859" s="2">
        <v>5300</v>
      </c>
      <c r="E859" s="2">
        <v>7413</v>
      </c>
      <c r="F859" s="2" t="s">
        <v>20</v>
      </c>
      <c r="G859" s="2">
        <v>225</v>
      </c>
      <c r="H859" s="2" t="s">
        <v>98</v>
      </c>
      <c r="I859" s="2" t="s">
        <v>99</v>
      </c>
      <c r="J859" s="2">
        <v>1328421600</v>
      </c>
      <c r="K859" s="2">
        <v>1330408800</v>
      </c>
      <c r="L859" s="2" t="b">
        <v>1</v>
      </c>
      <c r="M859" s="2" t="b">
        <v>0</v>
      </c>
      <c r="N859" s="2" t="s">
        <v>100</v>
      </c>
    </row>
    <row r="860" spans="1:14" x14ac:dyDescent="0.25">
      <c r="A860" s="2">
        <v>858</v>
      </c>
      <c r="B860" s="2" t="s">
        <v>1748</v>
      </c>
      <c r="C860" s="3" t="s">
        <v>1749</v>
      </c>
      <c r="D860" s="2">
        <v>4000</v>
      </c>
      <c r="E860" s="2">
        <v>2778</v>
      </c>
      <c r="F860" s="2" t="s">
        <v>14</v>
      </c>
      <c r="G860" s="2">
        <v>35</v>
      </c>
      <c r="H860" s="2" t="s">
        <v>21</v>
      </c>
      <c r="I860" s="2" t="s">
        <v>22</v>
      </c>
      <c r="J860" s="2">
        <v>1524286800</v>
      </c>
      <c r="K860" s="2">
        <v>1524891600</v>
      </c>
      <c r="L860" s="2" t="b">
        <v>1</v>
      </c>
      <c r="M860" s="2" t="b">
        <v>0</v>
      </c>
      <c r="N860" s="2" t="s">
        <v>17</v>
      </c>
    </row>
    <row r="861" spans="1:14" x14ac:dyDescent="0.25">
      <c r="A861" s="2">
        <v>859</v>
      </c>
      <c r="B861" s="2" t="s">
        <v>1750</v>
      </c>
      <c r="C861" s="3" t="s">
        <v>1751</v>
      </c>
      <c r="D861" s="2">
        <v>7300</v>
      </c>
      <c r="E861" s="2">
        <v>2594</v>
      </c>
      <c r="F861" s="2" t="s">
        <v>14</v>
      </c>
      <c r="G861" s="2">
        <v>63</v>
      </c>
      <c r="H861" s="2" t="s">
        <v>21</v>
      </c>
      <c r="I861" s="2" t="s">
        <v>22</v>
      </c>
      <c r="J861" s="2">
        <v>1362117600</v>
      </c>
      <c r="K861" s="2">
        <v>1363669200</v>
      </c>
      <c r="L861" s="2" t="b">
        <v>0</v>
      </c>
      <c r="M861" s="2" t="b">
        <v>1</v>
      </c>
      <c r="N861" s="2" t="s">
        <v>33</v>
      </c>
    </row>
    <row r="862" spans="1:14" x14ac:dyDescent="0.25">
      <c r="A862" s="2">
        <v>860</v>
      </c>
      <c r="B862" s="2" t="s">
        <v>1752</v>
      </c>
      <c r="C862" s="3" t="s">
        <v>1753</v>
      </c>
      <c r="D862" s="2">
        <v>2000</v>
      </c>
      <c r="E862" s="2">
        <v>5033</v>
      </c>
      <c r="F862" s="2" t="s">
        <v>20</v>
      </c>
      <c r="G862" s="2">
        <v>65</v>
      </c>
      <c r="H862" s="2" t="s">
        <v>21</v>
      </c>
      <c r="I862" s="2" t="s">
        <v>22</v>
      </c>
      <c r="J862" s="2">
        <v>1550556000</v>
      </c>
      <c r="K862" s="2">
        <v>1551420000</v>
      </c>
      <c r="L862" s="2" t="b">
        <v>0</v>
      </c>
      <c r="M862" s="2" t="b">
        <v>1</v>
      </c>
      <c r="N862" s="2" t="s">
        <v>65</v>
      </c>
    </row>
    <row r="863" spans="1:14" x14ac:dyDescent="0.25">
      <c r="A863" s="2">
        <v>861</v>
      </c>
      <c r="B863" s="2" t="s">
        <v>1754</v>
      </c>
      <c r="C863" s="3" t="s">
        <v>1755</v>
      </c>
      <c r="D863" s="2">
        <v>8800</v>
      </c>
      <c r="E863" s="2">
        <v>9317</v>
      </c>
      <c r="F863" s="2" t="s">
        <v>20</v>
      </c>
      <c r="G863" s="2">
        <v>163</v>
      </c>
      <c r="H863" s="2" t="s">
        <v>21</v>
      </c>
      <c r="I863" s="2" t="s">
        <v>22</v>
      </c>
      <c r="J863" s="2">
        <v>1269147600</v>
      </c>
      <c r="K863" s="2">
        <v>1269838800</v>
      </c>
      <c r="L863" s="2" t="b">
        <v>0</v>
      </c>
      <c r="M863" s="2" t="b">
        <v>0</v>
      </c>
      <c r="N863" s="2" t="s">
        <v>33</v>
      </c>
    </row>
    <row r="864" spans="1:14" x14ac:dyDescent="0.25">
      <c r="A864" s="2">
        <v>862</v>
      </c>
      <c r="B864" s="2" t="s">
        <v>1756</v>
      </c>
      <c r="C864" s="3" t="s">
        <v>1757</v>
      </c>
      <c r="D864" s="2">
        <v>3500</v>
      </c>
      <c r="E864" s="2">
        <v>6560</v>
      </c>
      <c r="F864" s="2" t="s">
        <v>20</v>
      </c>
      <c r="G864" s="2">
        <v>85</v>
      </c>
      <c r="H864" s="2" t="s">
        <v>21</v>
      </c>
      <c r="I864" s="2" t="s">
        <v>22</v>
      </c>
      <c r="J864" s="2">
        <v>1312174800</v>
      </c>
      <c r="K864" s="2">
        <v>1312520400</v>
      </c>
      <c r="L864" s="2" t="b">
        <v>0</v>
      </c>
      <c r="M864" s="2" t="b">
        <v>0</v>
      </c>
      <c r="N864" s="2" t="s">
        <v>33</v>
      </c>
    </row>
    <row r="865" spans="1:14" x14ac:dyDescent="0.25">
      <c r="A865" s="2">
        <v>863</v>
      </c>
      <c r="B865" s="2" t="s">
        <v>1758</v>
      </c>
      <c r="C865" s="3" t="s">
        <v>1759</v>
      </c>
      <c r="D865" s="2">
        <v>1400</v>
      </c>
      <c r="E865" s="2">
        <v>5415</v>
      </c>
      <c r="F865" s="2" t="s">
        <v>20</v>
      </c>
      <c r="G865" s="2">
        <v>217</v>
      </c>
      <c r="H865" s="2" t="s">
        <v>21</v>
      </c>
      <c r="I865" s="2" t="s">
        <v>22</v>
      </c>
      <c r="J865" s="2">
        <v>1434517200</v>
      </c>
      <c r="K865" s="2">
        <v>1436504400</v>
      </c>
      <c r="L865" s="2" t="b">
        <v>0</v>
      </c>
      <c r="M865" s="2" t="b">
        <v>1</v>
      </c>
      <c r="N865" s="2" t="s">
        <v>269</v>
      </c>
    </row>
    <row r="866" spans="1:14" x14ac:dyDescent="0.25">
      <c r="A866" s="2">
        <v>864</v>
      </c>
      <c r="B866" s="2" t="s">
        <v>1760</v>
      </c>
      <c r="C866" s="3" t="s">
        <v>1761</v>
      </c>
      <c r="D866" s="2">
        <v>4200</v>
      </c>
      <c r="E866" s="2">
        <v>14577</v>
      </c>
      <c r="F866" s="2" t="s">
        <v>20</v>
      </c>
      <c r="G866" s="2">
        <v>150</v>
      </c>
      <c r="H866" s="2" t="s">
        <v>21</v>
      </c>
      <c r="I866" s="2" t="s">
        <v>22</v>
      </c>
      <c r="J866" s="2">
        <v>1471582800</v>
      </c>
      <c r="K866" s="2">
        <v>1472014800</v>
      </c>
      <c r="L866" s="2" t="b">
        <v>0</v>
      </c>
      <c r="M866" s="2" t="b">
        <v>0</v>
      </c>
      <c r="N866" s="2" t="s">
        <v>100</v>
      </c>
    </row>
    <row r="867" spans="1:14" x14ac:dyDescent="0.25">
      <c r="A867" s="2">
        <v>865</v>
      </c>
      <c r="B867" s="2" t="s">
        <v>1762</v>
      </c>
      <c r="C867" s="3" t="s">
        <v>1763</v>
      </c>
      <c r="D867" s="2">
        <v>81000</v>
      </c>
      <c r="E867" s="2">
        <v>150515</v>
      </c>
      <c r="F867" s="2" t="s">
        <v>20</v>
      </c>
      <c r="G867" s="2">
        <v>3272</v>
      </c>
      <c r="H867" s="2" t="s">
        <v>21</v>
      </c>
      <c r="I867" s="2" t="s">
        <v>22</v>
      </c>
      <c r="J867" s="2">
        <v>1410757200</v>
      </c>
      <c r="K867" s="2">
        <v>1411534800</v>
      </c>
      <c r="L867" s="2" t="b">
        <v>0</v>
      </c>
      <c r="M867" s="2" t="b">
        <v>0</v>
      </c>
      <c r="N867" s="2" t="s">
        <v>33</v>
      </c>
    </row>
    <row r="868" spans="1:14" x14ac:dyDescent="0.25">
      <c r="A868" s="2">
        <v>866</v>
      </c>
      <c r="B868" s="2" t="s">
        <v>1764</v>
      </c>
      <c r="C868" s="3" t="s">
        <v>1765</v>
      </c>
      <c r="D868" s="2">
        <v>182800</v>
      </c>
      <c r="E868" s="2">
        <v>79045</v>
      </c>
      <c r="F868" s="2" t="s">
        <v>74</v>
      </c>
      <c r="G868" s="2">
        <v>898</v>
      </c>
      <c r="H868" s="2" t="s">
        <v>21</v>
      </c>
      <c r="I868" s="2" t="s">
        <v>22</v>
      </c>
      <c r="J868" s="2">
        <v>1304830800</v>
      </c>
      <c r="K868" s="2">
        <v>1304917200</v>
      </c>
      <c r="L868" s="2" t="b">
        <v>0</v>
      </c>
      <c r="M868" s="2" t="b">
        <v>0</v>
      </c>
      <c r="N868" s="2" t="s">
        <v>122</v>
      </c>
    </row>
    <row r="869" spans="1:14" x14ac:dyDescent="0.25">
      <c r="A869" s="2">
        <v>867</v>
      </c>
      <c r="B869" s="2" t="s">
        <v>1766</v>
      </c>
      <c r="C869" s="3" t="s">
        <v>1767</v>
      </c>
      <c r="D869" s="2">
        <v>4800</v>
      </c>
      <c r="E869" s="2">
        <v>7797</v>
      </c>
      <c r="F869" s="2" t="s">
        <v>20</v>
      </c>
      <c r="G869" s="2">
        <v>300</v>
      </c>
      <c r="H869" s="2" t="s">
        <v>21</v>
      </c>
      <c r="I869" s="2" t="s">
        <v>22</v>
      </c>
      <c r="J869" s="2">
        <v>1539061200</v>
      </c>
      <c r="K869" s="2">
        <v>1539579600</v>
      </c>
      <c r="L869" s="2" t="b">
        <v>0</v>
      </c>
      <c r="M869" s="2" t="b">
        <v>0</v>
      </c>
      <c r="N869" s="2" t="s">
        <v>17</v>
      </c>
    </row>
    <row r="870" spans="1:14" x14ac:dyDescent="0.25">
      <c r="A870" s="2">
        <v>868</v>
      </c>
      <c r="B870" s="2" t="s">
        <v>1768</v>
      </c>
      <c r="C870" s="3" t="s">
        <v>1769</v>
      </c>
      <c r="D870" s="2">
        <v>7000</v>
      </c>
      <c r="E870" s="2">
        <v>12939</v>
      </c>
      <c r="F870" s="2" t="s">
        <v>20</v>
      </c>
      <c r="G870" s="2">
        <v>126</v>
      </c>
      <c r="H870" s="2" t="s">
        <v>21</v>
      </c>
      <c r="I870" s="2" t="s">
        <v>22</v>
      </c>
      <c r="J870" s="2">
        <v>1381554000</v>
      </c>
      <c r="K870" s="2">
        <v>1382504400</v>
      </c>
      <c r="L870" s="2" t="b">
        <v>0</v>
      </c>
      <c r="M870" s="2" t="b">
        <v>0</v>
      </c>
      <c r="N870" s="2" t="s">
        <v>33</v>
      </c>
    </row>
    <row r="871" spans="1:14" x14ac:dyDescent="0.25">
      <c r="A871" s="2">
        <v>869</v>
      </c>
      <c r="B871" s="2" t="s">
        <v>1770</v>
      </c>
      <c r="C871" s="3" t="s">
        <v>1771</v>
      </c>
      <c r="D871" s="2">
        <v>161900</v>
      </c>
      <c r="E871" s="2">
        <v>38376</v>
      </c>
      <c r="F871" s="2" t="s">
        <v>14</v>
      </c>
      <c r="G871" s="2">
        <v>526</v>
      </c>
      <c r="H871" s="2" t="s">
        <v>21</v>
      </c>
      <c r="I871" s="2" t="s">
        <v>22</v>
      </c>
      <c r="J871" s="2">
        <v>1277096400</v>
      </c>
      <c r="K871" s="2">
        <v>1278306000</v>
      </c>
      <c r="L871" s="2" t="b">
        <v>0</v>
      </c>
      <c r="M871" s="2" t="b">
        <v>0</v>
      </c>
      <c r="N871" s="2" t="s">
        <v>53</v>
      </c>
    </row>
    <row r="872" spans="1:14" x14ac:dyDescent="0.25">
      <c r="A872" s="2">
        <v>870</v>
      </c>
      <c r="B872" s="2" t="s">
        <v>1772</v>
      </c>
      <c r="C872" s="3" t="s">
        <v>1773</v>
      </c>
      <c r="D872" s="2">
        <v>7700</v>
      </c>
      <c r="E872" s="2">
        <v>6920</v>
      </c>
      <c r="F872" s="2" t="s">
        <v>14</v>
      </c>
      <c r="G872" s="2">
        <v>121</v>
      </c>
      <c r="H872" s="2" t="s">
        <v>21</v>
      </c>
      <c r="I872" s="2" t="s">
        <v>22</v>
      </c>
      <c r="J872" s="2">
        <v>1440392400</v>
      </c>
      <c r="K872" s="2">
        <v>1442552400</v>
      </c>
      <c r="L872" s="2" t="b">
        <v>0</v>
      </c>
      <c r="M872" s="2" t="b">
        <v>0</v>
      </c>
      <c r="N872" s="2" t="s">
        <v>33</v>
      </c>
    </row>
    <row r="873" spans="1:14" x14ac:dyDescent="0.25">
      <c r="A873" s="2">
        <v>871</v>
      </c>
      <c r="B873" s="2" t="s">
        <v>1774</v>
      </c>
      <c r="C873" s="3" t="s">
        <v>1775</v>
      </c>
      <c r="D873" s="2">
        <v>71500</v>
      </c>
      <c r="E873" s="2">
        <v>194912</v>
      </c>
      <c r="F873" s="2" t="s">
        <v>20</v>
      </c>
      <c r="G873" s="2">
        <v>2320</v>
      </c>
      <c r="H873" s="2" t="s">
        <v>21</v>
      </c>
      <c r="I873" s="2" t="s">
        <v>22</v>
      </c>
      <c r="J873" s="2">
        <v>1509512400</v>
      </c>
      <c r="K873" s="2">
        <v>1511071200</v>
      </c>
      <c r="L873" s="2" t="b">
        <v>0</v>
      </c>
      <c r="M873" s="2" t="b">
        <v>1</v>
      </c>
      <c r="N873" s="2" t="s">
        <v>33</v>
      </c>
    </row>
    <row r="874" spans="1:14" x14ac:dyDescent="0.25">
      <c r="A874" s="2">
        <v>872</v>
      </c>
      <c r="B874" s="2" t="s">
        <v>1776</v>
      </c>
      <c r="C874" s="3" t="s">
        <v>1777</v>
      </c>
      <c r="D874" s="2">
        <v>4700</v>
      </c>
      <c r="E874" s="2">
        <v>7992</v>
      </c>
      <c r="F874" s="2" t="s">
        <v>20</v>
      </c>
      <c r="G874" s="2">
        <v>81</v>
      </c>
      <c r="H874" s="2" t="s">
        <v>26</v>
      </c>
      <c r="I874" s="2" t="s">
        <v>27</v>
      </c>
      <c r="J874" s="2">
        <v>1535950800</v>
      </c>
      <c r="K874" s="2">
        <v>1536382800</v>
      </c>
      <c r="L874" s="2" t="b">
        <v>0</v>
      </c>
      <c r="M874" s="2" t="b">
        <v>0</v>
      </c>
      <c r="N874" s="2" t="s">
        <v>474</v>
      </c>
    </row>
    <row r="875" spans="1:14" x14ac:dyDescent="0.25">
      <c r="A875" s="2">
        <v>873</v>
      </c>
      <c r="B875" s="2" t="s">
        <v>1778</v>
      </c>
      <c r="C875" s="3" t="s">
        <v>1779</v>
      </c>
      <c r="D875" s="2">
        <v>42100</v>
      </c>
      <c r="E875" s="2">
        <v>79268</v>
      </c>
      <c r="F875" s="2" t="s">
        <v>20</v>
      </c>
      <c r="G875" s="2">
        <v>1887</v>
      </c>
      <c r="H875" s="2" t="s">
        <v>21</v>
      </c>
      <c r="I875" s="2" t="s">
        <v>22</v>
      </c>
      <c r="J875" s="2">
        <v>1389160800</v>
      </c>
      <c r="K875" s="2">
        <v>1389592800</v>
      </c>
      <c r="L875" s="2" t="b">
        <v>0</v>
      </c>
      <c r="M875" s="2" t="b">
        <v>0</v>
      </c>
      <c r="N875" s="2" t="s">
        <v>122</v>
      </c>
    </row>
    <row r="876" spans="1:14" x14ac:dyDescent="0.25">
      <c r="A876" s="2">
        <v>874</v>
      </c>
      <c r="B876" s="2" t="s">
        <v>1780</v>
      </c>
      <c r="C876" s="3" t="s">
        <v>1781</v>
      </c>
      <c r="D876" s="2">
        <v>40200</v>
      </c>
      <c r="E876" s="2">
        <v>139468</v>
      </c>
      <c r="F876" s="2" t="s">
        <v>20</v>
      </c>
      <c r="G876" s="2">
        <v>4358</v>
      </c>
      <c r="H876" s="2" t="s">
        <v>21</v>
      </c>
      <c r="I876" s="2" t="s">
        <v>22</v>
      </c>
      <c r="J876" s="2">
        <v>1271998800</v>
      </c>
      <c r="K876" s="2">
        <v>1275282000</v>
      </c>
      <c r="L876" s="2" t="b">
        <v>0</v>
      </c>
      <c r="M876" s="2" t="b">
        <v>1</v>
      </c>
      <c r="N876" s="2" t="s">
        <v>122</v>
      </c>
    </row>
    <row r="877" spans="1:14" x14ac:dyDescent="0.25">
      <c r="A877" s="2">
        <v>875</v>
      </c>
      <c r="B877" s="2" t="s">
        <v>1782</v>
      </c>
      <c r="C877" s="3" t="s">
        <v>1783</v>
      </c>
      <c r="D877" s="2">
        <v>7900</v>
      </c>
      <c r="E877" s="2">
        <v>5465</v>
      </c>
      <c r="F877" s="2" t="s">
        <v>14</v>
      </c>
      <c r="G877" s="2">
        <v>67</v>
      </c>
      <c r="H877" s="2" t="s">
        <v>21</v>
      </c>
      <c r="I877" s="2" t="s">
        <v>22</v>
      </c>
      <c r="J877" s="2">
        <v>1294898400</v>
      </c>
      <c r="K877" s="2">
        <v>1294984800</v>
      </c>
      <c r="L877" s="2" t="b">
        <v>0</v>
      </c>
      <c r="M877" s="2" t="b">
        <v>0</v>
      </c>
      <c r="N877" s="2" t="s">
        <v>23</v>
      </c>
    </row>
    <row r="878" spans="1:14" x14ac:dyDescent="0.25">
      <c r="A878" s="2">
        <v>876</v>
      </c>
      <c r="B878" s="2" t="s">
        <v>1784</v>
      </c>
      <c r="C878" s="3" t="s">
        <v>1785</v>
      </c>
      <c r="D878" s="2">
        <v>8300</v>
      </c>
      <c r="E878" s="2">
        <v>2111</v>
      </c>
      <c r="F878" s="2" t="s">
        <v>14</v>
      </c>
      <c r="G878" s="2">
        <v>57</v>
      </c>
      <c r="H878" s="2" t="s">
        <v>15</v>
      </c>
      <c r="I878" s="2" t="s">
        <v>16</v>
      </c>
      <c r="J878" s="2">
        <v>1559970000</v>
      </c>
      <c r="K878" s="2">
        <v>1562043600</v>
      </c>
      <c r="L878" s="2" t="b">
        <v>0</v>
      </c>
      <c r="M878" s="2" t="b">
        <v>0</v>
      </c>
      <c r="N878" s="2" t="s">
        <v>122</v>
      </c>
    </row>
    <row r="879" spans="1:14" x14ac:dyDescent="0.25">
      <c r="A879" s="2">
        <v>877</v>
      </c>
      <c r="B879" s="2" t="s">
        <v>1786</v>
      </c>
      <c r="C879" s="3" t="s">
        <v>1787</v>
      </c>
      <c r="D879" s="2">
        <v>163600</v>
      </c>
      <c r="E879" s="2">
        <v>126628</v>
      </c>
      <c r="F879" s="2" t="s">
        <v>14</v>
      </c>
      <c r="G879" s="2">
        <v>1229</v>
      </c>
      <c r="H879" s="2" t="s">
        <v>21</v>
      </c>
      <c r="I879" s="2" t="s">
        <v>22</v>
      </c>
      <c r="J879" s="2">
        <v>1469509200</v>
      </c>
      <c r="K879" s="2">
        <v>1469595600</v>
      </c>
      <c r="L879" s="2" t="b">
        <v>0</v>
      </c>
      <c r="M879" s="2" t="b">
        <v>0</v>
      </c>
      <c r="N879" s="2" t="s">
        <v>17</v>
      </c>
    </row>
    <row r="880" spans="1:14" x14ac:dyDescent="0.25">
      <c r="A880" s="2">
        <v>878</v>
      </c>
      <c r="B880" s="2" t="s">
        <v>1788</v>
      </c>
      <c r="C880" s="3" t="s">
        <v>1789</v>
      </c>
      <c r="D880" s="2">
        <v>2700</v>
      </c>
      <c r="E880" s="2">
        <v>1012</v>
      </c>
      <c r="F880" s="2" t="s">
        <v>14</v>
      </c>
      <c r="G880" s="2">
        <v>12</v>
      </c>
      <c r="H880" s="2" t="s">
        <v>107</v>
      </c>
      <c r="I880" s="2" t="s">
        <v>108</v>
      </c>
      <c r="J880" s="2">
        <v>1579068000</v>
      </c>
      <c r="K880" s="2">
        <v>1581141600</v>
      </c>
      <c r="L880" s="2" t="b">
        <v>0</v>
      </c>
      <c r="M880" s="2" t="b">
        <v>0</v>
      </c>
      <c r="N880" s="2" t="s">
        <v>148</v>
      </c>
    </row>
    <row r="881" spans="1:14" x14ac:dyDescent="0.25">
      <c r="A881" s="2">
        <v>879</v>
      </c>
      <c r="B881" s="2" t="s">
        <v>1790</v>
      </c>
      <c r="C881" s="3" t="s">
        <v>1791</v>
      </c>
      <c r="D881" s="2">
        <v>1000</v>
      </c>
      <c r="E881" s="2">
        <v>5438</v>
      </c>
      <c r="F881" s="2" t="s">
        <v>20</v>
      </c>
      <c r="G881" s="2">
        <v>53</v>
      </c>
      <c r="H881" s="2" t="s">
        <v>21</v>
      </c>
      <c r="I881" s="2" t="s">
        <v>22</v>
      </c>
      <c r="J881" s="2">
        <v>1487743200</v>
      </c>
      <c r="K881" s="2">
        <v>1488520800</v>
      </c>
      <c r="L881" s="2" t="b">
        <v>0</v>
      </c>
      <c r="M881" s="2" t="b">
        <v>0</v>
      </c>
      <c r="N881" s="2" t="s">
        <v>68</v>
      </c>
    </row>
    <row r="882" spans="1:14" x14ac:dyDescent="0.25">
      <c r="A882" s="2">
        <v>880</v>
      </c>
      <c r="B882" s="2" t="s">
        <v>1792</v>
      </c>
      <c r="C882" s="3" t="s">
        <v>1793</v>
      </c>
      <c r="D882" s="2">
        <v>84500</v>
      </c>
      <c r="E882" s="2">
        <v>193101</v>
      </c>
      <c r="F882" s="2" t="s">
        <v>20</v>
      </c>
      <c r="G882" s="2">
        <v>2414</v>
      </c>
      <c r="H882" s="2" t="s">
        <v>21</v>
      </c>
      <c r="I882" s="2" t="s">
        <v>22</v>
      </c>
      <c r="J882" s="2">
        <v>1563685200</v>
      </c>
      <c r="K882" s="2">
        <v>1563858000</v>
      </c>
      <c r="L882" s="2" t="b">
        <v>0</v>
      </c>
      <c r="M882" s="2" t="b">
        <v>0</v>
      </c>
      <c r="N882" s="2" t="s">
        <v>50</v>
      </c>
    </row>
    <row r="883" spans="1:14" x14ac:dyDescent="0.25">
      <c r="A883" s="2">
        <v>881</v>
      </c>
      <c r="B883" s="2" t="s">
        <v>1794</v>
      </c>
      <c r="C883" s="3" t="s">
        <v>1795</v>
      </c>
      <c r="D883" s="2">
        <v>81300</v>
      </c>
      <c r="E883" s="2">
        <v>31665</v>
      </c>
      <c r="F883" s="2" t="s">
        <v>14</v>
      </c>
      <c r="G883" s="2">
        <v>452</v>
      </c>
      <c r="H883" s="2" t="s">
        <v>21</v>
      </c>
      <c r="I883" s="2" t="s">
        <v>22</v>
      </c>
      <c r="J883" s="2">
        <v>1436418000</v>
      </c>
      <c r="K883" s="2">
        <v>1438923600</v>
      </c>
      <c r="L883" s="2" t="b">
        <v>0</v>
      </c>
      <c r="M883" s="2" t="b">
        <v>1</v>
      </c>
      <c r="N883" s="2" t="s">
        <v>33</v>
      </c>
    </row>
    <row r="884" spans="1:14" x14ac:dyDescent="0.25">
      <c r="A884" s="2">
        <v>882</v>
      </c>
      <c r="B884" s="2" t="s">
        <v>1796</v>
      </c>
      <c r="C884" s="3" t="s">
        <v>1797</v>
      </c>
      <c r="D884" s="2">
        <v>800</v>
      </c>
      <c r="E884" s="2">
        <v>2960</v>
      </c>
      <c r="F884" s="2" t="s">
        <v>20</v>
      </c>
      <c r="G884" s="2">
        <v>80</v>
      </c>
      <c r="H884" s="2" t="s">
        <v>21</v>
      </c>
      <c r="I884" s="2" t="s">
        <v>22</v>
      </c>
      <c r="J884" s="2">
        <v>1421820000</v>
      </c>
      <c r="K884" s="2">
        <v>1422165600</v>
      </c>
      <c r="L884" s="2" t="b">
        <v>0</v>
      </c>
      <c r="M884" s="2" t="b">
        <v>0</v>
      </c>
      <c r="N884" s="2" t="s">
        <v>33</v>
      </c>
    </row>
    <row r="885" spans="1:14" x14ac:dyDescent="0.25">
      <c r="A885" s="2">
        <v>883</v>
      </c>
      <c r="B885" s="2" t="s">
        <v>1798</v>
      </c>
      <c r="C885" s="3" t="s">
        <v>1799</v>
      </c>
      <c r="D885" s="2">
        <v>3400</v>
      </c>
      <c r="E885" s="2">
        <v>8089</v>
      </c>
      <c r="F885" s="2" t="s">
        <v>20</v>
      </c>
      <c r="G885" s="2">
        <v>193</v>
      </c>
      <c r="H885" s="2" t="s">
        <v>21</v>
      </c>
      <c r="I885" s="2" t="s">
        <v>22</v>
      </c>
      <c r="J885" s="2">
        <v>1274763600</v>
      </c>
      <c r="K885" s="2">
        <v>1277874000</v>
      </c>
      <c r="L885" s="2" t="b">
        <v>0</v>
      </c>
      <c r="M885" s="2" t="b">
        <v>0</v>
      </c>
      <c r="N885" s="2" t="s">
        <v>100</v>
      </c>
    </row>
    <row r="886" spans="1:14" x14ac:dyDescent="0.25">
      <c r="A886" s="2">
        <v>884</v>
      </c>
      <c r="B886" s="2" t="s">
        <v>1800</v>
      </c>
      <c r="C886" s="3" t="s">
        <v>1801</v>
      </c>
      <c r="D886" s="2">
        <v>170800</v>
      </c>
      <c r="E886" s="2">
        <v>109374</v>
      </c>
      <c r="F886" s="2" t="s">
        <v>14</v>
      </c>
      <c r="G886" s="2">
        <v>1886</v>
      </c>
      <c r="H886" s="2" t="s">
        <v>21</v>
      </c>
      <c r="I886" s="2" t="s">
        <v>22</v>
      </c>
      <c r="J886" s="2">
        <v>1399179600</v>
      </c>
      <c r="K886" s="2">
        <v>1399352400</v>
      </c>
      <c r="L886" s="2" t="b">
        <v>0</v>
      </c>
      <c r="M886" s="2" t="b">
        <v>1</v>
      </c>
      <c r="N886" s="2" t="s">
        <v>33</v>
      </c>
    </row>
    <row r="887" spans="1:14" x14ac:dyDescent="0.25">
      <c r="A887" s="2">
        <v>885</v>
      </c>
      <c r="B887" s="2" t="s">
        <v>1802</v>
      </c>
      <c r="C887" s="3" t="s">
        <v>1803</v>
      </c>
      <c r="D887" s="2">
        <v>1800</v>
      </c>
      <c r="E887" s="2">
        <v>2129</v>
      </c>
      <c r="F887" s="2" t="s">
        <v>20</v>
      </c>
      <c r="G887" s="2">
        <v>52</v>
      </c>
      <c r="H887" s="2" t="s">
        <v>21</v>
      </c>
      <c r="I887" s="2" t="s">
        <v>22</v>
      </c>
      <c r="J887" s="2">
        <v>1275800400</v>
      </c>
      <c r="K887" s="2">
        <v>1279083600</v>
      </c>
      <c r="L887" s="2" t="b">
        <v>0</v>
      </c>
      <c r="M887" s="2" t="b">
        <v>0</v>
      </c>
      <c r="N887" s="2" t="s">
        <v>33</v>
      </c>
    </row>
    <row r="888" spans="1:14" x14ac:dyDescent="0.25">
      <c r="A888" s="2">
        <v>886</v>
      </c>
      <c r="B888" s="2" t="s">
        <v>1804</v>
      </c>
      <c r="C888" s="3" t="s">
        <v>1805</v>
      </c>
      <c r="D888" s="2">
        <v>150600</v>
      </c>
      <c r="E888" s="2">
        <v>127745</v>
      </c>
      <c r="F888" s="2" t="s">
        <v>14</v>
      </c>
      <c r="G888" s="2">
        <v>1825</v>
      </c>
      <c r="H888" s="2" t="s">
        <v>21</v>
      </c>
      <c r="I888" s="2" t="s">
        <v>22</v>
      </c>
      <c r="J888" s="2">
        <v>1282798800</v>
      </c>
      <c r="K888" s="2">
        <v>1284354000</v>
      </c>
      <c r="L888" s="2" t="b">
        <v>0</v>
      </c>
      <c r="M888" s="2" t="b">
        <v>0</v>
      </c>
      <c r="N888" s="2" t="s">
        <v>60</v>
      </c>
    </row>
    <row r="889" spans="1:14" x14ac:dyDescent="0.25">
      <c r="A889" s="2">
        <v>887</v>
      </c>
      <c r="B889" s="2" t="s">
        <v>1806</v>
      </c>
      <c r="C889" s="3" t="s">
        <v>1807</v>
      </c>
      <c r="D889" s="2">
        <v>7800</v>
      </c>
      <c r="E889" s="2">
        <v>2289</v>
      </c>
      <c r="F889" s="2" t="s">
        <v>14</v>
      </c>
      <c r="G889" s="2">
        <v>31</v>
      </c>
      <c r="H889" s="2" t="s">
        <v>21</v>
      </c>
      <c r="I889" s="2" t="s">
        <v>22</v>
      </c>
      <c r="J889" s="2">
        <v>1437109200</v>
      </c>
      <c r="K889" s="2">
        <v>1441170000</v>
      </c>
      <c r="L889" s="2" t="b">
        <v>0</v>
      </c>
      <c r="M889" s="2" t="b">
        <v>1</v>
      </c>
      <c r="N889" s="2" t="s">
        <v>33</v>
      </c>
    </row>
    <row r="890" spans="1:14" x14ac:dyDescent="0.25">
      <c r="A890" s="2">
        <v>888</v>
      </c>
      <c r="B890" s="2" t="s">
        <v>1808</v>
      </c>
      <c r="C890" s="3" t="s">
        <v>1809</v>
      </c>
      <c r="D890" s="2">
        <v>5800</v>
      </c>
      <c r="E890" s="2">
        <v>12174</v>
      </c>
      <c r="F890" s="2" t="s">
        <v>20</v>
      </c>
      <c r="G890" s="2">
        <v>290</v>
      </c>
      <c r="H890" s="2" t="s">
        <v>21</v>
      </c>
      <c r="I890" s="2" t="s">
        <v>22</v>
      </c>
      <c r="J890" s="2">
        <v>1491886800</v>
      </c>
      <c r="K890" s="2">
        <v>1493528400</v>
      </c>
      <c r="L890" s="2" t="b">
        <v>0</v>
      </c>
      <c r="M890" s="2" t="b">
        <v>0</v>
      </c>
      <c r="N890" s="2" t="s">
        <v>33</v>
      </c>
    </row>
    <row r="891" spans="1:14" x14ac:dyDescent="0.25">
      <c r="A891" s="2">
        <v>889</v>
      </c>
      <c r="B891" s="2" t="s">
        <v>1810</v>
      </c>
      <c r="C891" s="3" t="s">
        <v>1811</v>
      </c>
      <c r="D891" s="2">
        <v>5600</v>
      </c>
      <c r="E891" s="2">
        <v>9508</v>
      </c>
      <c r="F891" s="2" t="s">
        <v>20</v>
      </c>
      <c r="G891" s="2">
        <v>122</v>
      </c>
      <c r="H891" s="2" t="s">
        <v>21</v>
      </c>
      <c r="I891" s="2" t="s">
        <v>22</v>
      </c>
      <c r="J891" s="2">
        <v>1394600400</v>
      </c>
      <c r="K891" s="2">
        <v>1395205200</v>
      </c>
      <c r="L891" s="2" t="b">
        <v>0</v>
      </c>
      <c r="M891" s="2" t="b">
        <v>1</v>
      </c>
      <c r="N891" s="2" t="s">
        <v>50</v>
      </c>
    </row>
    <row r="892" spans="1:14" x14ac:dyDescent="0.25">
      <c r="A892" s="2">
        <v>890</v>
      </c>
      <c r="B892" s="2" t="s">
        <v>1812</v>
      </c>
      <c r="C892" s="3" t="s">
        <v>1813</v>
      </c>
      <c r="D892" s="2">
        <v>134400</v>
      </c>
      <c r="E892" s="2">
        <v>155849</v>
      </c>
      <c r="F892" s="2" t="s">
        <v>20</v>
      </c>
      <c r="G892" s="2">
        <v>1470</v>
      </c>
      <c r="H892" s="2" t="s">
        <v>21</v>
      </c>
      <c r="I892" s="2" t="s">
        <v>22</v>
      </c>
      <c r="J892" s="2">
        <v>1561352400</v>
      </c>
      <c r="K892" s="2">
        <v>1561438800</v>
      </c>
      <c r="L892" s="2" t="b">
        <v>0</v>
      </c>
      <c r="M892" s="2" t="b">
        <v>0</v>
      </c>
      <c r="N892" s="2" t="s">
        <v>60</v>
      </c>
    </row>
    <row r="893" spans="1:14" x14ac:dyDescent="0.25">
      <c r="A893" s="2">
        <v>891</v>
      </c>
      <c r="B893" s="2" t="s">
        <v>1814</v>
      </c>
      <c r="C893" s="3" t="s">
        <v>1815</v>
      </c>
      <c r="D893" s="2">
        <v>3000</v>
      </c>
      <c r="E893" s="2">
        <v>7758</v>
      </c>
      <c r="F893" s="2" t="s">
        <v>20</v>
      </c>
      <c r="G893" s="2">
        <v>165</v>
      </c>
      <c r="H893" s="2" t="s">
        <v>15</v>
      </c>
      <c r="I893" s="2" t="s">
        <v>16</v>
      </c>
      <c r="J893" s="2">
        <v>1322892000</v>
      </c>
      <c r="K893" s="2">
        <v>1326693600</v>
      </c>
      <c r="L893" s="2" t="b">
        <v>0</v>
      </c>
      <c r="M893" s="2" t="b">
        <v>0</v>
      </c>
      <c r="N893" s="2" t="s">
        <v>42</v>
      </c>
    </row>
    <row r="894" spans="1:14" x14ac:dyDescent="0.25">
      <c r="A894" s="2">
        <v>892</v>
      </c>
      <c r="B894" s="2" t="s">
        <v>1816</v>
      </c>
      <c r="C894" s="3" t="s">
        <v>1817</v>
      </c>
      <c r="D894" s="2">
        <v>6000</v>
      </c>
      <c r="E894" s="2">
        <v>13835</v>
      </c>
      <c r="F894" s="2" t="s">
        <v>20</v>
      </c>
      <c r="G894" s="2">
        <v>182</v>
      </c>
      <c r="H894" s="2" t="s">
        <v>21</v>
      </c>
      <c r="I894" s="2" t="s">
        <v>22</v>
      </c>
      <c r="J894" s="2">
        <v>1274418000</v>
      </c>
      <c r="K894" s="2">
        <v>1277960400</v>
      </c>
      <c r="L894" s="2" t="b">
        <v>0</v>
      </c>
      <c r="M894" s="2" t="b">
        <v>0</v>
      </c>
      <c r="N894" s="2" t="s">
        <v>206</v>
      </c>
    </row>
    <row r="895" spans="1:14" x14ac:dyDescent="0.25">
      <c r="A895" s="2">
        <v>893</v>
      </c>
      <c r="B895" s="2" t="s">
        <v>1818</v>
      </c>
      <c r="C895" s="3" t="s">
        <v>1819</v>
      </c>
      <c r="D895" s="2">
        <v>8400</v>
      </c>
      <c r="E895" s="2">
        <v>10770</v>
      </c>
      <c r="F895" s="2" t="s">
        <v>20</v>
      </c>
      <c r="G895" s="2">
        <v>199</v>
      </c>
      <c r="H895" s="2" t="s">
        <v>107</v>
      </c>
      <c r="I895" s="2" t="s">
        <v>108</v>
      </c>
      <c r="J895" s="2">
        <v>1434344400</v>
      </c>
      <c r="K895" s="2">
        <v>1434690000</v>
      </c>
      <c r="L895" s="2" t="b">
        <v>0</v>
      </c>
      <c r="M895" s="2" t="b">
        <v>1</v>
      </c>
      <c r="N895" s="2" t="s">
        <v>42</v>
      </c>
    </row>
    <row r="896" spans="1:14" x14ac:dyDescent="0.25">
      <c r="A896" s="2">
        <v>894</v>
      </c>
      <c r="B896" s="2" t="s">
        <v>1820</v>
      </c>
      <c r="C896" s="3" t="s">
        <v>1821</v>
      </c>
      <c r="D896" s="2">
        <v>1700</v>
      </c>
      <c r="E896" s="2">
        <v>3208</v>
      </c>
      <c r="F896" s="2" t="s">
        <v>20</v>
      </c>
      <c r="G896" s="2">
        <v>56</v>
      </c>
      <c r="H896" s="2" t="s">
        <v>40</v>
      </c>
      <c r="I896" s="2" t="s">
        <v>41</v>
      </c>
      <c r="J896" s="2">
        <v>1373518800</v>
      </c>
      <c r="K896" s="2">
        <v>1376110800</v>
      </c>
      <c r="L896" s="2" t="b">
        <v>0</v>
      </c>
      <c r="M896" s="2" t="b">
        <v>1</v>
      </c>
      <c r="N896" s="2" t="s">
        <v>269</v>
      </c>
    </row>
    <row r="897" spans="1:14" x14ac:dyDescent="0.25">
      <c r="A897" s="2">
        <v>895</v>
      </c>
      <c r="B897" s="2" t="s">
        <v>1822</v>
      </c>
      <c r="C897" s="3" t="s">
        <v>1823</v>
      </c>
      <c r="D897" s="2">
        <v>159800</v>
      </c>
      <c r="E897" s="2">
        <v>11108</v>
      </c>
      <c r="F897" s="2" t="s">
        <v>14</v>
      </c>
      <c r="G897" s="2">
        <v>107</v>
      </c>
      <c r="H897" s="2" t="s">
        <v>21</v>
      </c>
      <c r="I897" s="2" t="s">
        <v>22</v>
      </c>
      <c r="J897" s="2">
        <v>1517637600</v>
      </c>
      <c r="K897" s="2">
        <v>1518415200</v>
      </c>
      <c r="L897" s="2" t="b">
        <v>0</v>
      </c>
      <c r="M897" s="2" t="b">
        <v>0</v>
      </c>
      <c r="N897" s="2" t="s">
        <v>33</v>
      </c>
    </row>
    <row r="898" spans="1:14" x14ac:dyDescent="0.25">
      <c r="A898" s="2">
        <v>896</v>
      </c>
      <c r="B898" s="2" t="s">
        <v>1824</v>
      </c>
      <c r="C898" s="3" t="s">
        <v>1825</v>
      </c>
      <c r="D898" s="2">
        <v>19800</v>
      </c>
      <c r="E898" s="2">
        <v>153338</v>
      </c>
      <c r="F898" s="2" t="s">
        <v>20</v>
      </c>
      <c r="G898" s="2">
        <v>1460</v>
      </c>
      <c r="H898" s="2" t="s">
        <v>26</v>
      </c>
      <c r="I898" s="2" t="s">
        <v>27</v>
      </c>
      <c r="J898" s="2">
        <v>1310619600</v>
      </c>
      <c r="K898" s="2">
        <v>1310878800</v>
      </c>
      <c r="L898" s="2" t="b">
        <v>0</v>
      </c>
      <c r="M898" s="2" t="b">
        <v>1</v>
      </c>
      <c r="N898" s="2" t="s">
        <v>17</v>
      </c>
    </row>
    <row r="899" spans="1:14" x14ac:dyDescent="0.25">
      <c r="A899" s="2">
        <v>897</v>
      </c>
      <c r="B899" s="2" t="s">
        <v>1826</v>
      </c>
      <c r="C899" s="3" t="s">
        <v>1827</v>
      </c>
      <c r="D899" s="2">
        <v>8800</v>
      </c>
      <c r="E899" s="2">
        <v>2437</v>
      </c>
      <c r="F899" s="2" t="s">
        <v>14</v>
      </c>
      <c r="G899" s="2">
        <v>27</v>
      </c>
      <c r="H899" s="2" t="s">
        <v>21</v>
      </c>
      <c r="I899" s="2" t="s">
        <v>22</v>
      </c>
      <c r="J899" s="2">
        <v>1556427600</v>
      </c>
      <c r="K899" s="2">
        <v>1556600400</v>
      </c>
      <c r="L899" s="2" t="b">
        <v>0</v>
      </c>
      <c r="M899" s="2" t="b">
        <v>0</v>
      </c>
      <c r="N899" s="2" t="s">
        <v>33</v>
      </c>
    </row>
    <row r="900" spans="1:14" x14ac:dyDescent="0.25">
      <c r="A900" s="2">
        <v>898</v>
      </c>
      <c r="B900" s="2" t="s">
        <v>1828</v>
      </c>
      <c r="C900" s="3" t="s">
        <v>1829</v>
      </c>
      <c r="D900" s="2">
        <v>179100</v>
      </c>
      <c r="E900" s="2">
        <v>93991</v>
      </c>
      <c r="F900" s="2" t="s">
        <v>14</v>
      </c>
      <c r="G900" s="2">
        <v>1221</v>
      </c>
      <c r="H900" s="2" t="s">
        <v>21</v>
      </c>
      <c r="I900" s="2" t="s">
        <v>22</v>
      </c>
      <c r="J900" s="2">
        <v>1576476000</v>
      </c>
      <c r="K900" s="2">
        <v>1576994400</v>
      </c>
      <c r="L900" s="2" t="b">
        <v>0</v>
      </c>
      <c r="M900" s="2" t="b">
        <v>0</v>
      </c>
      <c r="N900" s="2" t="s">
        <v>42</v>
      </c>
    </row>
    <row r="901" spans="1:14" x14ac:dyDescent="0.25">
      <c r="A901" s="2">
        <v>899</v>
      </c>
      <c r="B901" s="2" t="s">
        <v>1830</v>
      </c>
      <c r="C901" s="3" t="s">
        <v>1831</v>
      </c>
      <c r="D901" s="2">
        <v>3100</v>
      </c>
      <c r="E901" s="2">
        <v>12620</v>
      </c>
      <c r="F901" s="2" t="s">
        <v>20</v>
      </c>
      <c r="G901" s="2">
        <v>123</v>
      </c>
      <c r="H901" s="2" t="s">
        <v>98</v>
      </c>
      <c r="I901" s="2" t="s">
        <v>99</v>
      </c>
      <c r="J901" s="2">
        <v>1381122000</v>
      </c>
      <c r="K901" s="2">
        <v>1382677200</v>
      </c>
      <c r="L901" s="2" t="b">
        <v>0</v>
      </c>
      <c r="M901" s="2" t="b">
        <v>0</v>
      </c>
      <c r="N901" s="2" t="s">
        <v>159</v>
      </c>
    </row>
    <row r="902" spans="1:14" x14ac:dyDescent="0.25">
      <c r="A902" s="2">
        <v>900</v>
      </c>
      <c r="B902" s="2" t="s">
        <v>1832</v>
      </c>
      <c r="C902" s="3" t="s">
        <v>1833</v>
      </c>
      <c r="D902" s="2">
        <v>100</v>
      </c>
      <c r="E902" s="2">
        <v>2</v>
      </c>
      <c r="F902" s="2" t="s">
        <v>14</v>
      </c>
      <c r="G902" s="2">
        <v>1</v>
      </c>
      <c r="H902" s="2" t="s">
        <v>21</v>
      </c>
      <c r="I902" s="2" t="s">
        <v>22</v>
      </c>
      <c r="J902" s="2">
        <v>1411102800</v>
      </c>
      <c r="K902" s="2">
        <v>1411189200</v>
      </c>
      <c r="L902" s="2" t="b">
        <v>0</v>
      </c>
      <c r="M902" s="2" t="b">
        <v>1</v>
      </c>
      <c r="N902" s="2" t="s">
        <v>28</v>
      </c>
    </row>
    <row r="903" spans="1:14" x14ac:dyDescent="0.25">
      <c r="A903" s="2">
        <v>901</v>
      </c>
      <c r="B903" s="2" t="s">
        <v>1834</v>
      </c>
      <c r="C903" s="3" t="s">
        <v>1835</v>
      </c>
      <c r="D903" s="2">
        <v>5600</v>
      </c>
      <c r="E903" s="2">
        <v>8746</v>
      </c>
      <c r="F903" s="2" t="s">
        <v>20</v>
      </c>
      <c r="G903" s="2">
        <v>159</v>
      </c>
      <c r="H903" s="2" t="s">
        <v>21</v>
      </c>
      <c r="I903" s="2" t="s">
        <v>22</v>
      </c>
      <c r="J903" s="2">
        <v>1531803600</v>
      </c>
      <c r="K903" s="2">
        <v>1534654800</v>
      </c>
      <c r="L903" s="2" t="b">
        <v>0</v>
      </c>
      <c r="M903" s="2" t="b">
        <v>1</v>
      </c>
      <c r="N903" s="2" t="s">
        <v>23</v>
      </c>
    </row>
    <row r="904" spans="1:14" x14ac:dyDescent="0.25">
      <c r="A904" s="2">
        <v>902</v>
      </c>
      <c r="B904" s="2" t="s">
        <v>1836</v>
      </c>
      <c r="C904" s="3" t="s">
        <v>1837</v>
      </c>
      <c r="D904" s="2">
        <v>1400</v>
      </c>
      <c r="E904" s="2">
        <v>3534</v>
      </c>
      <c r="F904" s="2" t="s">
        <v>20</v>
      </c>
      <c r="G904" s="2">
        <v>110</v>
      </c>
      <c r="H904" s="2" t="s">
        <v>21</v>
      </c>
      <c r="I904" s="2" t="s">
        <v>22</v>
      </c>
      <c r="J904" s="2">
        <v>1454133600</v>
      </c>
      <c r="K904" s="2">
        <v>1457762400</v>
      </c>
      <c r="L904" s="2" t="b">
        <v>0</v>
      </c>
      <c r="M904" s="2" t="b">
        <v>0</v>
      </c>
      <c r="N904" s="2" t="s">
        <v>28</v>
      </c>
    </row>
    <row r="905" spans="1:14" x14ac:dyDescent="0.25">
      <c r="A905" s="2">
        <v>903</v>
      </c>
      <c r="B905" s="2" t="s">
        <v>1838</v>
      </c>
      <c r="C905" s="3" t="s">
        <v>1839</v>
      </c>
      <c r="D905" s="2">
        <v>41000</v>
      </c>
      <c r="E905" s="2">
        <v>709</v>
      </c>
      <c r="F905" s="2" t="s">
        <v>47</v>
      </c>
      <c r="G905" s="2">
        <v>14</v>
      </c>
      <c r="H905" s="2" t="s">
        <v>21</v>
      </c>
      <c r="I905" s="2" t="s">
        <v>22</v>
      </c>
      <c r="J905" s="2">
        <v>1336194000</v>
      </c>
      <c r="K905" s="2">
        <v>1337490000</v>
      </c>
      <c r="L905" s="2" t="b">
        <v>0</v>
      </c>
      <c r="M905" s="2" t="b">
        <v>1</v>
      </c>
      <c r="N905" s="2" t="s">
        <v>68</v>
      </c>
    </row>
    <row r="906" spans="1:14" x14ac:dyDescent="0.25">
      <c r="A906" s="2">
        <v>904</v>
      </c>
      <c r="B906" s="2" t="s">
        <v>1840</v>
      </c>
      <c r="C906" s="3" t="s">
        <v>1841</v>
      </c>
      <c r="D906" s="2">
        <v>6500</v>
      </c>
      <c r="E906" s="2">
        <v>795</v>
      </c>
      <c r="F906" s="2" t="s">
        <v>14</v>
      </c>
      <c r="G906" s="2">
        <v>16</v>
      </c>
      <c r="H906" s="2" t="s">
        <v>21</v>
      </c>
      <c r="I906" s="2" t="s">
        <v>22</v>
      </c>
      <c r="J906" s="2">
        <v>1349326800</v>
      </c>
      <c r="K906" s="2">
        <v>1349672400</v>
      </c>
      <c r="L906" s="2" t="b">
        <v>0</v>
      </c>
      <c r="M906" s="2" t="b">
        <v>0</v>
      </c>
      <c r="N906" s="2" t="s">
        <v>133</v>
      </c>
    </row>
    <row r="907" spans="1:14" x14ac:dyDescent="0.25">
      <c r="A907" s="2">
        <v>905</v>
      </c>
      <c r="B907" s="2" t="s">
        <v>1842</v>
      </c>
      <c r="C907" s="3" t="s">
        <v>1843</v>
      </c>
      <c r="D907" s="2">
        <v>7900</v>
      </c>
      <c r="E907" s="2">
        <v>12955</v>
      </c>
      <c r="F907" s="2" t="s">
        <v>20</v>
      </c>
      <c r="G907" s="2">
        <v>236</v>
      </c>
      <c r="H907" s="2" t="s">
        <v>21</v>
      </c>
      <c r="I907" s="2" t="s">
        <v>22</v>
      </c>
      <c r="J907" s="2">
        <v>1379566800</v>
      </c>
      <c r="K907" s="2">
        <v>1379826000</v>
      </c>
      <c r="L907" s="2" t="b">
        <v>0</v>
      </c>
      <c r="M907" s="2" t="b">
        <v>0</v>
      </c>
      <c r="N907" s="2" t="s">
        <v>33</v>
      </c>
    </row>
    <row r="908" spans="1:14" x14ac:dyDescent="0.25">
      <c r="A908" s="2">
        <v>906</v>
      </c>
      <c r="B908" s="2" t="s">
        <v>1844</v>
      </c>
      <c r="C908" s="3" t="s">
        <v>1845</v>
      </c>
      <c r="D908" s="2">
        <v>5500</v>
      </c>
      <c r="E908" s="2">
        <v>8964</v>
      </c>
      <c r="F908" s="2" t="s">
        <v>20</v>
      </c>
      <c r="G908" s="2">
        <v>191</v>
      </c>
      <c r="H908" s="2" t="s">
        <v>21</v>
      </c>
      <c r="I908" s="2" t="s">
        <v>22</v>
      </c>
      <c r="J908" s="2">
        <v>1494651600</v>
      </c>
      <c r="K908" s="2">
        <v>1497762000</v>
      </c>
      <c r="L908" s="2" t="b">
        <v>1</v>
      </c>
      <c r="M908" s="2" t="b">
        <v>1</v>
      </c>
      <c r="N908" s="2" t="s">
        <v>42</v>
      </c>
    </row>
    <row r="909" spans="1:14" x14ac:dyDescent="0.25">
      <c r="A909" s="2">
        <v>907</v>
      </c>
      <c r="B909" s="2" t="s">
        <v>1846</v>
      </c>
      <c r="C909" s="3" t="s">
        <v>1847</v>
      </c>
      <c r="D909" s="2">
        <v>9100</v>
      </c>
      <c r="E909" s="2">
        <v>1843</v>
      </c>
      <c r="F909" s="2" t="s">
        <v>14</v>
      </c>
      <c r="G909" s="2">
        <v>41</v>
      </c>
      <c r="H909" s="2" t="s">
        <v>21</v>
      </c>
      <c r="I909" s="2" t="s">
        <v>22</v>
      </c>
      <c r="J909" s="2">
        <v>1303880400</v>
      </c>
      <c r="K909" s="2">
        <v>1304485200</v>
      </c>
      <c r="L909" s="2" t="b">
        <v>0</v>
      </c>
      <c r="M909" s="2" t="b">
        <v>0</v>
      </c>
      <c r="N909" s="2" t="s">
        <v>33</v>
      </c>
    </row>
    <row r="910" spans="1:14" x14ac:dyDescent="0.25">
      <c r="A910" s="2">
        <v>908</v>
      </c>
      <c r="B910" s="2" t="s">
        <v>1848</v>
      </c>
      <c r="C910" s="3" t="s">
        <v>1849</v>
      </c>
      <c r="D910" s="2">
        <v>38200</v>
      </c>
      <c r="E910" s="2">
        <v>121950</v>
      </c>
      <c r="F910" s="2" t="s">
        <v>20</v>
      </c>
      <c r="G910" s="2">
        <v>3934</v>
      </c>
      <c r="H910" s="2" t="s">
        <v>21</v>
      </c>
      <c r="I910" s="2" t="s">
        <v>22</v>
      </c>
      <c r="J910" s="2">
        <v>1335934800</v>
      </c>
      <c r="K910" s="2">
        <v>1336885200</v>
      </c>
      <c r="L910" s="2" t="b">
        <v>0</v>
      </c>
      <c r="M910" s="2" t="b">
        <v>0</v>
      </c>
      <c r="N910" s="2" t="s">
        <v>89</v>
      </c>
    </row>
    <row r="911" spans="1:14" x14ac:dyDescent="0.25">
      <c r="A911" s="2">
        <v>909</v>
      </c>
      <c r="B911" s="2" t="s">
        <v>1850</v>
      </c>
      <c r="C911" s="3" t="s">
        <v>1851</v>
      </c>
      <c r="D911" s="2">
        <v>1800</v>
      </c>
      <c r="E911" s="2">
        <v>8621</v>
      </c>
      <c r="F911" s="2" t="s">
        <v>20</v>
      </c>
      <c r="G911" s="2">
        <v>80</v>
      </c>
      <c r="H911" s="2" t="s">
        <v>15</v>
      </c>
      <c r="I911" s="2" t="s">
        <v>16</v>
      </c>
      <c r="J911" s="2">
        <v>1528088400</v>
      </c>
      <c r="K911" s="2">
        <v>1530421200</v>
      </c>
      <c r="L911" s="2" t="b">
        <v>0</v>
      </c>
      <c r="M911" s="2" t="b">
        <v>1</v>
      </c>
      <c r="N911" s="2" t="s">
        <v>33</v>
      </c>
    </row>
    <row r="912" spans="1:14" x14ac:dyDescent="0.25">
      <c r="A912" s="2">
        <v>910</v>
      </c>
      <c r="B912" s="2" t="s">
        <v>1852</v>
      </c>
      <c r="C912" s="3" t="s">
        <v>1853</v>
      </c>
      <c r="D912" s="2">
        <v>154500</v>
      </c>
      <c r="E912" s="2">
        <v>30215</v>
      </c>
      <c r="F912" s="2" t="s">
        <v>74</v>
      </c>
      <c r="G912" s="2">
        <v>296</v>
      </c>
      <c r="H912" s="2" t="s">
        <v>21</v>
      </c>
      <c r="I912" s="2" t="s">
        <v>22</v>
      </c>
      <c r="J912" s="2">
        <v>1421906400</v>
      </c>
      <c r="K912" s="2">
        <v>1421992800</v>
      </c>
      <c r="L912" s="2" t="b">
        <v>0</v>
      </c>
      <c r="M912" s="2" t="b">
        <v>0</v>
      </c>
      <c r="N912" s="2" t="s">
        <v>33</v>
      </c>
    </row>
    <row r="913" spans="1:14" x14ac:dyDescent="0.25">
      <c r="A913" s="2">
        <v>911</v>
      </c>
      <c r="B913" s="2" t="s">
        <v>1854</v>
      </c>
      <c r="C913" s="3" t="s">
        <v>1855</v>
      </c>
      <c r="D913" s="2">
        <v>5800</v>
      </c>
      <c r="E913" s="2">
        <v>11539</v>
      </c>
      <c r="F913" s="2" t="s">
        <v>20</v>
      </c>
      <c r="G913" s="2">
        <v>462</v>
      </c>
      <c r="H913" s="2" t="s">
        <v>21</v>
      </c>
      <c r="I913" s="2" t="s">
        <v>22</v>
      </c>
      <c r="J913" s="2">
        <v>1568005200</v>
      </c>
      <c r="K913" s="2">
        <v>1568178000</v>
      </c>
      <c r="L913" s="2" t="b">
        <v>1</v>
      </c>
      <c r="M913" s="2" t="b">
        <v>0</v>
      </c>
      <c r="N913" s="2" t="s">
        <v>28</v>
      </c>
    </row>
    <row r="914" spans="1:14" x14ac:dyDescent="0.25">
      <c r="A914" s="2">
        <v>912</v>
      </c>
      <c r="B914" s="2" t="s">
        <v>1856</v>
      </c>
      <c r="C914" s="3" t="s">
        <v>1857</v>
      </c>
      <c r="D914" s="2">
        <v>1800</v>
      </c>
      <c r="E914" s="2">
        <v>14310</v>
      </c>
      <c r="F914" s="2" t="s">
        <v>20</v>
      </c>
      <c r="G914" s="2">
        <v>179</v>
      </c>
      <c r="H914" s="2" t="s">
        <v>21</v>
      </c>
      <c r="I914" s="2" t="s">
        <v>22</v>
      </c>
      <c r="J914" s="2">
        <v>1346821200</v>
      </c>
      <c r="K914" s="2">
        <v>1347944400</v>
      </c>
      <c r="L914" s="2" t="b">
        <v>1</v>
      </c>
      <c r="M914" s="2" t="b">
        <v>0</v>
      </c>
      <c r="N914" s="2" t="s">
        <v>53</v>
      </c>
    </row>
    <row r="915" spans="1:14" x14ac:dyDescent="0.25">
      <c r="A915" s="2">
        <v>913</v>
      </c>
      <c r="B915" s="2" t="s">
        <v>1858</v>
      </c>
      <c r="C915" s="3" t="s">
        <v>1859</v>
      </c>
      <c r="D915" s="2">
        <v>70200</v>
      </c>
      <c r="E915" s="2">
        <v>35536</v>
      </c>
      <c r="F915" s="2" t="s">
        <v>14</v>
      </c>
      <c r="G915" s="2">
        <v>523</v>
      </c>
      <c r="H915" s="2" t="s">
        <v>26</v>
      </c>
      <c r="I915" s="2" t="s">
        <v>27</v>
      </c>
      <c r="J915" s="2">
        <v>1557637200</v>
      </c>
      <c r="K915" s="2">
        <v>1558760400</v>
      </c>
      <c r="L915" s="2" t="b">
        <v>0</v>
      </c>
      <c r="M915" s="2" t="b">
        <v>0</v>
      </c>
      <c r="N915" s="2" t="s">
        <v>53</v>
      </c>
    </row>
    <row r="916" spans="1:14" x14ac:dyDescent="0.25">
      <c r="A916" s="2">
        <v>914</v>
      </c>
      <c r="B916" s="2" t="s">
        <v>1860</v>
      </c>
      <c r="C916" s="3" t="s">
        <v>1861</v>
      </c>
      <c r="D916" s="2">
        <v>6400</v>
      </c>
      <c r="E916" s="2">
        <v>3676</v>
      </c>
      <c r="F916" s="2" t="s">
        <v>14</v>
      </c>
      <c r="G916" s="2">
        <v>141</v>
      </c>
      <c r="H916" s="2" t="s">
        <v>40</v>
      </c>
      <c r="I916" s="2" t="s">
        <v>41</v>
      </c>
      <c r="J916" s="2">
        <v>1375592400</v>
      </c>
      <c r="K916" s="2">
        <v>1376629200</v>
      </c>
      <c r="L916" s="2" t="b">
        <v>0</v>
      </c>
      <c r="M916" s="2" t="b">
        <v>0</v>
      </c>
      <c r="N916" s="2" t="s">
        <v>33</v>
      </c>
    </row>
    <row r="917" spans="1:14" x14ac:dyDescent="0.25">
      <c r="A917" s="2">
        <v>915</v>
      </c>
      <c r="B917" s="2" t="s">
        <v>1862</v>
      </c>
      <c r="C917" s="3" t="s">
        <v>1863</v>
      </c>
      <c r="D917" s="2">
        <v>125900</v>
      </c>
      <c r="E917" s="2">
        <v>195936</v>
      </c>
      <c r="F917" s="2" t="s">
        <v>20</v>
      </c>
      <c r="G917" s="2">
        <v>1866</v>
      </c>
      <c r="H917" s="2" t="s">
        <v>40</v>
      </c>
      <c r="I917" s="2" t="s">
        <v>41</v>
      </c>
      <c r="J917" s="2">
        <v>1503982800</v>
      </c>
      <c r="K917" s="2">
        <v>1504760400</v>
      </c>
      <c r="L917" s="2" t="b">
        <v>0</v>
      </c>
      <c r="M917" s="2" t="b">
        <v>0</v>
      </c>
      <c r="N917" s="2" t="s">
        <v>269</v>
      </c>
    </row>
    <row r="918" spans="1:14" x14ac:dyDescent="0.25">
      <c r="A918" s="2">
        <v>916</v>
      </c>
      <c r="B918" s="2" t="s">
        <v>1864</v>
      </c>
      <c r="C918" s="3" t="s">
        <v>1865</v>
      </c>
      <c r="D918" s="2">
        <v>3700</v>
      </c>
      <c r="E918" s="2">
        <v>1343</v>
      </c>
      <c r="F918" s="2" t="s">
        <v>14</v>
      </c>
      <c r="G918" s="2">
        <v>52</v>
      </c>
      <c r="H918" s="2" t="s">
        <v>21</v>
      </c>
      <c r="I918" s="2" t="s">
        <v>22</v>
      </c>
      <c r="J918" s="2">
        <v>1418882400</v>
      </c>
      <c r="K918" s="2">
        <v>1419660000</v>
      </c>
      <c r="L918" s="2" t="b">
        <v>0</v>
      </c>
      <c r="M918" s="2" t="b">
        <v>0</v>
      </c>
      <c r="N918" s="2" t="s">
        <v>122</v>
      </c>
    </row>
    <row r="919" spans="1:14" x14ac:dyDescent="0.25">
      <c r="A919" s="2">
        <v>917</v>
      </c>
      <c r="B919" s="2" t="s">
        <v>1866</v>
      </c>
      <c r="C919" s="3" t="s">
        <v>1867</v>
      </c>
      <c r="D919" s="2">
        <v>3600</v>
      </c>
      <c r="E919" s="2">
        <v>2097</v>
      </c>
      <c r="F919" s="2" t="s">
        <v>47</v>
      </c>
      <c r="G919" s="2">
        <v>27</v>
      </c>
      <c r="H919" s="2" t="s">
        <v>40</v>
      </c>
      <c r="I919" s="2" t="s">
        <v>41</v>
      </c>
      <c r="J919" s="2">
        <v>1309237200</v>
      </c>
      <c r="K919" s="2">
        <v>1311310800</v>
      </c>
      <c r="L919" s="2" t="b">
        <v>0</v>
      </c>
      <c r="M919" s="2" t="b">
        <v>1</v>
      </c>
      <c r="N919" s="2" t="s">
        <v>100</v>
      </c>
    </row>
    <row r="920" spans="1:14" x14ac:dyDescent="0.25">
      <c r="A920" s="2">
        <v>918</v>
      </c>
      <c r="B920" s="2" t="s">
        <v>1868</v>
      </c>
      <c r="C920" s="3" t="s">
        <v>1869</v>
      </c>
      <c r="D920" s="2">
        <v>3800</v>
      </c>
      <c r="E920" s="2">
        <v>9021</v>
      </c>
      <c r="F920" s="2" t="s">
        <v>20</v>
      </c>
      <c r="G920" s="2">
        <v>156</v>
      </c>
      <c r="H920" s="2" t="s">
        <v>98</v>
      </c>
      <c r="I920" s="2" t="s">
        <v>99</v>
      </c>
      <c r="J920" s="2">
        <v>1343365200</v>
      </c>
      <c r="K920" s="2">
        <v>1344315600</v>
      </c>
      <c r="L920" s="2" t="b">
        <v>0</v>
      </c>
      <c r="M920" s="2" t="b">
        <v>0</v>
      </c>
      <c r="N920" s="2" t="s">
        <v>133</v>
      </c>
    </row>
    <row r="921" spans="1:14" x14ac:dyDescent="0.25">
      <c r="A921" s="2">
        <v>919</v>
      </c>
      <c r="B921" s="2" t="s">
        <v>1870</v>
      </c>
      <c r="C921" s="3" t="s">
        <v>1871</v>
      </c>
      <c r="D921" s="2">
        <v>35600</v>
      </c>
      <c r="E921" s="2">
        <v>20915</v>
      </c>
      <c r="F921" s="2" t="s">
        <v>14</v>
      </c>
      <c r="G921" s="2">
        <v>225</v>
      </c>
      <c r="H921" s="2" t="s">
        <v>26</v>
      </c>
      <c r="I921" s="2" t="s">
        <v>27</v>
      </c>
      <c r="J921" s="2">
        <v>1507957200</v>
      </c>
      <c r="K921" s="2">
        <v>1510725600</v>
      </c>
      <c r="L921" s="2" t="b">
        <v>0</v>
      </c>
      <c r="M921" s="2" t="b">
        <v>1</v>
      </c>
      <c r="N921" s="2" t="s">
        <v>33</v>
      </c>
    </row>
    <row r="922" spans="1:14" x14ac:dyDescent="0.25">
      <c r="A922" s="2">
        <v>920</v>
      </c>
      <c r="B922" s="2" t="s">
        <v>1872</v>
      </c>
      <c r="C922" s="3" t="s">
        <v>1873</v>
      </c>
      <c r="D922" s="2">
        <v>5300</v>
      </c>
      <c r="E922" s="2">
        <v>9676</v>
      </c>
      <c r="F922" s="2" t="s">
        <v>20</v>
      </c>
      <c r="G922" s="2">
        <v>255</v>
      </c>
      <c r="H922" s="2" t="s">
        <v>21</v>
      </c>
      <c r="I922" s="2" t="s">
        <v>22</v>
      </c>
      <c r="J922" s="2">
        <v>1549519200</v>
      </c>
      <c r="K922" s="2">
        <v>1551247200</v>
      </c>
      <c r="L922" s="2" t="b">
        <v>1</v>
      </c>
      <c r="M922" s="2" t="b">
        <v>0</v>
      </c>
      <c r="N922" s="2" t="s">
        <v>71</v>
      </c>
    </row>
    <row r="923" spans="1:14" x14ac:dyDescent="0.25">
      <c r="A923" s="2">
        <v>921</v>
      </c>
      <c r="B923" s="2" t="s">
        <v>1874</v>
      </c>
      <c r="C923" s="3" t="s">
        <v>1875</v>
      </c>
      <c r="D923" s="2">
        <v>160400</v>
      </c>
      <c r="E923" s="2">
        <v>1210</v>
      </c>
      <c r="F923" s="2" t="s">
        <v>14</v>
      </c>
      <c r="G923" s="2">
        <v>38</v>
      </c>
      <c r="H923" s="2" t="s">
        <v>21</v>
      </c>
      <c r="I923" s="2" t="s">
        <v>22</v>
      </c>
      <c r="J923" s="2">
        <v>1329026400</v>
      </c>
      <c r="K923" s="2">
        <v>1330236000</v>
      </c>
      <c r="L923" s="2" t="b">
        <v>0</v>
      </c>
      <c r="M923" s="2" t="b">
        <v>0</v>
      </c>
      <c r="N923" s="2" t="s">
        <v>28</v>
      </c>
    </row>
    <row r="924" spans="1:14" x14ac:dyDescent="0.25">
      <c r="A924" s="2">
        <v>922</v>
      </c>
      <c r="B924" s="2" t="s">
        <v>1876</v>
      </c>
      <c r="C924" s="3" t="s">
        <v>1877</v>
      </c>
      <c r="D924" s="2">
        <v>51400</v>
      </c>
      <c r="E924" s="2">
        <v>90440</v>
      </c>
      <c r="F924" s="2" t="s">
        <v>20</v>
      </c>
      <c r="G924" s="2">
        <v>2261</v>
      </c>
      <c r="H924" s="2" t="s">
        <v>21</v>
      </c>
      <c r="I924" s="2" t="s">
        <v>22</v>
      </c>
      <c r="J924" s="2">
        <v>1544335200</v>
      </c>
      <c r="K924" s="2">
        <v>1545112800</v>
      </c>
      <c r="L924" s="2" t="b">
        <v>0</v>
      </c>
      <c r="M924" s="2" t="b">
        <v>1</v>
      </c>
      <c r="N924" s="2" t="s">
        <v>319</v>
      </c>
    </row>
    <row r="925" spans="1:14" x14ac:dyDescent="0.25">
      <c r="A925" s="2">
        <v>923</v>
      </c>
      <c r="B925" s="2" t="s">
        <v>1878</v>
      </c>
      <c r="C925" s="3" t="s">
        <v>1879</v>
      </c>
      <c r="D925" s="2">
        <v>1700</v>
      </c>
      <c r="E925" s="2">
        <v>4044</v>
      </c>
      <c r="F925" s="2" t="s">
        <v>20</v>
      </c>
      <c r="G925" s="2">
        <v>40</v>
      </c>
      <c r="H925" s="2" t="s">
        <v>21</v>
      </c>
      <c r="I925" s="2" t="s">
        <v>22</v>
      </c>
      <c r="J925" s="2">
        <v>1279083600</v>
      </c>
      <c r="K925" s="2">
        <v>1279170000</v>
      </c>
      <c r="L925" s="2" t="b">
        <v>0</v>
      </c>
      <c r="M925" s="2" t="b">
        <v>0</v>
      </c>
      <c r="N925" s="2" t="s">
        <v>33</v>
      </c>
    </row>
    <row r="926" spans="1:14" x14ac:dyDescent="0.25">
      <c r="A926" s="2">
        <v>924</v>
      </c>
      <c r="B926" s="2" t="s">
        <v>1880</v>
      </c>
      <c r="C926" s="3" t="s">
        <v>1881</v>
      </c>
      <c r="D926" s="2">
        <v>39400</v>
      </c>
      <c r="E926" s="2">
        <v>192292</v>
      </c>
      <c r="F926" s="2" t="s">
        <v>20</v>
      </c>
      <c r="G926" s="2">
        <v>2289</v>
      </c>
      <c r="H926" s="2" t="s">
        <v>107</v>
      </c>
      <c r="I926" s="2" t="s">
        <v>108</v>
      </c>
      <c r="J926" s="2">
        <v>1572498000</v>
      </c>
      <c r="K926" s="2">
        <v>1573452000</v>
      </c>
      <c r="L926" s="2" t="b">
        <v>0</v>
      </c>
      <c r="M926" s="2" t="b">
        <v>0</v>
      </c>
      <c r="N926" s="2" t="s">
        <v>33</v>
      </c>
    </row>
    <row r="927" spans="1:14" x14ac:dyDescent="0.25">
      <c r="A927" s="2">
        <v>925</v>
      </c>
      <c r="B927" s="2" t="s">
        <v>1882</v>
      </c>
      <c r="C927" s="3" t="s">
        <v>1883</v>
      </c>
      <c r="D927" s="2">
        <v>3000</v>
      </c>
      <c r="E927" s="2">
        <v>6722</v>
      </c>
      <c r="F927" s="2" t="s">
        <v>20</v>
      </c>
      <c r="G927" s="2">
        <v>65</v>
      </c>
      <c r="H927" s="2" t="s">
        <v>21</v>
      </c>
      <c r="I927" s="2" t="s">
        <v>22</v>
      </c>
      <c r="J927" s="2">
        <v>1506056400</v>
      </c>
      <c r="K927" s="2">
        <v>1507093200</v>
      </c>
      <c r="L927" s="2" t="b">
        <v>0</v>
      </c>
      <c r="M927" s="2" t="b">
        <v>0</v>
      </c>
      <c r="N927" s="2" t="s">
        <v>33</v>
      </c>
    </row>
    <row r="928" spans="1:14" x14ac:dyDescent="0.25">
      <c r="A928" s="2">
        <v>926</v>
      </c>
      <c r="B928" s="2" t="s">
        <v>1884</v>
      </c>
      <c r="C928" s="3" t="s">
        <v>1885</v>
      </c>
      <c r="D928" s="2">
        <v>8700</v>
      </c>
      <c r="E928" s="2">
        <v>1577</v>
      </c>
      <c r="F928" s="2" t="s">
        <v>14</v>
      </c>
      <c r="G928" s="2">
        <v>15</v>
      </c>
      <c r="H928" s="2" t="s">
        <v>21</v>
      </c>
      <c r="I928" s="2" t="s">
        <v>22</v>
      </c>
      <c r="J928" s="2">
        <v>1463029200</v>
      </c>
      <c r="K928" s="2">
        <v>1463374800</v>
      </c>
      <c r="L928" s="2" t="b">
        <v>0</v>
      </c>
      <c r="M928" s="2" t="b">
        <v>0</v>
      </c>
      <c r="N928" s="2" t="s">
        <v>17</v>
      </c>
    </row>
    <row r="929" spans="1:14" x14ac:dyDescent="0.25">
      <c r="A929" s="2">
        <v>927</v>
      </c>
      <c r="B929" s="2" t="s">
        <v>1886</v>
      </c>
      <c r="C929" s="3" t="s">
        <v>1887</v>
      </c>
      <c r="D929" s="2">
        <v>7200</v>
      </c>
      <c r="E929" s="2">
        <v>3301</v>
      </c>
      <c r="F929" s="2" t="s">
        <v>14</v>
      </c>
      <c r="G929" s="2">
        <v>37</v>
      </c>
      <c r="H929" s="2" t="s">
        <v>21</v>
      </c>
      <c r="I929" s="2" t="s">
        <v>22</v>
      </c>
      <c r="J929" s="2">
        <v>1342069200</v>
      </c>
      <c r="K929" s="2">
        <v>1344574800</v>
      </c>
      <c r="L929" s="2" t="b">
        <v>0</v>
      </c>
      <c r="M929" s="2" t="b">
        <v>0</v>
      </c>
      <c r="N929" s="2" t="s">
        <v>33</v>
      </c>
    </row>
    <row r="930" spans="1:14" x14ac:dyDescent="0.25">
      <c r="A930" s="2">
        <v>928</v>
      </c>
      <c r="B930" s="2" t="s">
        <v>1888</v>
      </c>
      <c r="C930" s="3" t="s">
        <v>1889</v>
      </c>
      <c r="D930" s="2">
        <v>167400</v>
      </c>
      <c r="E930" s="2">
        <v>196386</v>
      </c>
      <c r="F930" s="2" t="s">
        <v>20</v>
      </c>
      <c r="G930" s="2">
        <v>3777</v>
      </c>
      <c r="H930" s="2" t="s">
        <v>107</v>
      </c>
      <c r="I930" s="2" t="s">
        <v>108</v>
      </c>
      <c r="J930" s="2">
        <v>1388296800</v>
      </c>
      <c r="K930" s="2">
        <v>1389074400</v>
      </c>
      <c r="L930" s="2" t="b">
        <v>0</v>
      </c>
      <c r="M930" s="2" t="b">
        <v>0</v>
      </c>
      <c r="N930" s="2" t="s">
        <v>28</v>
      </c>
    </row>
    <row r="931" spans="1:14" x14ac:dyDescent="0.25">
      <c r="A931" s="2">
        <v>929</v>
      </c>
      <c r="B931" s="2" t="s">
        <v>1890</v>
      </c>
      <c r="C931" s="3" t="s">
        <v>1891</v>
      </c>
      <c r="D931" s="2">
        <v>5500</v>
      </c>
      <c r="E931" s="2">
        <v>11952</v>
      </c>
      <c r="F931" s="2" t="s">
        <v>20</v>
      </c>
      <c r="G931" s="2">
        <v>184</v>
      </c>
      <c r="H931" s="2" t="s">
        <v>40</v>
      </c>
      <c r="I931" s="2" t="s">
        <v>41</v>
      </c>
      <c r="J931" s="2">
        <v>1493787600</v>
      </c>
      <c r="K931" s="2">
        <v>1494997200</v>
      </c>
      <c r="L931" s="2" t="b">
        <v>0</v>
      </c>
      <c r="M931" s="2" t="b">
        <v>0</v>
      </c>
      <c r="N931" s="2" t="s">
        <v>33</v>
      </c>
    </row>
    <row r="932" spans="1:14" x14ac:dyDescent="0.25">
      <c r="A932" s="2">
        <v>930</v>
      </c>
      <c r="B932" s="2" t="s">
        <v>1892</v>
      </c>
      <c r="C932" s="3" t="s">
        <v>1893</v>
      </c>
      <c r="D932" s="2">
        <v>3500</v>
      </c>
      <c r="E932" s="2">
        <v>3930</v>
      </c>
      <c r="F932" s="2" t="s">
        <v>20</v>
      </c>
      <c r="G932" s="2">
        <v>85</v>
      </c>
      <c r="H932" s="2" t="s">
        <v>21</v>
      </c>
      <c r="I932" s="2" t="s">
        <v>22</v>
      </c>
      <c r="J932" s="2">
        <v>1424844000</v>
      </c>
      <c r="K932" s="2">
        <v>1425448800</v>
      </c>
      <c r="L932" s="2" t="b">
        <v>0</v>
      </c>
      <c r="M932" s="2" t="b">
        <v>1</v>
      </c>
      <c r="N932" s="2" t="s">
        <v>33</v>
      </c>
    </row>
    <row r="933" spans="1:14" x14ac:dyDescent="0.25">
      <c r="A933" s="2">
        <v>931</v>
      </c>
      <c r="B933" s="2" t="s">
        <v>1894</v>
      </c>
      <c r="C933" s="3" t="s">
        <v>1895</v>
      </c>
      <c r="D933" s="2">
        <v>7900</v>
      </c>
      <c r="E933" s="2">
        <v>5729</v>
      </c>
      <c r="F933" s="2" t="s">
        <v>14</v>
      </c>
      <c r="G933" s="2">
        <v>112</v>
      </c>
      <c r="H933" s="2" t="s">
        <v>21</v>
      </c>
      <c r="I933" s="2" t="s">
        <v>22</v>
      </c>
      <c r="J933" s="2">
        <v>1403931600</v>
      </c>
      <c r="K933" s="2">
        <v>1404104400</v>
      </c>
      <c r="L933" s="2" t="b">
        <v>0</v>
      </c>
      <c r="M933" s="2" t="b">
        <v>1</v>
      </c>
      <c r="N933" s="2" t="s">
        <v>33</v>
      </c>
    </row>
    <row r="934" spans="1:14" x14ac:dyDescent="0.25">
      <c r="A934" s="2">
        <v>932</v>
      </c>
      <c r="B934" s="2" t="s">
        <v>1896</v>
      </c>
      <c r="C934" s="3" t="s">
        <v>1897</v>
      </c>
      <c r="D934" s="2">
        <v>2300</v>
      </c>
      <c r="E934" s="2">
        <v>4883</v>
      </c>
      <c r="F934" s="2" t="s">
        <v>20</v>
      </c>
      <c r="G934" s="2">
        <v>144</v>
      </c>
      <c r="H934" s="2" t="s">
        <v>21</v>
      </c>
      <c r="I934" s="2" t="s">
        <v>22</v>
      </c>
      <c r="J934" s="2">
        <v>1394514000</v>
      </c>
      <c r="K934" s="2">
        <v>1394773200</v>
      </c>
      <c r="L934" s="2" t="b">
        <v>0</v>
      </c>
      <c r="M934" s="2" t="b">
        <v>0</v>
      </c>
      <c r="N934" s="2" t="s">
        <v>23</v>
      </c>
    </row>
    <row r="935" spans="1:14" x14ac:dyDescent="0.25">
      <c r="A935" s="2">
        <v>933</v>
      </c>
      <c r="B935" s="2" t="s">
        <v>1898</v>
      </c>
      <c r="C935" s="3" t="s">
        <v>1899</v>
      </c>
      <c r="D935" s="2">
        <v>73000</v>
      </c>
      <c r="E935" s="2">
        <v>175015</v>
      </c>
      <c r="F935" s="2" t="s">
        <v>20</v>
      </c>
      <c r="G935" s="2">
        <v>1902</v>
      </c>
      <c r="H935" s="2" t="s">
        <v>21</v>
      </c>
      <c r="I935" s="2" t="s">
        <v>22</v>
      </c>
      <c r="J935" s="2">
        <v>1365397200</v>
      </c>
      <c r="K935" s="2">
        <v>1366520400</v>
      </c>
      <c r="L935" s="2" t="b">
        <v>0</v>
      </c>
      <c r="M935" s="2" t="b">
        <v>0</v>
      </c>
      <c r="N935" s="2" t="s">
        <v>33</v>
      </c>
    </row>
    <row r="936" spans="1:14" x14ac:dyDescent="0.25">
      <c r="A936" s="2">
        <v>934</v>
      </c>
      <c r="B936" s="2" t="s">
        <v>1900</v>
      </c>
      <c r="C936" s="3" t="s">
        <v>1901</v>
      </c>
      <c r="D936" s="2">
        <v>6200</v>
      </c>
      <c r="E936" s="2">
        <v>11280</v>
      </c>
      <c r="F936" s="2" t="s">
        <v>20</v>
      </c>
      <c r="G936" s="2">
        <v>105</v>
      </c>
      <c r="H936" s="2" t="s">
        <v>21</v>
      </c>
      <c r="I936" s="2" t="s">
        <v>22</v>
      </c>
      <c r="J936" s="2">
        <v>1456120800</v>
      </c>
      <c r="K936" s="2">
        <v>1456639200</v>
      </c>
      <c r="L936" s="2" t="b">
        <v>0</v>
      </c>
      <c r="M936" s="2" t="b">
        <v>0</v>
      </c>
      <c r="N936" s="2" t="s">
        <v>33</v>
      </c>
    </row>
    <row r="937" spans="1:14" x14ac:dyDescent="0.25">
      <c r="A937" s="2">
        <v>935</v>
      </c>
      <c r="B937" s="2" t="s">
        <v>1902</v>
      </c>
      <c r="C937" s="3" t="s">
        <v>1903</v>
      </c>
      <c r="D937" s="2">
        <v>6100</v>
      </c>
      <c r="E937" s="2">
        <v>10012</v>
      </c>
      <c r="F937" s="2" t="s">
        <v>20</v>
      </c>
      <c r="G937" s="2">
        <v>132</v>
      </c>
      <c r="H937" s="2" t="s">
        <v>21</v>
      </c>
      <c r="I937" s="2" t="s">
        <v>22</v>
      </c>
      <c r="J937" s="2">
        <v>1437714000</v>
      </c>
      <c r="K937" s="2">
        <v>1438318800</v>
      </c>
      <c r="L937" s="2" t="b">
        <v>0</v>
      </c>
      <c r="M937" s="2" t="b">
        <v>0</v>
      </c>
      <c r="N937" s="2" t="s">
        <v>33</v>
      </c>
    </row>
    <row r="938" spans="1:14" x14ac:dyDescent="0.25">
      <c r="A938" s="2">
        <v>936</v>
      </c>
      <c r="B938" s="2" t="s">
        <v>1246</v>
      </c>
      <c r="C938" s="3" t="s">
        <v>1904</v>
      </c>
      <c r="D938" s="2">
        <v>103200</v>
      </c>
      <c r="E938" s="2">
        <v>1690</v>
      </c>
      <c r="F938" s="2" t="s">
        <v>14</v>
      </c>
      <c r="G938" s="2">
        <v>21</v>
      </c>
      <c r="H938" s="2" t="s">
        <v>21</v>
      </c>
      <c r="I938" s="2" t="s">
        <v>22</v>
      </c>
      <c r="J938" s="2">
        <v>1563771600</v>
      </c>
      <c r="K938" s="2">
        <v>1564030800</v>
      </c>
      <c r="L938" s="2" t="b">
        <v>1</v>
      </c>
      <c r="M938" s="2" t="b">
        <v>0</v>
      </c>
      <c r="N938" s="2" t="s">
        <v>33</v>
      </c>
    </row>
    <row r="939" spans="1:14" x14ac:dyDescent="0.25">
      <c r="A939" s="2">
        <v>937</v>
      </c>
      <c r="B939" s="2" t="s">
        <v>1905</v>
      </c>
      <c r="C939" s="3" t="s">
        <v>1906</v>
      </c>
      <c r="D939" s="2">
        <v>171000</v>
      </c>
      <c r="E939" s="2">
        <v>84891</v>
      </c>
      <c r="F939" s="2" t="s">
        <v>74</v>
      </c>
      <c r="G939" s="2">
        <v>976</v>
      </c>
      <c r="H939" s="2" t="s">
        <v>21</v>
      </c>
      <c r="I939" s="2" t="s">
        <v>22</v>
      </c>
      <c r="J939" s="2">
        <v>1448517600</v>
      </c>
      <c r="K939" s="2">
        <v>1449295200</v>
      </c>
      <c r="L939" s="2" t="b">
        <v>0</v>
      </c>
      <c r="M939" s="2" t="b">
        <v>0</v>
      </c>
      <c r="N939" s="2" t="s">
        <v>42</v>
      </c>
    </row>
    <row r="940" spans="1:14" x14ac:dyDescent="0.25">
      <c r="A940" s="2">
        <v>938</v>
      </c>
      <c r="B940" s="2" t="s">
        <v>1907</v>
      </c>
      <c r="C940" s="3" t="s">
        <v>1908</v>
      </c>
      <c r="D940" s="2">
        <v>9200</v>
      </c>
      <c r="E940" s="2">
        <v>10093</v>
      </c>
      <c r="F940" s="2" t="s">
        <v>20</v>
      </c>
      <c r="G940" s="2">
        <v>96</v>
      </c>
      <c r="H940" s="2" t="s">
        <v>21</v>
      </c>
      <c r="I940" s="2" t="s">
        <v>22</v>
      </c>
      <c r="J940" s="2">
        <v>1528779600</v>
      </c>
      <c r="K940" s="2">
        <v>1531890000</v>
      </c>
      <c r="L940" s="2" t="b">
        <v>0</v>
      </c>
      <c r="M940" s="2" t="b">
        <v>1</v>
      </c>
      <c r="N940" s="2" t="s">
        <v>119</v>
      </c>
    </row>
    <row r="941" spans="1:14" x14ac:dyDescent="0.25">
      <c r="A941" s="2">
        <v>939</v>
      </c>
      <c r="B941" s="2" t="s">
        <v>1909</v>
      </c>
      <c r="C941" s="3" t="s">
        <v>1910</v>
      </c>
      <c r="D941" s="2">
        <v>7800</v>
      </c>
      <c r="E941" s="2">
        <v>3839</v>
      </c>
      <c r="F941" s="2" t="s">
        <v>14</v>
      </c>
      <c r="G941" s="2">
        <v>67</v>
      </c>
      <c r="H941" s="2" t="s">
        <v>21</v>
      </c>
      <c r="I941" s="2" t="s">
        <v>22</v>
      </c>
      <c r="J941" s="2">
        <v>1304744400</v>
      </c>
      <c r="K941" s="2">
        <v>1306213200</v>
      </c>
      <c r="L941" s="2" t="b">
        <v>0</v>
      </c>
      <c r="M941" s="2" t="b">
        <v>1</v>
      </c>
      <c r="N941" s="2" t="s">
        <v>89</v>
      </c>
    </row>
    <row r="942" spans="1:14" x14ac:dyDescent="0.25">
      <c r="A942" s="2">
        <v>940</v>
      </c>
      <c r="B942" s="2" t="s">
        <v>1911</v>
      </c>
      <c r="C942" s="3" t="s">
        <v>1912</v>
      </c>
      <c r="D942" s="2">
        <v>9900</v>
      </c>
      <c r="E942" s="2">
        <v>6161</v>
      </c>
      <c r="F942" s="2" t="s">
        <v>47</v>
      </c>
      <c r="G942" s="2">
        <v>66</v>
      </c>
      <c r="H942" s="2" t="s">
        <v>15</v>
      </c>
      <c r="I942" s="2" t="s">
        <v>16</v>
      </c>
      <c r="J942" s="2">
        <v>1354341600</v>
      </c>
      <c r="K942" s="2">
        <v>1356242400</v>
      </c>
      <c r="L942" s="2" t="b">
        <v>0</v>
      </c>
      <c r="M942" s="2" t="b">
        <v>0</v>
      </c>
      <c r="N942" s="2" t="s">
        <v>28</v>
      </c>
    </row>
    <row r="943" spans="1:14" x14ac:dyDescent="0.25">
      <c r="A943" s="2">
        <v>941</v>
      </c>
      <c r="B943" s="2" t="s">
        <v>1913</v>
      </c>
      <c r="C943" s="3" t="s">
        <v>1914</v>
      </c>
      <c r="D943" s="2">
        <v>43000</v>
      </c>
      <c r="E943" s="2">
        <v>5615</v>
      </c>
      <c r="F943" s="2" t="s">
        <v>14</v>
      </c>
      <c r="G943" s="2">
        <v>78</v>
      </c>
      <c r="H943" s="2" t="s">
        <v>21</v>
      </c>
      <c r="I943" s="2" t="s">
        <v>22</v>
      </c>
      <c r="J943" s="2">
        <v>1294552800</v>
      </c>
      <c r="K943" s="2">
        <v>1297576800</v>
      </c>
      <c r="L943" s="2" t="b">
        <v>1</v>
      </c>
      <c r="M943" s="2" t="b">
        <v>0</v>
      </c>
      <c r="N943" s="2" t="s">
        <v>33</v>
      </c>
    </row>
    <row r="944" spans="1:14" x14ac:dyDescent="0.25">
      <c r="A944" s="2">
        <v>942</v>
      </c>
      <c r="B944" s="2" t="s">
        <v>1907</v>
      </c>
      <c r="C944" s="3" t="s">
        <v>1915</v>
      </c>
      <c r="D944" s="2">
        <v>9600</v>
      </c>
      <c r="E944" s="2">
        <v>6205</v>
      </c>
      <c r="F944" s="2" t="s">
        <v>14</v>
      </c>
      <c r="G944" s="2">
        <v>67</v>
      </c>
      <c r="H944" s="2" t="s">
        <v>26</v>
      </c>
      <c r="I944" s="2" t="s">
        <v>27</v>
      </c>
      <c r="J944" s="2">
        <v>1295935200</v>
      </c>
      <c r="K944" s="2">
        <v>1296194400</v>
      </c>
      <c r="L944" s="2" t="b">
        <v>0</v>
      </c>
      <c r="M944" s="2" t="b">
        <v>0</v>
      </c>
      <c r="N944" s="2" t="s">
        <v>33</v>
      </c>
    </row>
    <row r="945" spans="1:14" x14ac:dyDescent="0.25">
      <c r="A945" s="2">
        <v>943</v>
      </c>
      <c r="B945" s="2" t="s">
        <v>1916</v>
      </c>
      <c r="C945" s="3" t="s">
        <v>1917</v>
      </c>
      <c r="D945" s="2">
        <v>7500</v>
      </c>
      <c r="E945" s="2">
        <v>11969</v>
      </c>
      <c r="F945" s="2" t="s">
        <v>20</v>
      </c>
      <c r="G945" s="2">
        <v>114</v>
      </c>
      <c r="H945" s="2" t="s">
        <v>21</v>
      </c>
      <c r="I945" s="2" t="s">
        <v>22</v>
      </c>
      <c r="J945" s="2">
        <v>1411534800</v>
      </c>
      <c r="K945" s="2">
        <v>1414558800</v>
      </c>
      <c r="L945" s="2" t="b">
        <v>0</v>
      </c>
      <c r="M945" s="2" t="b">
        <v>0</v>
      </c>
      <c r="N945" s="2" t="s">
        <v>17</v>
      </c>
    </row>
    <row r="946" spans="1:14" x14ac:dyDescent="0.25">
      <c r="A946" s="2">
        <v>944</v>
      </c>
      <c r="B946" s="2" t="s">
        <v>1918</v>
      </c>
      <c r="C946" s="3" t="s">
        <v>1919</v>
      </c>
      <c r="D946" s="2">
        <v>10000</v>
      </c>
      <c r="E946" s="2">
        <v>8142</v>
      </c>
      <c r="F946" s="2" t="s">
        <v>14</v>
      </c>
      <c r="G946" s="2">
        <v>263</v>
      </c>
      <c r="H946" s="2" t="s">
        <v>26</v>
      </c>
      <c r="I946" s="2" t="s">
        <v>27</v>
      </c>
      <c r="J946" s="2">
        <v>1486706400</v>
      </c>
      <c r="K946" s="2">
        <v>1488348000</v>
      </c>
      <c r="L946" s="2" t="b">
        <v>0</v>
      </c>
      <c r="M946" s="2" t="b">
        <v>0</v>
      </c>
      <c r="N946" s="2" t="s">
        <v>122</v>
      </c>
    </row>
    <row r="947" spans="1:14" x14ac:dyDescent="0.25">
      <c r="A947" s="2">
        <v>945</v>
      </c>
      <c r="B947" s="2" t="s">
        <v>1920</v>
      </c>
      <c r="C947" s="3" t="s">
        <v>1921</v>
      </c>
      <c r="D947" s="2">
        <v>172000</v>
      </c>
      <c r="E947" s="2">
        <v>55805</v>
      </c>
      <c r="F947" s="2" t="s">
        <v>14</v>
      </c>
      <c r="G947" s="2">
        <v>1691</v>
      </c>
      <c r="H947" s="2" t="s">
        <v>21</v>
      </c>
      <c r="I947" s="2" t="s">
        <v>22</v>
      </c>
      <c r="J947" s="2">
        <v>1333602000</v>
      </c>
      <c r="K947" s="2">
        <v>1334898000</v>
      </c>
      <c r="L947" s="2" t="b">
        <v>1</v>
      </c>
      <c r="M947" s="2" t="b">
        <v>0</v>
      </c>
      <c r="N947" s="2" t="s">
        <v>122</v>
      </c>
    </row>
    <row r="948" spans="1:14" x14ac:dyDescent="0.25">
      <c r="A948" s="2">
        <v>946</v>
      </c>
      <c r="B948" s="2" t="s">
        <v>1922</v>
      </c>
      <c r="C948" s="3" t="s">
        <v>1923</v>
      </c>
      <c r="D948" s="2">
        <v>153700</v>
      </c>
      <c r="E948" s="2">
        <v>15238</v>
      </c>
      <c r="F948" s="2" t="s">
        <v>14</v>
      </c>
      <c r="G948" s="2">
        <v>181</v>
      </c>
      <c r="H948" s="2" t="s">
        <v>21</v>
      </c>
      <c r="I948" s="2" t="s">
        <v>22</v>
      </c>
      <c r="J948" s="2">
        <v>1308200400</v>
      </c>
      <c r="K948" s="2">
        <v>1308373200</v>
      </c>
      <c r="L948" s="2" t="b">
        <v>0</v>
      </c>
      <c r="M948" s="2" t="b">
        <v>0</v>
      </c>
      <c r="N948" s="2" t="s">
        <v>33</v>
      </c>
    </row>
    <row r="949" spans="1:14" x14ac:dyDescent="0.25">
      <c r="A949" s="2">
        <v>947</v>
      </c>
      <c r="B949" s="2" t="s">
        <v>1924</v>
      </c>
      <c r="C949" s="3" t="s">
        <v>1925</v>
      </c>
      <c r="D949" s="2">
        <v>3600</v>
      </c>
      <c r="E949" s="2">
        <v>961</v>
      </c>
      <c r="F949" s="2" t="s">
        <v>14</v>
      </c>
      <c r="G949" s="2">
        <v>13</v>
      </c>
      <c r="H949" s="2" t="s">
        <v>21</v>
      </c>
      <c r="I949" s="2" t="s">
        <v>22</v>
      </c>
      <c r="J949" s="2">
        <v>1411707600</v>
      </c>
      <c r="K949" s="2">
        <v>1412312400</v>
      </c>
      <c r="L949" s="2" t="b">
        <v>0</v>
      </c>
      <c r="M949" s="2" t="b">
        <v>0</v>
      </c>
      <c r="N949" s="2" t="s">
        <v>33</v>
      </c>
    </row>
    <row r="950" spans="1:14" x14ac:dyDescent="0.25">
      <c r="A950" s="2">
        <v>948</v>
      </c>
      <c r="B950" s="2" t="s">
        <v>1926</v>
      </c>
      <c r="C950" s="3" t="s">
        <v>1927</v>
      </c>
      <c r="D950" s="2">
        <v>9400</v>
      </c>
      <c r="E950" s="2">
        <v>5918</v>
      </c>
      <c r="F950" s="2" t="s">
        <v>74</v>
      </c>
      <c r="G950" s="2">
        <v>160</v>
      </c>
      <c r="H950" s="2" t="s">
        <v>21</v>
      </c>
      <c r="I950" s="2" t="s">
        <v>22</v>
      </c>
      <c r="J950" s="2">
        <v>1418364000</v>
      </c>
      <c r="K950" s="2">
        <v>1419228000</v>
      </c>
      <c r="L950" s="2" t="b">
        <v>1</v>
      </c>
      <c r="M950" s="2" t="b">
        <v>1</v>
      </c>
      <c r="N950" s="2" t="s">
        <v>42</v>
      </c>
    </row>
    <row r="951" spans="1:14" x14ac:dyDescent="0.25">
      <c r="A951" s="2">
        <v>949</v>
      </c>
      <c r="B951" s="2" t="s">
        <v>1928</v>
      </c>
      <c r="C951" s="3" t="s">
        <v>1929</v>
      </c>
      <c r="D951" s="2">
        <v>5900</v>
      </c>
      <c r="E951" s="2">
        <v>9520</v>
      </c>
      <c r="F951" s="2" t="s">
        <v>20</v>
      </c>
      <c r="G951" s="2">
        <v>203</v>
      </c>
      <c r="H951" s="2" t="s">
        <v>21</v>
      </c>
      <c r="I951" s="2" t="s">
        <v>22</v>
      </c>
      <c r="J951" s="2">
        <v>1429333200</v>
      </c>
      <c r="K951" s="2">
        <v>1430974800</v>
      </c>
      <c r="L951" s="2" t="b">
        <v>0</v>
      </c>
      <c r="M951" s="2" t="b">
        <v>0</v>
      </c>
      <c r="N951" s="2" t="s">
        <v>28</v>
      </c>
    </row>
    <row r="952" spans="1:14" x14ac:dyDescent="0.25">
      <c r="A952" s="2">
        <v>950</v>
      </c>
      <c r="B952" s="2" t="s">
        <v>1930</v>
      </c>
      <c r="C952" s="3" t="s">
        <v>1931</v>
      </c>
      <c r="D952" s="2">
        <v>100</v>
      </c>
      <c r="E952" s="2">
        <v>5</v>
      </c>
      <c r="F952" s="2" t="s">
        <v>14</v>
      </c>
      <c r="G952" s="2">
        <v>1</v>
      </c>
      <c r="H952" s="2" t="s">
        <v>21</v>
      </c>
      <c r="I952" s="2" t="s">
        <v>22</v>
      </c>
      <c r="J952" s="2">
        <v>1555390800</v>
      </c>
      <c r="K952" s="2">
        <v>1555822800</v>
      </c>
      <c r="L952" s="2" t="b">
        <v>0</v>
      </c>
      <c r="M952" s="2" t="b">
        <v>1</v>
      </c>
      <c r="N952" s="2" t="s">
        <v>33</v>
      </c>
    </row>
    <row r="953" spans="1:14" x14ac:dyDescent="0.25">
      <c r="A953" s="2">
        <v>951</v>
      </c>
      <c r="B953" s="2" t="s">
        <v>1932</v>
      </c>
      <c r="C953" s="3" t="s">
        <v>1933</v>
      </c>
      <c r="D953" s="2">
        <v>14500</v>
      </c>
      <c r="E953" s="2">
        <v>159056</v>
      </c>
      <c r="F953" s="2" t="s">
        <v>20</v>
      </c>
      <c r="G953" s="2">
        <v>1559</v>
      </c>
      <c r="H953" s="2" t="s">
        <v>21</v>
      </c>
      <c r="I953" s="2" t="s">
        <v>22</v>
      </c>
      <c r="J953" s="2">
        <v>1482732000</v>
      </c>
      <c r="K953" s="2">
        <v>1482818400</v>
      </c>
      <c r="L953" s="2" t="b">
        <v>0</v>
      </c>
      <c r="M953" s="2" t="b">
        <v>1</v>
      </c>
      <c r="N953" s="2" t="s">
        <v>23</v>
      </c>
    </row>
    <row r="954" spans="1:14" x14ac:dyDescent="0.25">
      <c r="A954" s="2">
        <v>952</v>
      </c>
      <c r="B954" s="2" t="s">
        <v>1934</v>
      </c>
      <c r="C954" s="3" t="s">
        <v>1935</v>
      </c>
      <c r="D954" s="2">
        <v>145500</v>
      </c>
      <c r="E954" s="2">
        <v>101987</v>
      </c>
      <c r="F954" s="2" t="s">
        <v>74</v>
      </c>
      <c r="G954" s="2">
        <v>2266</v>
      </c>
      <c r="H954" s="2" t="s">
        <v>21</v>
      </c>
      <c r="I954" s="2" t="s">
        <v>22</v>
      </c>
      <c r="J954" s="2">
        <v>1470718800</v>
      </c>
      <c r="K954" s="2">
        <v>1471928400</v>
      </c>
      <c r="L954" s="2" t="b">
        <v>0</v>
      </c>
      <c r="M954" s="2" t="b">
        <v>0</v>
      </c>
      <c r="N954" s="2" t="s">
        <v>42</v>
      </c>
    </row>
    <row r="955" spans="1:14" x14ac:dyDescent="0.25">
      <c r="A955" s="2">
        <v>953</v>
      </c>
      <c r="B955" s="2" t="s">
        <v>1936</v>
      </c>
      <c r="C955" s="3" t="s">
        <v>1937</v>
      </c>
      <c r="D955" s="2">
        <v>3300</v>
      </c>
      <c r="E955" s="2">
        <v>1980</v>
      </c>
      <c r="F955" s="2" t="s">
        <v>14</v>
      </c>
      <c r="G955" s="2">
        <v>21</v>
      </c>
      <c r="H955" s="2" t="s">
        <v>21</v>
      </c>
      <c r="I955" s="2" t="s">
        <v>22</v>
      </c>
      <c r="J955" s="2">
        <v>1450591200</v>
      </c>
      <c r="K955" s="2">
        <v>1453701600</v>
      </c>
      <c r="L955" s="2" t="b">
        <v>0</v>
      </c>
      <c r="M955" s="2" t="b">
        <v>1</v>
      </c>
      <c r="N955" s="2" t="s">
        <v>474</v>
      </c>
    </row>
    <row r="956" spans="1:14" x14ac:dyDescent="0.25">
      <c r="A956" s="2">
        <v>954</v>
      </c>
      <c r="B956" s="2" t="s">
        <v>1938</v>
      </c>
      <c r="C956" s="3" t="s">
        <v>1939</v>
      </c>
      <c r="D956" s="2">
        <v>42600</v>
      </c>
      <c r="E956" s="2">
        <v>156384</v>
      </c>
      <c r="F956" s="2" t="s">
        <v>20</v>
      </c>
      <c r="G956" s="2">
        <v>1548</v>
      </c>
      <c r="H956" s="2" t="s">
        <v>26</v>
      </c>
      <c r="I956" s="2" t="s">
        <v>27</v>
      </c>
      <c r="J956" s="2">
        <v>1348290000</v>
      </c>
      <c r="K956" s="2">
        <v>1350363600</v>
      </c>
      <c r="L956" s="2" t="b">
        <v>0</v>
      </c>
      <c r="M956" s="2" t="b">
        <v>0</v>
      </c>
      <c r="N956" s="2" t="s">
        <v>28</v>
      </c>
    </row>
    <row r="957" spans="1:14" x14ac:dyDescent="0.25">
      <c r="A957" s="2">
        <v>955</v>
      </c>
      <c r="B957" s="2" t="s">
        <v>1940</v>
      </c>
      <c r="C957" s="3" t="s">
        <v>1941</v>
      </c>
      <c r="D957" s="2">
        <v>700</v>
      </c>
      <c r="E957" s="2">
        <v>7763</v>
      </c>
      <c r="F957" s="2" t="s">
        <v>20</v>
      </c>
      <c r="G957" s="2">
        <v>80</v>
      </c>
      <c r="H957" s="2" t="s">
        <v>21</v>
      </c>
      <c r="I957" s="2" t="s">
        <v>22</v>
      </c>
      <c r="J957" s="2">
        <v>1353823200</v>
      </c>
      <c r="K957" s="2">
        <v>1353996000</v>
      </c>
      <c r="L957" s="2" t="b">
        <v>0</v>
      </c>
      <c r="M957" s="2" t="b">
        <v>0</v>
      </c>
      <c r="N957" s="2" t="s">
        <v>33</v>
      </c>
    </row>
    <row r="958" spans="1:14" x14ac:dyDescent="0.25">
      <c r="A958" s="2">
        <v>956</v>
      </c>
      <c r="B958" s="2" t="s">
        <v>1942</v>
      </c>
      <c r="C958" s="3" t="s">
        <v>1943</v>
      </c>
      <c r="D958" s="2">
        <v>187600</v>
      </c>
      <c r="E958" s="2">
        <v>35698</v>
      </c>
      <c r="F958" s="2" t="s">
        <v>14</v>
      </c>
      <c r="G958" s="2">
        <v>830</v>
      </c>
      <c r="H958" s="2" t="s">
        <v>21</v>
      </c>
      <c r="I958" s="2" t="s">
        <v>22</v>
      </c>
      <c r="J958" s="2">
        <v>1450764000</v>
      </c>
      <c r="K958" s="2">
        <v>1451109600</v>
      </c>
      <c r="L958" s="2" t="b">
        <v>0</v>
      </c>
      <c r="M958" s="2" t="b">
        <v>0</v>
      </c>
      <c r="N958" s="2" t="s">
        <v>474</v>
      </c>
    </row>
    <row r="959" spans="1:14" x14ac:dyDescent="0.25">
      <c r="A959" s="2">
        <v>957</v>
      </c>
      <c r="B959" s="2" t="s">
        <v>1944</v>
      </c>
      <c r="C959" s="3" t="s">
        <v>1945</v>
      </c>
      <c r="D959" s="2">
        <v>9800</v>
      </c>
      <c r="E959" s="2">
        <v>12434</v>
      </c>
      <c r="F959" s="2" t="s">
        <v>20</v>
      </c>
      <c r="G959" s="2">
        <v>131</v>
      </c>
      <c r="H959" s="2" t="s">
        <v>21</v>
      </c>
      <c r="I959" s="2" t="s">
        <v>22</v>
      </c>
      <c r="J959" s="2">
        <v>1329372000</v>
      </c>
      <c r="K959" s="2">
        <v>1329631200</v>
      </c>
      <c r="L959" s="2" t="b">
        <v>0</v>
      </c>
      <c r="M959" s="2" t="b">
        <v>0</v>
      </c>
      <c r="N959" s="2" t="s">
        <v>33</v>
      </c>
    </row>
    <row r="960" spans="1:14" x14ac:dyDescent="0.25">
      <c r="A960" s="2">
        <v>958</v>
      </c>
      <c r="B960" s="2" t="s">
        <v>1946</v>
      </c>
      <c r="C960" s="3" t="s">
        <v>1947</v>
      </c>
      <c r="D960" s="2">
        <v>1100</v>
      </c>
      <c r="E960" s="2">
        <v>8081</v>
      </c>
      <c r="F960" s="2" t="s">
        <v>20</v>
      </c>
      <c r="G960" s="2">
        <v>112</v>
      </c>
      <c r="H960" s="2" t="s">
        <v>21</v>
      </c>
      <c r="I960" s="2" t="s">
        <v>22</v>
      </c>
      <c r="J960" s="2">
        <v>1277096400</v>
      </c>
      <c r="K960" s="2">
        <v>1278997200</v>
      </c>
      <c r="L960" s="2" t="b">
        <v>0</v>
      </c>
      <c r="M960" s="2" t="b">
        <v>0</v>
      </c>
      <c r="N960" s="2" t="s">
        <v>71</v>
      </c>
    </row>
    <row r="961" spans="1:14" x14ac:dyDescent="0.25">
      <c r="A961" s="2">
        <v>959</v>
      </c>
      <c r="B961" s="2" t="s">
        <v>1948</v>
      </c>
      <c r="C961" s="3" t="s">
        <v>1949</v>
      </c>
      <c r="D961" s="2">
        <v>145000</v>
      </c>
      <c r="E961" s="2">
        <v>6631</v>
      </c>
      <c r="F961" s="2" t="s">
        <v>14</v>
      </c>
      <c r="G961" s="2">
        <v>130</v>
      </c>
      <c r="H961" s="2" t="s">
        <v>21</v>
      </c>
      <c r="I961" s="2" t="s">
        <v>22</v>
      </c>
      <c r="J961" s="2">
        <v>1277701200</v>
      </c>
      <c r="K961" s="2">
        <v>1280120400</v>
      </c>
      <c r="L961" s="2" t="b">
        <v>0</v>
      </c>
      <c r="M961" s="2" t="b">
        <v>0</v>
      </c>
      <c r="N961" s="2" t="s">
        <v>206</v>
      </c>
    </row>
    <row r="962" spans="1:14" x14ac:dyDescent="0.25">
      <c r="A962" s="2">
        <v>960</v>
      </c>
      <c r="B962" s="2" t="s">
        <v>1950</v>
      </c>
      <c r="C962" s="3" t="s">
        <v>1951</v>
      </c>
      <c r="D962" s="2">
        <v>5500</v>
      </c>
      <c r="E962" s="2">
        <v>4678</v>
      </c>
      <c r="F962" s="2" t="s">
        <v>14</v>
      </c>
      <c r="G962" s="2">
        <v>55</v>
      </c>
      <c r="H962" s="2" t="s">
        <v>21</v>
      </c>
      <c r="I962" s="2" t="s">
        <v>22</v>
      </c>
      <c r="J962" s="2">
        <v>1454911200</v>
      </c>
      <c r="K962" s="2">
        <v>1458104400</v>
      </c>
      <c r="L962" s="2" t="b">
        <v>0</v>
      </c>
      <c r="M962" s="2" t="b">
        <v>0</v>
      </c>
      <c r="N962" s="2" t="s">
        <v>28</v>
      </c>
    </row>
    <row r="963" spans="1:14" x14ac:dyDescent="0.25">
      <c r="A963" s="2">
        <v>961</v>
      </c>
      <c r="B963" s="2" t="s">
        <v>1952</v>
      </c>
      <c r="C963" s="3" t="s">
        <v>1953</v>
      </c>
      <c r="D963" s="2">
        <v>5700</v>
      </c>
      <c r="E963" s="2">
        <v>6800</v>
      </c>
      <c r="F963" s="2" t="s">
        <v>20</v>
      </c>
      <c r="G963" s="2">
        <v>155</v>
      </c>
      <c r="H963" s="2" t="s">
        <v>21</v>
      </c>
      <c r="I963" s="2" t="s">
        <v>22</v>
      </c>
      <c r="J963" s="2">
        <v>1297922400</v>
      </c>
      <c r="K963" s="2">
        <v>1298268000</v>
      </c>
      <c r="L963" s="2" t="b">
        <v>0</v>
      </c>
      <c r="M963" s="2" t="b">
        <v>0</v>
      </c>
      <c r="N963" s="2" t="s">
        <v>206</v>
      </c>
    </row>
    <row r="964" spans="1:14" x14ac:dyDescent="0.25">
      <c r="A964" s="2">
        <v>962</v>
      </c>
      <c r="B964" s="2" t="s">
        <v>1954</v>
      </c>
      <c r="C964" s="3" t="s">
        <v>1955</v>
      </c>
      <c r="D964" s="2">
        <v>3600</v>
      </c>
      <c r="E964" s="2">
        <v>10657</v>
      </c>
      <c r="F964" s="2" t="s">
        <v>20</v>
      </c>
      <c r="G964" s="2">
        <v>266</v>
      </c>
      <c r="H964" s="2" t="s">
        <v>21</v>
      </c>
      <c r="I964" s="2" t="s">
        <v>22</v>
      </c>
      <c r="J964" s="2">
        <v>1384408800</v>
      </c>
      <c r="K964" s="2">
        <v>1386223200</v>
      </c>
      <c r="L964" s="2" t="b">
        <v>0</v>
      </c>
      <c r="M964" s="2" t="b">
        <v>0</v>
      </c>
      <c r="N964" s="2" t="s">
        <v>17</v>
      </c>
    </row>
    <row r="965" spans="1:14" x14ac:dyDescent="0.25">
      <c r="A965" s="2">
        <v>963</v>
      </c>
      <c r="B965" s="2" t="s">
        <v>1956</v>
      </c>
      <c r="C965" s="3" t="s">
        <v>1957</v>
      </c>
      <c r="D965" s="2">
        <v>5900</v>
      </c>
      <c r="E965" s="2">
        <v>4997</v>
      </c>
      <c r="F965" s="2" t="s">
        <v>14</v>
      </c>
      <c r="G965" s="2">
        <v>114</v>
      </c>
      <c r="H965" s="2" t="s">
        <v>107</v>
      </c>
      <c r="I965" s="2" t="s">
        <v>108</v>
      </c>
      <c r="J965" s="2">
        <v>1299304800</v>
      </c>
      <c r="K965" s="2">
        <v>1299823200</v>
      </c>
      <c r="L965" s="2" t="b">
        <v>0</v>
      </c>
      <c r="M965" s="2" t="b">
        <v>1</v>
      </c>
      <c r="N965" s="2" t="s">
        <v>122</v>
      </c>
    </row>
    <row r="966" spans="1:14" x14ac:dyDescent="0.25">
      <c r="A966" s="2">
        <v>964</v>
      </c>
      <c r="B966" s="2" t="s">
        <v>1958</v>
      </c>
      <c r="C966" s="3" t="s">
        <v>1959</v>
      </c>
      <c r="D966" s="2">
        <v>3700</v>
      </c>
      <c r="E966" s="2">
        <v>13164</v>
      </c>
      <c r="F966" s="2" t="s">
        <v>20</v>
      </c>
      <c r="G966" s="2">
        <v>155</v>
      </c>
      <c r="H966" s="2" t="s">
        <v>21</v>
      </c>
      <c r="I966" s="2" t="s">
        <v>22</v>
      </c>
      <c r="J966" s="2">
        <v>1431320400</v>
      </c>
      <c r="K966" s="2">
        <v>1431752400</v>
      </c>
      <c r="L966" s="2" t="b">
        <v>0</v>
      </c>
      <c r="M966" s="2" t="b">
        <v>0</v>
      </c>
      <c r="N966" s="2" t="s">
        <v>33</v>
      </c>
    </row>
    <row r="967" spans="1:14" x14ac:dyDescent="0.25">
      <c r="A967" s="2">
        <v>965</v>
      </c>
      <c r="B967" s="2" t="s">
        <v>1960</v>
      </c>
      <c r="C967" s="3" t="s">
        <v>1961</v>
      </c>
      <c r="D967" s="2">
        <v>2200</v>
      </c>
      <c r="E967" s="2">
        <v>8501</v>
      </c>
      <c r="F967" s="2" t="s">
        <v>20</v>
      </c>
      <c r="G967" s="2">
        <v>207</v>
      </c>
      <c r="H967" s="2" t="s">
        <v>40</v>
      </c>
      <c r="I967" s="2" t="s">
        <v>41</v>
      </c>
      <c r="J967" s="2">
        <v>1264399200</v>
      </c>
      <c r="K967" s="2">
        <v>1267855200</v>
      </c>
      <c r="L967" s="2" t="b">
        <v>0</v>
      </c>
      <c r="M967" s="2" t="b">
        <v>0</v>
      </c>
      <c r="N967" s="2" t="s">
        <v>23</v>
      </c>
    </row>
    <row r="968" spans="1:14" x14ac:dyDescent="0.25">
      <c r="A968" s="2">
        <v>966</v>
      </c>
      <c r="B968" s="2" t="s">
        <v>878</v>
      </c>
      <c r="C968" s="3" t="s">
        <v>1962</v>
      </c>
      <c r="D968" s="2">
        <v>1700</v>
      </c>
      <c r="E968" s="2">
        <v>13468</v>
      </c>
      <c r="F968" s="2" t="s">
        <v>20</v>
      </c>
      <c r="G968" s="2">
        <v>245</v>
      </c>
      <c r="H968" s="2" t="s">
        <v>21</v>
      </c>
      <c r="I968" s="2" t="s">
        <v>22</v>
      </c>
      <c r="J968" s="2">
        <v>1497502800</v>
      </c>
      <c r="K968" s="2">
        <v>1497675600</v>
      </c>
      <c r="L968" s="2" t="b">
        <v>0</v>
      </c>
      <c r="M968" s="2" t="b">
        <v>0</v>
      </c>
      <c r="N968" s="2" t="s">
        <v>33</v>
      </c>
    </row>
    <row r="969" spans="1:14" x14ac:dyDescent="0.25">
      <c r="A969" s="2">
        <v>967</v>
      </c>
      <c r="B969" s="2" t="s">
        <v>1963</v>
      </c>
      <c r="C969" s="3" t="s">
        <v>1964</v>
      </c>
      <c r="D969" s="2">
        <v>88400</v>
      </c>
      <c r="E969" s="2">
        <v>121138</v>
      </c>
      <c r="F969" s="2" t="s">
        <v>20</v>
      </c>
      <c r="G969" s="2">
        <v>1573</v>
      </c>
      <c r="H969" s="2" t="s">
        <v>21</v>
      </c>
      <c r="I969" s="2" t="s">
        <v>22</v>
      </c>
      <c r="J969" s="2">
        <v>1333688400</v>
      </c>
      <c r="K969" s="2">
        <v>1336885200</v>
      </c>
      <c r="L969" s="2" t="b">
        <v>0</v>
      </c>
      <c r="M969" s="2" t="b">
        <v>0</v>
      </c>
      <c r="N969" s="2" t="s">
        <v>319</v>
      </c>
    </row>
    <row r="970" spans="1:14" x14ac:dyDescent="0.25">
      <c r="A970" s="2">
        <v>968</v>
      </c>
      <c r="B970" s="2" t="s">
        <v>1965</v>
      </c>
      <c r="C970" s="3" t="s">
        <v>1966</v>
      </c>
      <c r="D970" s="2">
        <v>2400</v>
      </c>
      <c r="E970" s="2">
        <v>8117</v>
      </c>
      <c r="F970" s="2" t="s">
        <v>20</v>
      </c>
      <c r="G970" s="2">
        <v>114</v>
      </c>
      <c r="H970" s="2" t="s">
        <v>21</v>
      </c>
      <c r="I970" s="2" t="s">
        <v>22</v>
      </c>
      <c r="J970" s="2">
        <v>1293861600</v>
      </c>
      <c r="K970" s="2">
        <v>1295157600</v>
      </c>
      <c r="L970" s="2" t="b">
        <v>0</v>
      </c>
      <c r="M970" s="2" t="b">
        <v>0</v>
      </c>
      <c r="N970" s="2" t="s">
        <v>17</v>
      </c>
    </row>
    <row r="971" spans="1:14" x14ac:dyDescent="0.25">
      <c r="A971" s="2">
        <v>969</v>
      </c>
      <c r="B971" s="2" t="s">
        <v>1967</v>
      </c>
      <c r="C971" s="3" t="s">
        <v>1968</v>
      </c>
      <c r="D971" s="2">
        <v>7900</v>
      </c>
      <c r="E971" s="2">
        <v>8550</v>
      </c>
      <c r="F971" s="2" t="s">
        <v>20</v>
      </c>
      <c r="G971" s="2">
        <v>93</v>
      </c>
      <c r="H971" s="2" t="s">
        <v>21</v>
      </c>
      <c r="I971" s="2" t="s">
        <v>22</v>
      </c>
      <c r="J971" s="2">
        <v>1576994400</v>
      </c>
      <c r="K971" s="2">
        <v>1577599200</v>
      </c>
      <c r="L971" s="2" t="b">
        <v>0</v>
      </c>
      <c r="M971" s="2" t="b">
        <v>0</v>
      </c>
      <c r="N971" s="2" t="s">
        <v>33</v>
      </c>
    </row>
    <row r="972" spans="1:14" x14ac:dyDescent="0.25">
      <c r="A972" s="2">
        <v>970</v>
      </c>
      <c r="B972" s="2" t="s">
        <v>1969</v>
      </c>
      <c r="C972" s="3" t="s">
        <v>1970</v>
      </c>
      <c r="D972" s="2">
        <v>94900</v>
      </c>
      <c r="E972" s="2">
        <v>57659</v>
      </c>
      <c r="F972" s="2" t="s">
        <v>14</v>
      </c>
      <c r="G972" s="2">
        <v>594</v>
      </c>
      <c r="H972" s="2" t="s">
        <v>21</v>
      </c>
      <c r="I972" s="2" t="s">
        <v>22</v>
      </c>
      <c r="J972" s="2">
        <v>1304917200</v>
      </c>
      <c r="K972" s="2">
        <v>1305003600</v>
      </c>
      <c r="L972" s="2" t="b">
        <v>0</v>
      </c>
      <c r="M972" s="2" t="b">
        <v>0</v>
      </c>
      <c r="N972" s="2" t="s">
        <v>33</v>
      </c>
    </row>
    <row r="973" spans="1:14" x14ac:dyDescent="0.25">
      <c r="A973" s="2">
        <v>971</v>
      </c>
      <c r="B973" s="2" t="s">
        <v>1971</v>
      </c>
      <c r="C973" s="3" t="s">
        <v>1972</v>
      </c>
      <c r="D973" s="2">
        <v>5100</v>
      </c>
      <c r="E973" s="2">
        <v>1414</v>
      </c>
      <c r="F973" s="2" t="s">
        <v>14</v>
      </c>
      <c r="G973" s="2">
        <v>24</v>
      </c>
      <c r="H973" s="2" t="s">
        <v>21</v>
      </c>
      <c r="I973" s="2" t="s">
        <v>22</v>
      </c>
      <c r="J973" s="2">
        <v>1381208400</v>
      </c>
      <c r="K973" s="2">
        <v>1381726800</v>
      </c>
      <c r="L973" s="2" t="b">
        <v>0</v>
      </c>
      <c r="M973" s="2" t="b">
        <v>0</v>
      </c>
      <c r="N973" s="2" t="s">
        <v>269</v>
      </c>
    </row>
    <row r="974" spans="1:14" x14ac:dyDescent="0.25">
      <c r="A974" s="2">
        <v>972</v>
      </c>
      <c r="B974" s="2" t="s">
        <v>1973</v>
      </c>
      <c r="C974" s="3" t="s">
        <v>1974</v>
      </c>
      <c r="D974" s="2">
        <v>42700</v>
      </c>
      <c r="E974" s="2">
        <v>97524</v>
      </c>
      <c r="F974" s="2" t="s">
        <v>20</v>
      </c>
      <c r="G974" s="2">
        <v>1681</v>
      </c>
      <c r="H974" s="2" t="s">
        <v>21</v>
      </c>
      <c r="I974" s="2" t="s">
        <v>22</v>
      </c>
      <c r="J974" s="2">
        <v>1401685200</v>
      </c>
      <c r="K974" s="2">
        <v>1402462800</v>
      </c>
      <c r="L974" s="2" t="b">
        <v>0</v>
      </c>
      <c r="M974" s="2" t="b">
        <v>1</v>
      </c>
      <c r="N974" s="2" t="s">
        <v>28</v>
      </c>
    </row>
    <row r="975" spans="1:14" x14ac:dyDescent="0.25">
      <c r="A975" s="2">
        <v>973</v>
      </c>
      <c r="B975" s="2" t="s">
        <v>1975</v>
      </c>
      <c r="C975" s="3" t="s">
        <v>1976</v>
      </c>
      <c r="D975" s="2">
        <v>121100</v>
      </c>
      <c r="E975" s="2">
        <v>26176</v>
      </c>
      <c r="F975" s="2" t="s">
        <v>14</v>
      </c>
      <c r="G975" s="2">
        <v>252</v>
      </c>
      <c r="H975" s="2" t="s">
        <v>21</v>
      </c>
      <c r="I975" s="2" t="s">
        <v>22</v>
      </c>
      <c r="J975" s="2">
        <v>1291960800</v>
      </c>
      <c r="K975" s="2">
        <v>1292133600</v>
      </c>
      <c r="L975" s="2" t="b">
        <v>0</v>
      </c>
      <c r="M975" s="2" t="b">
        <v>1</v>
      </c>
      <c r="N975" s="2" t="s">
        <v>33</v>
      </c>
    </row>
    <row r="976" spans="1:14" x14ac:dyDescent="0.25">
      <c r="A976" s="2">
        <v>974</v>
      </c>
      <c r="B976" s="2" t="s">
        <v>1977</v>
      </c>
      <c r="C976" s="3" t="s">
        <v>1978</v>
      </c>
      <c r="D976" s="2">
        <v>800</v>
      </c>
      <c r="E976" s="2">
        <v>2991</v>
      </c>
      <c r="F976" s="2" t="s">
        <v>20</v>
      </c>
      <c r="G976" s="2">
        <v>32</v>
      </c>
      <c r="H976" s="2" t="s">
        <v>21</v>
      </c>
      <c r="I976" s="2" t="s">
        <v>22</v>
      </c>
      <c r="J976" s="2">
        <v>1368853200</v>
      </c>
      <c r="K976" s="2">
        <v>1368939600</v>
      </c>
      <c r="L976" s="2" t="b">
        <v>0</v>
      </c>
      <c r="M976" s="2" t="b">
        <v>0</v>
      </c>
      <c r="N976" s="2" t="s">
        <v>60</v>
      </c>
    </row>
    <row r="977" spans="1:14" x14ac:dyDescent="0.25">
      <c r="A977" s="2">
        <v>975</v>
      </c>
      <c r="B977" s="2" t="s">
        <v>1979</v>
      </c>
      <c r="C977" s="3" t="s">
        <v>1980</v>
      </c>
      <c r="D977" s="2">
        <v>5400</v>
      </c>
      <c r="E977" s="2">
        <v>8366</v>
      </c>
      <c r="F977" s="2" t="s">
        <v>20</v>
      </c>
      <c r="G977" s="2">
        <v>135</v>
      </c>
      <c r="H977" s="2" t="s">
        <v>21</v>
      </c>
      <c r="I977" s="2" t="s">
        <v>22</v>
      </c>
      <c r="J977" s="2">
        <v>1448776800</v>
      </c>
      <c r="K977" s="2">
        <v>1452146400</v>
      </c>
      <c r="L977" s="2" t="b">
        <v>0</v>
      </c>
      <c r="M977" s="2" t="b">
        <v>1</v>
      </c>
      <c r="N977" s="2" t="s">
        <v>33</v>
      </c>
    </row>
    <row r="978" spans="1:14" x14ac:dyDescent="0.25">
      <c r="A978" s="2">
        <v>976</v>
      </c>
      <c r="B978" s="2" t="s">
        <v>1981</v>
      </c>
      <c r="C978" s="3" t="s">
        <v>1982</v>
      </c>
      <c r="D978" s="2">
        <v>4000</v>
      </c>
      <c r="E978" s="2">
        <v>12886</v>
      </c>
      <c r="F978" s="2" t="s">
        <v>20</v>
      </c>
      <c r="G978" s="2">
        <v>140</v>
      </c>
      <c r="H978" s="2" t="s">
        <v>21</v>
      </c>
      <c r="I978" s="2" t="s">
        <v>22</v>
      </c>
      <c r="J978" s="2">
        <v>1296194400</v>
      </c>
      <c r="K978" s="2">
        <v>1296712800</v>
      </c>
      <c r="L978" s="2" t="b">
        <v>0</v>
      </c>
      <c r="M978" s="2" t="b">
        <v>1</v>
      </c>
      <c r="N978" s="2" t="s">
        <v>33</v>
      </c>
    </row>
    <row r="979" spans="1:14" x14ac:dyDescent="0.25">
      <c r="A979" s="2">
        <v>977</v>
      </c>
      <c r="B979" s="2" t="s">
        <v>1258</v>
      </c>
      <c r="C979" s="3" t="s">
        <v>1983</v>
      </c>
      <c r="D979" s="2">
        <v>7000</v>
      </c>
      <c r="E979" s="2">
        <v>5177</v>
      </c>
      <c r="F979" s="2" t="s">
        <v>14</v>
      </c>
      <c r="G979" s="2">
        <v>67</v>
      </c>
      <c r="H979" s="2" t="s">
        <v>21</v>
      </c>
      <c r="I979" s="2" t="s">
        <v>22</v>
      </c>
      <c r="J979" s="2">
        <v>1517983200</v>
      </c>
      <c r="K979" s="2">
        <v>1520748000</v>
      </c>
      <c r="L979" s="2" t="b">
        <v>0</v>
      </c>
      <c r="M979" s="2" t="b">
        <v>0</v>
      </c>
      <c r="N979" s="2" t="s">
        <v>17</v>
      </c>
    </row>
    <row r="980" spans="1:14" x14ac:dyDescent="0.25">
      <c r="A980" s="2">
        <v>978</v>
      </c>
      <c r="B980" s="2" t="s">
        <v>1984</v>
      </c>
      <c r="C980" s="3" t="s">
        <v>1985</v>
      </c>
      <c r="D980" s="2">
        <v>1000</v>
      </c>
      <c r="E980" s="2">
        <v>8641</v>
      </c>
      <c r="F980" s="2" t="s">
        <v>20</v>
      </c>
      <c r="G980" s="2">
        <v>92</v>
      </c>
      <c r="H980" s="2" t="s">
        <v>21</v>
      </c>
      <c r="I980" s="2" t="s">
        <v>22</v>
      </c>
      <c r="J980" s="2">
        <v>1478930400</v>
      </c>
      <c r="K980" s="2">
        <v>1480831200</v>
      </c>
      <c r="L980" s="2" t="b">
        <v>0</v>
      </c>
      <c r="M980" s="2" t="b">
        <v>0</v>
      </c>
      <c r="N980" s="2" t="s">
        <v>89</v>
      </c>
    </row>
    <row r="981" spans="1:14" x14ac:dyDescent="0.25">
      <c r="A981" s="2">
        <v>979</v>
      </c>
      <c r="B981" s="2" t="s">
        <v>1986</v>
      </c>
      <c r="C981" s="3" t="s">
        <v>1987</v>
      </c>
      <c r="D981" s="2">
        <v>60200</v>
      </c>
      <c r="E981" s="2">
        <v>86244</v>
      </c>
      <c r="F981" s="2" t="s">
        <v>20</v>
      </c>
      <c r="G981" s="2">
        <v>1015</v>
      </c>
      <c r="H981" s="2" t="s">
        <v>40</v>
      </c>
      <c r="I981" s="2" t="s">
        <v>41</v>
      </c>
      <c r="J981" s="2">
        <v>1426395600</v>
      </c>
      <c r="K981" s="2">
        <v>1426914000</v>
      </c>
      <c r="L981" s="2" t="b">
        <v>0</v>
      </c>
      <c r="M981" s="2" t="b">
        <v>0</v>
      </c>
      <c r="N981" s="2" t="s">
        <v>33</v>
      </c>
    </row>
    <row r="982" spans="1:14" x14ac:dyDescent="0.25">
      <c r="A982" s="2">
        <v>980</v>
      </c>
      <c r="B982" s="2" t="s">
        <v>1988</v>
      </c>
      <c r="C982" s="3" t="s">
        <v>1989</v>
      </c>
      <c r="D982" s="2">
        <v>195200</v>
      </c>
      <c r="E982" s="2">
        <v>78630</v>
      </c>
      <c r="F982" s="2" t="s">
        <v>14</v>
      </c>
      <c r="G982" s="2">
        <v>742</v>
      </c>
      <c r="H982" s="2" t="s">
        <v>21</v>
      </c>
      <c r="I982" s="2" t="s">
        <v>22</v>
      </c>
      <c r="J982" s="2">
        <v>1446181200</v>
      </c>
      <c r="K982" s="2">
        <v>1446616800</v>
      </c>
      <c r="L982" s="2" t="b">
        <v>1</v>
      </c>
      <c r="M982" s="2" t="b">
        <v>0</v>
      </c>
      <c r="N982" s="2" t="s">
        <v>68</v>
      </c>
    </row>
    <row r="983" spans="1:14" x14ac:dyDescent="0.25">
      <c r="A983" s="2">
        <v>981</v>
      </c>
      <c r="B983" s="2" t="s">
        <v>1990</v>
      </c>
      <c r="C983" s="3" t="s">
        <v>1991</v>
      </c>
      <c r="D983" s="2">
        <v>6700</v>
      </c>
      <c r="E983" s="2">
        <v>11941</v>
      </c>
      <c r="F983" s="2" t="s">
        <v>20</v>
      </c>
      <c r="G983" s="2">
        <v>323</v>
      </c>
      <c r="H983" s="2" t="s">
        <v>21</v>
      </c>
      <c r="I983" s="2" t="s">
        <v>22</v>
      </c>
      <c r="J983" s="2">
        <v>1514181600</v>
      </c>
      <c r="K983" s="2">
        <v>1517032800</v>
      </c>
      <c r="L983" s="2" t="b">
        <v>0</v>
      </c>
      <c r="M983" s="2" t="b">
        <v>0</v>
      </c>
      <c r="N983" s="2" t="s">
        <v>28</v>
      </c>
    </row>
    <row r="984" spans="1:14" x14ac:dyDescent="0.25">
      <c r="A984" s="2">
        <v>982</v>
      </c>
      <c r="B984" s="2" t="s">
        <v>1992</v>
      </c>
      <c r="C984" s="3" t="s">
        <v>1993</v>
      </c>
      <c r="D984" s="2">
        <v>7200</v>
      </c>
      <c r="E984" s="2">
        <v>6115</v>
      </c>
      <c r="F984" s="2" t="s">
        <v>14</v>
      </c>
      <c r="G984" s="2">
        <v>75</v>
      </c>
      <c r="H984" s="2" t="s">
        <v>21</v>
      </c>
      <c r="I984" s="2" t="s">
        <v>22</v>
      </c>
      <c r="J984" s="2">
        <v>1311051600</v>
      </c>
      <c r="K984" s="2">
        <v>1311224400</v>
      </c>
      <c r="L984" s="2" t="b">
        <v>0</v>
      </c>
      <c r="M984" s="2" t="b">
        <v>1</v>
      </c>
      <c r="N984" s="2" t="s">
        <v>42</v>
      </c>
    </row>
    <row r="985" spans="1:14" x14ac:dyDescent="0.25">
      <c r="A985" s="2">
        <v>983</v>
      </c>
      <c r="B985" s="2" t="s">
        <v>1994</v>
      </c>
      <c r="C985" s="3" t="s">
        <v>1995</v>
      </c>
      <c r="D985" s="2">
        <v>129100</v>
      </c>
      <c r="E985" s="2">
        <v>188404</v>
      </c>
      <c r="F985" s="2" t="s">
        <v>20</v>
      </c>
      <c r="G985" s="2">
        <v>2326</v>
      </c>
      <c r="H985" s="2" t="s">
        <v>21</v>
      </c>
      <c r="I985" s="2" t="s">
        <v>22</v>
      </c>
      <c r="J985" s="2">
        <v>1564894800</v>
      </c>
      <c r="K985" s="2">
        <v>1566190800</v>
      </c>
      <c r="L985" s="2" t="b">
        <v>0</v>
      </c>
      <c r="M985" s="2" t="b">
        <v>0</v>
      </c>
      <c r="N985" s="2" t="s">
        <v>42</v>
      </c>
    </row>
    <row r="986" spans="1:14" x14ac:dyDescent="0.25">
      <c r="A986" s="2">
        <v>984</v>
      </c>
      <c r="B986" s="2" t="s">
        <v>1996</v>
      </c>
      <c r="C986" s="3" t="s">
        <v>1997</v>
      </c>
      <c r="D986" s="2">
        <v>6500</v>
      </c>
      <c r="E986" s="2">
        <v>9910</v>
      </c>
      <c r="F986" s="2" t="s">
        <v>20</v>
      </c>
      <c r="G986" s="2">
        <v>381</v>
      </c>
      <c r="H986" s="2" t="s">
        <v>21</v>
      </c>
      <c r="I986" s="2" t="s">
        <v>22</v>
      </c>
      <c r="J986" s="2">
        <v>1567918800</v>
      </c>
      <c r="K986" s="2">
        <v>1570165200</v>
      </c>
      <c r="L986" s="2" t="b">
        <v>0</v>
      </c>
      <c r="M986" s="2" t="b">
        <v>0</v>
      </c>
      <c r="N986" s="2" t="s">
        <v>33</v>
      </c>
    </row>
    <row r="987" spans="1:14" x14ac:dyDescent="0.25">
      <c r="A987" s="2">
        <v>985</v>
      </c>
      <c r="B987" s="2" t="s">
        <v>1998</v>
      </c>
      <c r="C987" s="3" t="s">
        <v>1999</v>
      </c>
      <c r="D987" s="2">
        <v>170600</v>
      </c>
      <c r="E987" s="2">
        <v>114523</v>
      </c>
      <c r="F987" s="2" t="s">
        <v>14</v>
      </c>
      <c r="G987" s="2">
        <v>4405</v>
      </c>
      <c r="H987" s="2" t="s">
        <v>21</v>
      </c>
      <c r="I987" s="2" t="s">
        <v>22</v>
      </c>
      <c r="J987" s="2">
        <v>1386309600</v>
      </c>
      <c r="K987" s="2">
        <v>1388556000</v>
      </c>
      <c r="L987" s="2" t="b">
        <v>0</v>
      </c>
      <c r="M987" s="2" t="b">
        <v>1</v>
      </c>
      <c r="N987" s="2" t="s">
        <v>23</v>
      </c>
    </row>
    <row r="988" spans="1:14" x14ac:dyDescent="0.25">
      <c r="A988" s="2">
        <v>986</v>
      </c>
      <c r="B988" s="2" t="s">
        <v>2000</v>
      </c>
      <c r="C988" s="3" t="s">
        <v>2001</v>
      </c>
      <c r="D988" s="2">
        <v>7800</v>
      </c>
      <c r="E988" s="2">
        <v>3144</v>
      </c>
      <c r="F988" s="2" t="s">
        <v>14</v>
      </c>
      <c r="G988" s="2">
        <v>92</v>
      </c>
      <c r="H988" s="2" t="s">
        <v>21</v>
      </c>
      <c r="I988" s="2" t="s">
        <v>22</v>
      </c>
      <c r="J988" s="2">
        <v>1301979600</v>
      </c>
      <c r="K988" s="2">
        <v>1303189200</v>
      </c>
      <c r="L988" s="2" t="b">
        <v>0</v>
      </c>
      <c r="M988" s="2" t="b">
        <v>0</v>
      </c>
      <c r="N988" s="2" t="s">
        <v>23</v>
      </c>
    </row>
    <row r="989" spans="1:14" x14ac:dyDescent="0.25">
      <c r="A989" s="2">
        <v>987</v>
      </c>
      <c r="B989" s="2" t="s">
        <v>2002</v>
      </c>
      <c r="C989" s="3" t="s">
        <v>2003</v>
      </c>
      <c r="D989" s="2">
        <v>6200</v>
      </c>
      <c r="E989" s="2">
        <v>13441</v>
      </c>
      <c r="F989" s="2" t="s">
        <v>20</v>
      </c>
      <c r="G989" s="2">
        <v>480</v>
      </c>
      <c r="H989" s="2" t="s">
        <v>21</v>
      </c>
      <c r="I989" s="2" t="s">
        <v>22</v>
      </c>
      <c r="J989" s="2">
        <v>1493269200</v>
      </c>
      <c r="K989" s="2">
        <v>1494478800</v>
      </c>
      <c r="L989" s="2" t="b">
        <v>0</v>
      </c>
      <c r="M989" s="2" t="b">
        <v>0</v>
      </c>
      <c r="N989" s="2" t="s">
        <v>42</v>
      </c>
    </row>
    <row r="990" spans="1:14" x14ac:dyDescent="0.25">
      <c r="A990" s="2">
        <v>988</v>
      </c>
      <c r="B990" s="2" t="s">
        <v>2004</v>
      </c>
      <c r="C990" s="3" t="s">
        <v>2005</v>
      </c>
      <c r="D990" s="2">
        <v>9400</v>
      </c>
      <c r="E990" s="2">
        <v>4899</v>
      </c>
      <c r="F990" s="2" t="s">
        <v>14</v>
      </c>
      <c r="G990" s="2">
        <v>64</v>
      </c>
      <c r="H990" s="2" t="s">
        <v>21</v>
      </c>
      <c r="I990" s="2" t="s">
        <v>22</v>
      </c>
      <c r="J990" s="2">
        <v>1478930400</v>
      </c>
      <c r="K990" s="2">
        <v>1480744800</v>
      </c>
      <c r="L990" s="2" t="b">
        <v>0</v>
      </c>
      <c r="M990" s="2" t="b">
        <v>0</v>
      </c>
      <c r="N990" s="2" t="s">
        <v>133</v>
      </c>
    </row>
    <row r="991" spans="1:14" x14ac:dyDescent="0.25">
      <c r="A991" s="2">
        <v>989</v>
      </c>
      <c r="B991" s="2" t="s">
        <v>2006</v>
      </c>
      <c r="C991" s="3" t="s">
        <v>2007</v>
      </c>
      <c r="D991" s="2">
        <v>2400</v>
      </c>
      <c r="E991" s="2">
        <v>11990</v>
      </c>
      <c r="F991" s="2" t="s">
        <v>20</v>
      </c>
      <c r="G991" s="2">
        <v>226</v>
      </c>
      <c r="H991" s="2" t="s">
        <v>21</v>
      </c>
      <c r="I991" s="2" t="s">
        <v>22</v>
      </c>
      <c r="J991" s="2">
        <v>1555390800</v>
      </c>
      <c r="K991" s="2">
        <v>1555822800</v>
      </c>
      <c r="L991" s="2" t="b">
        <v>0</v>
      </c>
      <c r="M991" s="2" t="b">
        <v>0</v>
      </c>
      <c r="N991" s="2" t="s">
        <v>206</v>
      </c>
    </row>
    <row r="992" spans="1:14" x14ac:dyDescent="0.25">
      <c r="A992" s="2">
        <v>990</v>
      </c>
      <c r="B992" s="2" t="s">
        <v>2008</v>
      </c>
      <c r="C992" s="3" t="s">
        <v>2009</v>
      </c>
      <c r="D992" s="2">
        <v>7800</v>
      </c>
      <c r="E992" s="2">
        <v>6839</v>
      </c>
      <c r="F992" s="2" t="s">
        <v>14</v>
      </c>
      <c r="G992" s="2">
        <v>64</v>
      </c>
      <c r="H992" s="2" t="s">
        <v>21</v>
      </c>
      <c r="I992" s="2" t="s">
        <v>22</v>
      </c>
      <c r="J992" s="2">
        <v>1456984800</v>
      </c>
      <c r="K992" s="2">
        <v>1458882000</v>
      </c>
      <c r="L992" s="2" t="b">
        <v>0</v>
      </c>
      <c r="M992" s="2" t="b">
        <v>1</v>
      </c>
      <c r="N992" s="2" t="s">
        <v>53</v>
      </c>
    </row>
    <row r="993" spans="1:14" x14ac:dyDescent="0.25">
      <c r="A993" s="2">
        <v>991</v>
      </c>
      <c r="B993" s="2" t="s">
        <v>1080</v>
      </c>
      <c r="C993" s="3" t="s">
        <v>2010</v>
      </c>
      <c r="D993" s="2">
        <v>9800</v>
      </c>
      <c r="E993" s="2">
        <v>11091</v>
      </c>
      <c r="F993" s="2" t="s">
        <v>20</v>
      </c>
      <c r="G993" s="2">
        <v>241</v>
      </c>
      <c r="H993" s="2" t="s">
        <v>21</v>
      </c>
      <c r="I993" s="2" t="s">
        <v>22</v>
      </c>
      <c r="J993" s="2">
        <v>1411621200</v>
      </c>
      <c r="K993" s="2">
        <v>1411966800</v>
      </c>
      <c r="L993" s="2" t="b">
        <v>0</v>
      </c>
      <c r="M993" s="2" t="b">
        <v>1</v>
      </c>
      <c r="N993" s="2" t="s">
        <v>23</v>
      </c>
    </row>
    <row r="994" spans="1:14" x14ac:dyDescent="0.25">
      <c r="A994" s="2">
        <v>992</v>
      </c>
      <c r="B994" s="2" t="s">
        <v>2011</v>
      </c>
      <c r="C994" s="3" t="s">
        <v>2012</v>
      </c>
      <c r="D994" s="2">
        <v>3100</v>
      </c>
      <c r="E994" s="2">
        <v>13223</v>
      </c>
      <c r="F994" s="2" t="s">
        <v>20</v>
      </c>
      <c r="G994" s="2">
        <v>132</v>
      </c>
      <c r="H994" s="2" t="s">
        <v>21</v>
      </c>
      <c r="I994" s="2" t="s">
        <v>22</v>
      </c>
      <c r="J994" s="2">
        <v>1525669200</v>
      </c>
      <c r="K994" s="2">
        <v>1526878800</v>
      </c>
      <c r="L994" s="2" t="b">
        <v>0</v>
      </c>
      <c r="M994" s="2" t="b">
        <v>1</v>
      </c>
      <c r="N994" s="2" t="s">
        <v>53</v>
      </c>
    </row>
    <row r="995" spans="1:14" x14ac:dyDescent="0.25">
      <c r="A995" s="2">
        <v>993</v>
      </c>
      <c r="B995" s="2" t="s">
        <v>2013</v>
      </c>
      <c r="C995" s="3" t="s">
        <v>2014</v>
      </c>
      <c r="D995" s="2">
        <v>9800</v>
      </c>
      <c r="E995" s="2">
        <v>7608</v>
      </c>
      <c r="F995" s="2" t="s">
        <v>74</v>
      </c>
      <c r="G995" s="2">
        <v>75</v>
      </c>
      <c r="H995" s="2" t="s">
        <v>107</v>
      </c>
      <c r="I995" s="2" t="s">
        <v>108</v>
      </c>
      <c r="J995" s="2">
        <v>1450936800</v>
      </c>
      <c r="K995" s="2">
        <v>1452405600</v>
      </c>
      <c r="L995" s="2" t="b">
        <v>0</v>
      </c>
      <c r="M995" s="2" t="b">
        <v>1</v>
      </c>
      <c r="N995" s="2" t="s">
        <v>122</v>
      </c>
    </row>
    <row r="996" spans="1:14" x14ac:dyDescent="0.25">
      <c r="A996" s="2">
        <v>994</v>
      </c>
      <c r="B996" s="2" t="s">
        <v>2015</v>
      </c>
      <c r="C996" s="3" t="s">
        <v>2016</v>
      </c>
      <c r="D996" s="2">
        <v>141100</v>
      </c>
      <c r="E996" s="2">
        <v>74073</v>
      </c>
      <c r="F996" s="2" t="s">
        <v>14</v>
      </c>
      <c r="G996" s="2">
        <v>842</v>
      </c>
      <c r="H996" s="2" t="s">
        <v>21</v>
      </c>
      <c r="I996" s="2" t="s">
        <v>22</v>
      </c>
      <c r="J996" s="2">
        <v>1413522000</v>
      </c>
      <c r="K996" s="2">
        <v>1414040400</v>
      </c>
      <c r="L996" s="2" t="b">
        <v>0</v>
      </c>
      <c r="M996" s="2" t="b">
        <v>1</v>
      </c>
      <c r="N996" s="2" t="s">
        <v>206</v>
      </c>
    </row>
    <row r="997" spans="1:14" x14ac:dyDescent="0.25">
      <c r="A997" s="2">
        <v>995</v>
      </c>
      <c r="B997" s="2" t="s">
        <v>2017</v>
      </c>
      <c r="C997" s="3" t="s">
        <v>2018</v>
      </c>
      <c r="D997" s="2">
        <v>97300</v>
      </c>
      <c r="E997" s="2">
        <v>153216</v>
      </c>
      <c r="F997" s="2" t="s">
        <v>20</v>
      </c>
      <c r="G997" s="2">
        <v>2043</v>
      </c>
      <c r="H997" s="2" t="s">
        <v>21</v>
      </c>
      <c r="I997" s="2" t="s">
        <v>22</v>
      </c>
      <c r="J997" s="2">
        <v>1541307600</v>
      </c>
      <c r="K997" s="2">
        <v>1543816800</v>
      </c>
      <c r="L997" s="2" t="b">
        <v>0</v>
      </c>
      <c r="M997" s="2" t="b">
        <v>1</v>
      </c>
      <c r="N997" s="2" t="s">
        <v>17</v>
      </c>
    </row>
    <row r="998" spans="1:14" x14ac:dyDescent="0.25">
      <c r="A998" s="2">
        <v>996</v>
      </c>
      <c r="B998" s="2" t="s">
        <v>2019</v>
      </c>
      <c r="C998" s="3" t="s">
        <v>2020</v>
      </c>
      <c r="D998" s="2">
        <v>6600</v>
      </c>
      <c r="E998" s="2">
        <v>4814</v>
      </c>
      <c r="F998" s="2" t="s">
        <v>14</v>
      </c>
      <c r="G998" s="2">
        <v>112</v>
      </c>
      <c r="H998" s="2" t="s">
        <v>21</v>
      </c>
      <c r="I998" s="2" t="s">
        <v>22</v>
      </c>
      <c r="J998" s="2">
        <v>1357106400</v>
      </c>
      <c r="K998" s="2">
        <v>1359698400</v>
      </c>
      <c r="L998" s="2" t="b">
        <v>0</v>
      </c>
      <c r="M998" s="2" t="b">
        <v>0</v>
      </c>
      <c r="N998" s="2" t="s">
        <v>33</v>
      </c>
    </row>
    <row r="999" spans="1:14" x14ac:dyDescent="0.25">
      <c r="A999" s="2">
        <v>997</v>
      </c>
      <c r="B999" s="2" t="s">
        <v>2021</v>
      </c>
      <c r="C999" s="3" t="s">
        <v>2022</v>
      </c>
      <c r="D999" s="2">
        <v>7600</v>
      </c>
      <c r="E999" s="2">
        <v>4603</v>
      </c>
      <c r="F999" s="2" t="s">
        <v>74</v>
      </c>
      <c r="G999" s="2">
        <v>139</v>
      </c>
      <c r="H999" s="2" t="s">
        <v>107</v>
      </c>
      <c r="I999" s="2" t="s">
        <v>108</v>
      </c>
      <c r="J999" s="2">
        <v>1390197600</v>
      </c>
      <c r="K999" s="2">
        <v>1390629600</v>
      </c>
      <c r="L999" s="2" t="b">
        <v>0</v>
      </c>
      <c r="M999" s="2" t="b">
        <v>0</v>
      </c>
      <c r="N999" s="2" t="s">
        <v>33</v>
      </c>
    </row>
    <row r="1000" spans="1:14" x14ac:dyDescent="0.25">
      <c r="A1000" s="2">
        <v>998</v>
      </c>
      <c r="B1000" s="2" t="s">
        <v>2023</v>
      </c>
      <c r="C1000" s="3" t="s">
        <v>2024</v>
      </c>
      <c r="D1000" s="2">
        <v>66600</v>
      </c>
      <c r="E1000" s="2">
        <v>37823</v>
      </c>
      <c r="F1000" s="2" t="s">
        <v>14</v>
      </c>
      <c r="G1000" s="2">
        <v>374</v>
      </c>
      <c r="H1000" s="2" t="s">
        <v>21</v>
      </c>
      <c r="I1000" s="2" t="s">
        <v>22</v>
      </c>
      <c r="J1000" s="2">
        <v>1265868000</v>
      </c>
      <c r="K1000" s="2">
        <v>1267077600</v>
      </c>
      <c r="L1000" s="2" t="b">
        <v>0</v>
      </c>
      <c r="M1000" s="2" t="b">
        <v>1</v>
      </c>
      <c r="N1000" s="2" t="s">
        <v>60</v>
      </c>
    </row>
    <row r="1001" spans="1:14" x14ac:dyDescent="0.25">
      <c r="A1001" s="2">
        <v>999</v>
      </c>
      <c r="B1001" s="2" t="s">
        <v>2025</v>
      </c>
      <c r="C1001" s="3" t="s">
        <v>2026</v>
      </c>
      <c r="D1001" s="2">
        <v>111100</v>
      </c>
      <c r="E1001" s="2">
        <v>62819</v>
      </c>
      <c r="F1001" s="2" t="s">
        <v>74</v>
      </c>
      <c r="G1001" s="2">
        <v>1122</v>
      </c>
      <c r="H1001" s="2" t="s">
        <v>21</v>
      </c>
      <c r="I1001" s="2" t="s">
        <v>22</v>
      </c>
      <c r="J1001" s="2">
        <v>1467176400</v>
      </c>
      <c r="K1001" s="2">
        <v>1467781200</v>
      </c>
      <c r="L1001" s="2" t="b">
        <v>0</v>
      </c>
      <c r="M1001" s="2" t="b">
        <v>0</v>
      </c>
      <c r="N1001" s="2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29F1-F5F1-4503-BDA3-9F4026E6DB4B}">
  <sheetPr>
    <tabColor rgb="FFFF0000"/>
  </sheetPr>
  <dimension ref="A1:AH1006"/>
  <sheetViews>
    <sheetView showGridLines="0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ColWidth="11" defaultRowHeight="15.75" x14ac:dyDescent="0.25"/>
  <cols>
    <col min="1" max="1" width="3.5" style="2" customWidth="1"/>
    <col min="2" max="2" width="4.375" style="24" customWidth="1"/>
    <col min="3" max="3" width="30.625" style="2" bestFit="1" customWidth="1"/>
    <col min="4" max="4" width="49.125" style="3" bestFit="1" customWidth="1"/>
    <col min="5" max="6" width="11" style="7"/>
    <col min="7" max="7" width="11" style="5"/>
    <col min="8" max="8" width="11" style="2"/>
    <col min="9" max="9" width="15.25" style="2" customWidth="1"/>
    <col min="10" max="10" width="15.25" style="8" customWidth="1"/>
    <col min="11" max="12" width="9.5" style="22" customWidth="1"/>
    <col min="13" max="13" width="13.375" style="2" hidden="1" customWidth="1"/>
    <col min="14" max="14" width="11.125" style="2" hidden="1" customWidth="1"/>
    <col min="15" max="17" width="11" style="2" customWidth="1"/>
    <col min="18" max="18" width="28" style="2" customWidth="1"/>
    <col min="19" max="20" width="15.25" style="8" customWidth="1"/>
    <col min="21" max="22" width="15.25" style="12" customWidth="1"/>
    <col min="23" max="23" width="9.375" style="12" customWidth="1"/>
    <col min="24" max="24" width="9.375" style="15" customWidth="1"/>
    <col min="25" max="27" width="12.5" style="19" customWidth="1"/>
    <col min="28" max="28" width="14.375" style="2" customWidth="1"/>
    <col min="29" max="29" width="11" style="2"/>
    <col min="30" max="30" width="16.25" style="2" customWidth="1"/>
    <col min="31" max="33" width="11" style="2"/>
    <col min="34" max="34" width="14.25" style="2" customWidth="1"/>
    <col min="35" max="16384" width="11" style="2"/>
  </cols>
  <sheetData>
    <row r="1" spans="2:34" ht="9" customHeight="1" x14ac:dyDescent="0.25"/>
    <row r="2" spans="2:34" x14ac:dyDescent="0.25">
      <c r="C2" s="136" t="s">
        <v>2160</v>
      </c>
      <c r="D2" s="111"/>
      <c r="E2" s="112">
        <f>SUBTOTAL(1,E$7:E$1006)</f>
        <v>43983.1</v>
      </c>
      <c r="F2" s="112">
        <f>SUBTOTAL(1,F$7:F$1006)</f>
        <v>42748.055</v>
      </c>
      <c r="G2" s="113"/>
      <c r="H2" s="113"/>
      <c r="I2" s="113">
        <f>SUBTOTAL(1,I$7:I$1006)</f>
        <v>727.005</v>
      </c>
      <c r="J2" s="113">
        <f>SUBTOTAL(1,J$7:J$1006)</f>
        <v>67.546704837977614</v>
      </c>
      <c r="K2" s="114"/>
      <c r="L2" s="114"/>
      <c r="M2" s="115"/>
      <c r="N2" s="115"/>
      <c r="O2" s="115"/>
      <c r="P2" s="115"/>
      <c r="Q2" s="115"/>
      <c r="R2" s="115"/>
      <c r="S2" s="110"/>
      <c r="T2" s="110"/>
      <c r="U2" s="116"/>
      <c r="V2" s="116"/>
      <c r="W2" s="113">
        <f>SUBTOTAL(1,W$7:W$1006)</f>
        <v>15.397</v>
      </c>
      <c r="X2" s="117"/>
      <c r="Y2" s="112">
        <f t="shared" ref="Y2:AA2" si="0">SUBTOTAL(1,Y$7:Y$1006)</f>
        <v>41903.404124503533</v>
      </c>
      <c r="Z2" s="112">
        <f t="shared" si="0"/>
        <v>40757.850497791595</v>
      </c>
      <c r="AA2" s="112">
        <f t="shared" si="0"/>
        <v>64.63482818142765</v>
      </c>
      <c r="AB2" s="115"/>
    </row>
    <row r="3" spans="2:34" x14ac:dyDescent="0.25">
      <c r="C3" s="136" t="s">
        <v>2122</v>
      </c>
      <c r="D3" s="119"/>
      <c r="E3" s="120">
        <f>SUBTOTAL(5,E$7:E$1006)</f>
        <v>100</v>
      </c>
      <c r="F3" s="120">
        <f>SUBTOTAL(5,F$7:F$1006)</f>
        <v>0</v>
      </c>
      <c r="G3" s="121"/>
      <c r="H3" s="121"/>
      <c r="I3" s="121">
        <f>SUBTOTAL(5,I$7:I$1006)</f>
        <v>0</v>
      </c>
      <c r="J3" s="121">
        <f>SUBTOTAL(5,J$7:J$1006)</f>
        <v>0</v>
      </c>
      <c r="K3" s="122"/>
      <c r="L3" s="122"/>
      <c r="M3" s="123"/>
      <c r="N3" s="123"/>
      <c r="O3" s="123"/>
      <c r="P3" s="123"/>
      <c r="Q3" s="123"/>
      <c r="R3" s="123"/>
      <c r="S3" s="118"/>
      <c r="T3" s="118"/>
      <c r="U3" s="124">
        <f>SUBTOTAL(5,Table1[Date Created Conversion])</f>
        <v>40187.25</v>
      </c>
      <c r="V3" s="125"/>
      <c r="W3" s="121">
        <f>SUBTOTAL(5,W$7:W$1006)</f>
        <v>0</v>
      </c>
      <c r="X3" s="126"/>
      <c r="Y3" s="120">
        <f t="shared" ref="Y3:AA3" si="1">SUBTOTAL(5,Y$7:Y$1006)</f>
        <v>13.404825737265416</v>
      </c>
      <c r="Z3" s="120">
        <f t="shared" si="1"/>
        <v>0</v>
      </c>
      <c r="AA3" s="120">
        <f t="shared" si="1"/>
        <v>0</v>
      </c>
      <c r="AB3" s="123"/>
    </row>
    <row r="4" spans="2:34" x14ac:dyDescent="0.25">
      <c r="C4" s="136" t="s">
        <v>2123</v>
      </c>
      <c r="D4" s="128"/>
      <c r="E4" s="129">
        <f>SUBTOTAL(4,E$7:E$1006)</f>
        <v>199200</v>
      </c>
      <c r="F4" s="129">
        <f>SUBTOTAL(4,F$7:F$1006)</f>
        <v>199110</v>
      </c>
      <c r="G4" s="130"/>
      <c r="H4" s="130"/>
      <c r="I4" s="130">
        <f>SUBTOTAL(4,I$7:I$1006)</f>
        <v>7295</v>
      </c>
      <c r="J4" s="130">
        <f>SUBTOTAL(4,J$7:J$1006)</f>
        <v>113.17073170731707</v>
      </c>
      <c r="K4" s="131"/>
      <c r="L4" s="131"/>
      <c r="M4" s="132"/>
      <c r="N4" s="132"/>
      <c r="O4" s="132"/>
      <c r="P4" s="132"/>
      <c r="Q4" s="132"/>
      <c r="R4" s="132"/>
      <c r="S4" s="127"/>
      <c r="T4" s="127"/>
      <c r="U4" s="133">
        <f>SUBTOTAL(4,Table1[Date Created Conversion])</f>
        <v>43857.25</v>
      </c>
      <c r="V4" s="134"/>
      <c r="W4" s="130">
        <f>SUBTOTAL(4,W$7:W$1006)</f>
        <v>59</v>
      </c>
      <c r="X4" s="135"/>
      <c r="Y4" s="129">
        <f t="shared" ref="Y4:AA4" si="2">SUBTOTAL(4,Y$7:Y$1006)</f>
        <v>200937.5</v>
      </c>
      <c r="Z4" s="129">
        <f t="shared" si="2"/>
        <v>225213.79310344829</v>
      </c>
      <c r="AA4" s="129">
        <f t="shared" si="2"/>
        <v>120.94868058928283</v>
      </c>
      <c r="AB4" s="132"/>
    </row>
    <row r="5" spans="2:34" x14ac:dyDescent="0.25">
      <c r="C5" s="67">
        <f>COUNTA(_xlfn.UNIQUE(C7:C1006))</f>
        <v>974</v>
      </c>
      <c r="S5" s="67">
        <f>COUNTA(_xlfn.UNIQUE(S7:S1006))</f>
        <v>9</v>
      </c>
      <c r="T5" s="67">
        <f>COUNTA(_xlfn.UNIQUE(T7:T1006))</f>
        <v>24</v>
      </c>
      <c r="AF5" s="2" t="s">
        <v>2159</v>
      </c>
    </row>
    <row r="6" spans="2:34" s="4" customFormat="1" ht="62.25" customHeight="1" x14ac:dyDescent="0.25">
      <c r="B6" s="4" t="s">
        <v>2027</v>
      </c>
      <c r="C6" s="4" t="s">
        <v>0</v>
      </c>
      <c r="D6" s="4" t="s">
        <v>1</v>
      </c>
      <c r="E6" s="6" t="s">
        <v>2</v>
      </c>
      <c r="F6" s="6" t="s">
        <v>3</v>
      </c>
      <c r="G6" s="77" t="s">
        <v>2029</v>
      </c>
      <c r="H6" s="4" t="s">
        <v>4</v>
      </c>
      <c r="I6" s="4" t="s">
        <v>5</v>
      </c>
      <c r="J6" s="77" t="s">
        <v>2030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  <c r="P6" s="4" t="s">
        <v>11</v>
      </c>
      <c r="Q6" s="4" t="s">
        <v>2182</v>
      </c>
      <c r="R6" s="4" t="s">
        <v>2028</v>
      </c>
      <c r="S6" s="77" t="s">
        <v>2031</v>
      </c>
      <c r="T6" s="77" t="s">
        <v>2032</v>
      </c>
      <c r="U6" s="77" t="s">
        <v>2071</v>
      </c>
      <c r="V6" s="77" t="s">
        <v>2072</v>
      </c>
      <c r="W6" s="86" t="s">
        <v>2085</v>
      </c>
      <c r="X6" s="87" t="s">
        <v>2086</v>
      </c>
      <c r="Y6" s="88" t="s">
        <v>2087</v>
      </c>
      <c r="Z6" s="88" t="s">
        <v>2088</v>
      </c>
      <c r="AA6" s="88" t="s">
        <v>2089</v>
      </c>
      <c r="AB6" s="89" t="s">
        <v>2178</v>
      </c>
      <c r="AF6" s="20" t="s">
        <v>2090</v>
      </c>
      <c r="AG6" s="20" t="s">
        <v>2091</v>
      </c>
      <c r="AH6" s="20" t="s">
        <v>2090</v>
      </c>
    </row>
    <row r="7" spans="2:34" x14ac:dyDescent="0.25">
      <c r="B7" s="24">
        <v>0</v>
      </c>
      <c r="C7" s="2" t="s">
        <v>12</v>
      </c>
      <c r="D7" s="3" t="s">
        <v>13</v>
      </c>
      <c r="E7" s="7">
        <v>100</v>
      </c>
      <c r="F7" s="7">
        <v>0</v>
      </c>
      <c r="G7" s="5">
        <f>Table1[[#This Row],[pledged]]/Table1[[#This Row],[goal]]</f>
        <v>0</v>
      </c>
      <c r="H7" s="2" t="s">
        <v>14</v>
      </c>
      <c r="I7" s="2">
        <v>0</v>
      </c>
      <c r="J7" s="8">
        <f t="shared" ref="J7:J70" si="3">IFERROR(F7/I7,0)</f>
        <v>0</v>
      </c>
      <c r="K7" s="22" t="s">
        <v>15</v>
      </c>
      <c r="L7" s="22" t="s">
        <v>16</v>
      </c>
      <c r="M7" s="2">
        <v>1448690400</v>
      </c>
      <c r="N7" s="2">
        <v>1450159200</v>
      </c>
      <c r="O7" s="2" t="b">
        <v>0</v>
      </c>
      <c r="P7" s="2" t="b">
        <v>0</v>
      </c>
      <c r="Q7" s="2" t="b">
        <f>AND(Table1[[#This Row],[staff_pick]]=TRUE,Table1[[#This Row],[spotlight]]=TRUE)</f>
        <v>0</v>
      </c>
      <c r="R7" s="2" t="s">
        <v>17</v>
      </c>
      <c r="S7" s="8" t="str">
        <f t="shared" ref="S7:S70" si="4">LEFT(R7,SEARCH("/",R7,1)-1)</f>
        <v>food</v>
      </c>
      <c r="T7" s="8" t="str">
        <f t="shared" ref="T7:T70" si="5">MID(R7,SEARCH("/",R7,1)+1,256)</f>
        <v>food trucks</v>
      </c>
      <c r="U7" s="12">
        <f t="shared" ref="U7:U70" si="6">(((M7/60)/60)/24)+DATE(1970,1,1)</f>
        <v>42336.25</v>
      </c>
      <c r="V7" s="12">
        <f t="shared" ref="V7:V70" si="7">(((N7/60)/60)/24)+DATE(1970,1,1)</f>
        <v>42353.25</v>
      </c>
      <c r="W7" s="16">
        <f t="shared" ref="W7:W70" si="8">_xlfn.DAYS(V7,U7)</f>
        <v>17</v>
      </c>
      <c r="X7" s="15">
        <f t="shared" ref="X7:X70" si="9">VLOOKUP(L7,$AF$7:$AG$13,2,FALSE)</f>
        <v>1.32</v>
      </c>
      <c r="Y7" s="19">
        <f t="shared" ref="Y7:Y70" si="10">E7/X7</f>
        <v>75.757575757575751</v>
      </c>
      <c r="Z7" s="19">
        <f t="shared" ref="Z7:Z70" si="11">F7/X7</f>
        <v>0</v>
      </c>
      <c r="AA7" s="19">
        <f t="shared" ref="AA7:AA70" si="12">IFERROR(Z7/I7,0)</f>
        <v>0</v>
      </c>
      <c r="AB7" s="2" t="str">
        <f t="shared" ref="AB7:AB70" si="13">VLOOKUP(L7,$AF$7:$AH$13,3,FALSE)</f>
        <v>Canada</v>
      </c>
      <c r="AD7"/>
      <c r="AE7"/>
      <c r="AF7" s="21" t="s">
        <v>16</v>
      </c>
      <c r="AG7" s="21">
        <v>1.32</v>
      </c>
      <c r="AH7" s="21" t="s">
        <v>2171</v>
      </c>
    </row>
    <row r="8" spans="2:34" x14ac:dyDescent="0.25">
      <c r="B8" s="24">
        <v>1</v>
      </c>
      <c r="C8" s="2" t="s">
        <v>18</v>
      </c>
      <c r="D8" s="3" t="s">
        <v>19</v>
      </c>
      <c r="E8" s="7">
        <v>1400</v>
      </c>
      <c r="F8" s="7">
        <v>14560</v>
      </c>
      <c r="G8" s="5">
        <f>Table1[[#This Row],[pledged]]/Table1[[#This Row],[goal]]</f>
        <v>10.4</v>
      </c>
      <c r="H8" s="2" t="s">
        <v>20</v>
      </c>
      <c r="I8" s="2">
        <v>158</v>
      </c>
      <c r="J8" s="8">
        <f t="shared" si="3"/>
        <v>92.151898734177209</v>
      </c>
      <c r="K8" s="22" t="s">
        <v>21</v>
      </c>
      <c r="L8" s="22" t="s">
        <v>22</v>
      </c>
      <c r="M8" s="2">
        <v>1408424400</v>
      </c>
      <c r="N8" s="2">
        <v>1408597200</v>
      </c>
      <c r="O8" s="2" t="b">
        <v>0</v>
      </c>
      <c r="P8" s="2" t="b">
        <v>1</v>
      </c>
      <c r="Q8" s="2" t="b">
        <f>AND(Table1[[#This Row],[staff_pick]]=TRUE,Table1[[#This Row],[spotlight]]=TRUE)</f>
        <v>0</v>
      </c>
      <c r="R8" s="2" t="s">
        <v>23</v>
      </c>
      <c r="S8" s="8" t="str">
        <f t="shared" si="4"/>
        <v>music</v>
      </c>
      <c r="T8" s="8" t="str">
        <f t="shared" si="5"/>
        <v>rock</v>
      </c>
      <c r="U8" s="12">
        <f t="shared" si="6"/>
        <v>41870.208333333336</v>
      </c>
      <c r="V8" s="12">
        <f t="shared" si="7"/>
        <v>41872.208333333336</v>
      </c>
      <c r="W8" s="16">
        <f t="shared" si="8"/>
        <v>2</v>
      </c>
      <c r="X8" s="15">
        <f t="shared" si="9"/>
        <v>1</v>
      </c>
      <c r="Y8" s="19">
        <f t="shared" si="10"/>
        <v>1400</v>
      </c>
      <c r="Z8" s="19">
        <f t="shared" si="11"/>
        <v>14560</v>
      </c>
      <c r="AA8" s="19">
        <f t="shared" si="12"/>
        <v>92.151898734177209</v>
      </c>
      <c r="AB8" s="2" t="str">
        <f t="shared" si="13"/>
        <v>USA</v>
      </c>
      <c r="AF8" s="21" t="s">
        <v>22</v>
      </c>
      <c r="AG8" s="21">
        <v>1</v>
      </c>
      <c r="AH8" s="21" t="s">
        <v>2172</v>
      </c>
    </row>
    <row r="9" spans="2:34" x14ac:dyDescent="0.25">
      <c r="B9" s="24">
        <v>2</v>
      </c>
      <c r="C9" s="2" t="s">
        <v>24</v>
      </c>
      <c r="D9" s="3" t="s">
        <v>25</v>
      </c>
      <c r="E9" s="7">
        <v>108400</v>
      </c>
      <c r="F9" s="7">
        <v>142523</v>
      </c>
      <c r="G9" s="5">
        <f>Table1[[#This Row],[pledged]]/Table1[[#This Row],[goal]]</f>
        <v>1.3147878228782288</v>
      </c>
      <c r="H9" s="2" t="s">
        <v>20</v>
      </c>
      <c r="I9" s="2">
        <v>1425</v>
      </c>
      <c r="J9" s="8">
        <f t="shared" si="3"/>
        <v>100.01614035087719</v>
      </c>
      <c r="K9" s="22" t="s">
        <v>26</v>
      </c>
      <c r="L9" s="22" t="s">
        <v>27</v>
      </c>
      <c r="M9" s="2">
        <v>1384668000</v>
      </c>
      <c r="N9" s="2">
        <v>1384840800</v>
      </c>
      <c r="O9" s="2" t="b">
        <v>0</v>
      </c>
      <c r="P9" s="2" t="b">
        <v>0</v>
      </c>
      <c r="Q9" s="2" t="b">
        <f>AND(Table1[[#This Row],[staff_pick]]=TRUE,Table1[[#This Row],[spotlight]]=TRUE)</f>
        <v>0</v>
      </c>
      <c r="R9" s="2" t="s">
        <v>28</v>
      </c>
      <c r="S9" s="8" t="str">
        <f t="shared" si="4"/>
        <v>technology</v>
      </c>
      <c r="T9" s="8" t="str">
        <f t="shared" si="5"/>
        <v>web</v>
      </c>
      <c r="U9" s="12">
        <f t="shared" si="6"/>
        <v>41595.25</v>
      </c>
      <c r="V9" s="12">
        <f t="shared" si="7"/>
        <v>41597.25</v>
      </c>
      <c r="W9" s="16">
        <f t="shared" si="8"/>
        <v>2</v>
      </c>
      <c r="X9" s="15">
        <f t="shared" si="9"/>
        <v>1.49</v>
      </c>
      <c r="Y9" s="19">
        <f t="shared" si="10"/>
        <v>72751.677852348992</v>
      </c>
      <c r="Z9" s="19">
        <f t="shared" si="11"/>
        <v>95653.020134228194</v>
      </c>
      <c r="AA9" s="19">
        <f t="shared" si="12"/>
        <v>67.124926409984695</v>
      </c>
      <c r="AB9" s="2" t="str">
        <f t="shared" si="13"/>
        <v>Australia</v>
      </c>
      <c r="AF9" s="21" t="s">
        <v>27</v>
      </c>
      <c r="AG9" s="21">
        <v>1.49</v>
      </c>
      <c r="AH9" s="21" t="s">
        <v>2173</v>
      </c>
    </row>
    <row r="10" spans="2:34" x14ac:dyDescent="0.25">
      <c r="B10" s="24">
        <v>3</v>
      </c>
      <c r="C10" s="2" t="s">
        <v>29</v>
      </c>
      <c r="D10" s="3" t="s">
        <v>30</v>
      </c>
      <c r="E10" s="7">
        <v>4200</v>
      </c>
      <c r="F10" s="7">
        <v>2477</v>
      </c>
      <c r="G10" s="5">
        <f>Table1[[#This Row],[pledged]]/Table1[[#This Row],[goal]]</f>
        <v>0.58976190476190471</v>
      </c>
      <c r="H10" s="2" t="s">
        <v>14</v>
      </c>
      <c r="I10" s="2">
        <v>24</v>
      </c>
      <c r="J10" s="8">
        <f t="shared" si="3"/>
        <v>103.20833333333333</v>
      </c>
      <c r="K10" s="22" t="s">
        <v>21</v>
      </c>
      <c r="L10" s="22" t="s">
        <v>22</v>
      </c>
      <c r="M10" s="2">
        <v>1565499600</v>
      </c>
      <c r="N10" s="2">
        <v>1568955600</v>
      </c>
      <c r="O10" s="2" t="b">
        <v>0</v>
      </c>
      <c r="P10" s="2" t="b">
        <v>0</v>
      </c>
      <c r="Q10" s="2" t="b">
        <f>AND(Table1[[#This Row],[staff_pick]]=TRUE,Table1[[#This Row],[spotlight]]=TRUE)</f>
        <v>0</v>
      </c>
      <c r="R10" s="2" t="s">
        <v>23</v>
      </c>
      <c r="S10" s="8" t="str">
        <f t="shared" si="4"/>
        <v>music</v>
      </c>
      <c r="T10" s="8" t="str">
        <f t="shared" si="5"/>
        <v>rock</v>
      </c>
      <c r="U10" s="12">
        <f t="shared" si="6"/>
        <v>43688.208333333328</v>
      </c>
      <c r="V10" s="12">
        <f t="shared" si="7"/>
        <v>43728.208333333328</v>
      </c>
      <c r="W10" s="16">
        <f t="shared" si="8"/>
        <v>40</v>
      </c>
      <c r="X10" s="15">
        <f t="shared" si="9"/>
        <v>1</v>
      </c>
      <c r="Y10" s="19">
        <f t="shared" si="10"/>
        <v>4200</v>
      </c>
      <c r="Z10" s="19">
        <f t="shared" si="11"/>
        <v>2477</v>
      </c>
      <c r="AA10" s="19">
        <f t="shared" si="12"/>
        <v>103.20833333333333</v>
      </c>
      <c r="AB10" s="2" t="str">
        <f t="shared" si="13"/>
        <v>USA</v>
      </c>
      <c r="AF10" s="21" t="s">
        <v>37</v>
      </c>
      <c r="AG10" s="21">
        <v>7.46</v>
      </c>
      <c r="AH10" s="21" t="s">
        <v>2174</v>
      </c>
    </row>
    <row r="11" spans="2:34" x14ac:dyDescent="0.25">
      <c r="B11" s="24">
        <v>4</v>
      </c>
      <c r="C11" s="2" t="s">
        <v>31</v>
      </c>
      <c r="D11" s="3" t="s">
        <v>32</v>
      </c>
      <c r="E11" s="7">
        <v>7600</v>
      </c>
      <c r="F11" s="7">
        <v>5265</v>
      </c>
      <c r="G11" s="5">
        <f>Table1[[#This Row],[pledged]]/Table1[[#This Row],[goal]]</f>
        <v>0.69276315789473686</v>
      </c>
      <c r="H11" s="2" t="s">
        <v>14</v>
      </c>
      <c r="I11" s="2">
        <v>53</v>
      </c>
      <c r="J11" s="8">
        <f t="shared" si="3"/>
        <v>99.339622641509436</v>
      </c>
      <c r="K11" s="22" t="s">
        <v>21</v>
      </c>
      <c r="L11" s="22" t="s">
        <v>22</v>
      </c>
      <c r="M11" s="2">
        <v>1547964000</v>
      </c>
      <c r="N11" s="2">
        <v>1548309600</v>
      </c>
      <c r="O11" s="2" t="b">
        <v>0</v>
      </c>
      <c r="P11" s="2" t="b">
        <v>0</v>
      </c>
      <c r="Q11" s="2" t="b">
        <f>AND(Table1[[#This Row],[staff_pick]]=TRUE,Table1[[#This Row],[spotlight]]=TRUE)</f>
        <v>0</v>
      </c>
      <c r="R11" s="2" t="s">
        <v>33</v>
      </c>
      <c r="S11" s="8" t="str">
        <f t="shared" si="4"/>
        <v>theater</v>
      </c>
      <c r="T11" s="8" t="str">
        <f t="shared" si="5"/>
        <v>plays</v>
      </c>
      <c r="U11" s="12">
        <f t="shared" si="6"/>
        <v>43485.25</v>
      </c>
      <c r="V11" s="12">
        <f t="shared" si="7"/>
        <v>43489.25</v>
      </c>
      <c r="W11" s="16">
        <f t="shared" si="8"/>
        <v>4</v>
      </c>
      <c r="X11" s="15">
        <f t="shared" si="9"/>
        <v>1</v>
      </c>
      <c r="Y11" s="19">
        <f t="shared" si="10"/>
        <v>7600</v>
      </c>
      <c r="Z11" s="19">
        <f t="shared" si="11"/>
        <v>5265</v>
      </c>
      <c r="AA11" s="19">
        <f t="shared" si="12"/>
        <v>99.339622641509436</v>
      </c>
      <c r="AB11" s="2" t="str">
        <f t="shared" si="13"/>
        <v>USA</v>
      </c>
      <c r="AF11" s="21" t="s">
        <v>41</v>
      </c>
      <c r="AG11" s="21">
        <v>0.87</v>
      </c>
      <c r="AH11" s="21" t="s">
        <v>2175</v>
      </c>
    </row>
    <row r="12" spans="2:34" x14ac:dyDescent="0.25">
      <c r="B12" s="24">
        <v>5</v>
      </c>
      <c r="C12" s="2" t="s">
        <v>34</v>
      </c>
      <c r="D12" s="3" t="s">
        <v>35</v>
      </c>
      <c r="E12" s="7">
        <v>7600</v>
      </c>
      <c r="F12" s="7">
        <v>13195</v>
      </c>
      <c r="G12" s="5">
        <f>Table1[[#This Row],[pledged]]/Table1[[#This Row],[goal]]</f>
        <v>1.7361842105263159</v>
      </c>
      <c r="H12" s="2" t="s">
        <v>20</v>
      </c>
      <c r="I12" s="2">
        <v>174</v>
      </c>
      <c r="J12" s="8">
        <f t="shared" si="3"/>
        <v>75.833333333333329</v>
      </c>
      <c r="K12" s="22" t="s">
        <v>36</v>
      </c>
      <c r="L12" s="22" t="s">
        <v>37</v>
      </c>
      <c r="M12" s="2">
        <v>1346130000</v>
      </c>
      <c r="N12" s="2">
        <v>1347080400</v>
      </c>
      <c r="O12" s="2" t="b">
        <v>0</v>
      </c>
      <c r="P12" s="2" t="b">
        <v>0</v>
      </c>
      <c r="Q12" s="2" t="b">
        <f>AND(Table1[[#This Row],[staff_pick]]=TRUE,Table1[[#This Row],[spotlight]]=TRUE)</f>
        <v>0</v>
      </c>
      <c r="R12" s="2" t="s">
        <v>33</v>
      </c>
      <c r="S12" s="8" t="str">
        <f t="shared" si="4"/>
        <v>theater</v>
      </c>
      <c r="T12" s="8" t="str">
        <f t="shared" si="5"/>
        <v>plays</v>
      </c>
      <c r="U12" s="12">
        <f t="shared" si="6"/>
        <v>41149.208333333336</v>
      </c>
      <c r="V12" s="12">
        <f t="shared" si="7"/>
        <v>41160.208333333336</v>
      </c>
      <c r="W12" s="16">
        <f t="shared" si="8"/>
        <v>11</v>
      </c>
      <c r="X12" s="15">
        <f t="shared" si="9"/>
        <v>7.46</v>
      </c>
      <c r="Y12" s="19">
        <f t="shared" si="10"/>
        <v>1018.7667560321715</v>
      </c>
      <c r="Z12" s="19">
        <f t="shared" si="11"/>
        <v>1768.7667560321715</v>
      </c>
      <c r="AA12" s="19">
        <f t="shared" si="12"/>
        <v>10.16532618409294</v>
      </c>
      <c r="AB12" s="2" t="str">
        <f t="shared" si="13"/>
        <v>Denmark</v>
      </c>
      <c r="AF12" s="21" t="s">
        <v>99</v>
      </c>
      <c r="AG12" s="21">
        <v>0.96</v>
      </c>
      <c r="AH12" s="21" t="s">
        <v>2177</v>
      </c>
    </row>
    <row r="13" spans="2:34" x14ac:dyDescent="0.25">
      <c r="B13" s="24">
        <v>6</v>
      </c>
      <c r="C13" s="2" t="s">
        <v>38</v>
      </c>
      <c r="D13" s="3" t="s">
        <v>39</v>
      </c>
      <c r="E13" s="7">
        <v>5200</v>
      </c>
      <c r="F13" s="7">
        <v>1090</v>
      </c>
      <c r="G13" s="5">
        <f>Table1[[#This Row],[pledged]]/Table1[[#This Row],[goal]]</f>
        <v>0.20961538461538462</v>
      </c>
      <c r="H13" s="2" t="s">
        <v>14</v>
      </c>
      <c r="I13" s="2">
        <v>18</v>
      </c>
      <c r="J13" s="8">
        <f t="shared" si="3"/>
        <v>60.555555555555557</v>
      </c>
      <c r="K13" s="22" t="s">
        <v>40</v>
      </c>
      <c r="L13" s="22" t="s">
        <v>41</v>
      </c>
      <c r="M13" s="2">
        <v>1505278800</v>
      </c>
      <c r="N13" s="2">
        <v>1505365200</v>
      </c>
      <c r="O13" s="2" t="b">
        <v>0</v>
      </c>
      <c r="P13" s="2" t="b">
        <v>0</v>
      </c>
      <c r="Q13" s="2" t="b">
        <f>AND(Table1[[#This Row],[staff_pick]]=TRUE,Table1[[#This Row],[spotlight]]=TRUE)</f>
        <v>0</v>
      </c>
      <c r="R13" s="2" t="s">
        <v>42</v>
      </c>
      <c r="S13" s="8" t="str">
        <f t="shared" si="4"/>
        <v>film &amp; video</v>
      </c>
      <c r="T13" s="8" t="str">
        <f t="shared" si="5"/>
        <v>documentary</v>
      </c>
      <c r="U13" s="12">
        <f t="shared" si="6"/>
        <v>42991.208333333328</v>
      </c>
      <c r="V13" s="12">
        <f t="shared" si="7"/>
        <v>42992.208333333328</v>
      </c>
      <c r="W13" s="16">
        <f t="shared" si="8"/>
        <v>1</v>
      </c>
      <c r="X13" s="15">
        <f t="shared" si="9"/>
        <v>0.87</v>
      </c>
      <c r="Y13" s="19">
        <f t="shared" si="10"/>
        <v>5977.0114942528735</v>
      </c>
      <c r="Z13" s="19">
        <f t="shared" si="11"/>
        <v>1252.8735632183907</v>
      </c>
      <c r="AA13" s="19">
        <f t="shared" si="12"/>
        <v>69.604086845466156</v>
      </c>
      <c r="AB13" s="2" t="str">
        <f t="shared" si="13"/>
        <v>United Kingdom</v>
      </c>
      <c r="AF13" s="21" t="s">
        <v>108</v>
      </c>
      <c r="AG13" s="21">
        <v>1</v>
      </c>
      <c r="AH13" s="21" t="s">
        <v>2176</v>
      </c>
    </row>
    <row r="14" spans="2:34" x14ac:dyDescent="0.25">
      <c r="B14" s="24">
        <v>7</v>
      </c>
      <c r="C14" s="2" t="s">
        <v>43</v>
      </c>
      <c r="D14" s="3" t="s">
        <v>44</v>
      </c>
      <c r="E14" s="7">
        <v>4500</v>
      </c>
      <c r="F14" s="7">
        <v>14741</v>
      </c>
      <c r="G14" s="5">
        <f>Table1[[#This Row],[pledged]]/Table1[[#This Row],[goal]]</f>
        <v>3.2757777777777779</v>
      </c>
      <c r="H14" s="2" t="s">
        <v>20</v>
      </c>
      <c r="I14" s="2">
        <v>227</v>
      </c>
      <c r="J14" s="8">
        <f t="shared" si="3"/>
        <v>64.93832599118943</v>
      </c>
      <c r="K14" s="22" t="s">
        <v>36</v>
      </c>
      <c r="L14" s="22" t="s">
        <v>37</v>
      </c>
      <c r="M14" s="2">
        <v>1439442000</v>
      </c>
      <c r="N14" s="2">
        <v>1439614800</v>
      </c>
      <c r="O14" s="2" t="b">
        <v>0</v>
      </c>
      <c r="P14" s="2" t="b">
        <v>0</v>
      </c>
      <c r="Q14" s="2" t="b">
        <f>AND(Table1[[#This Row],[staff_pick]]=TRUE,Table1[[#This Row],[spotlight]]=TRUE)</f>
        <v>0</v>
      </c>
      <c r="R14" s="2" t="s">
        <v>33</v>
      </c>
      <c r="S14" s="8" t="str">
        <f t="shared" si="4"/>
        <v>theater</v>
      </c>
      <c r="T14" s="8" t="str">
        <f t="shared" si="5"/>
        <v>plays</v>
      </c>
      <c r="U14" s="12">
        <f t="shared" si="6"/>
        <v>42229.208333333328</v>
      </c>
      <c r="V14" s="12">
        <f t="shared" si="7"/>
        <v>42231.208333333328</v>
      </c>
      <c r="W14" s="16">
        <f t="shared" si="8"/>
        <v>2</v>
      </c>
      <c r="X14" s="15">
        <f t="shared" si="9"/>
        <v>7.46</v>
      </c>
      <c r="Y14" s="19">
        <f t="shared" si="10"/>
        <v>603.21715817694371</v>
      </c>
      <c r="Z14" s="19">
        <f t="shared" si="11"/>
        <v>1976.0053619302948</v>
      </c>
      <c r="AA14" s="19">
        <f t="shared" si="12"/>
        <v>8.7048694358162777</v>
      </c>
      <c r="AB14" s="2" t="str">
        <f t="shared" si="13"/>
        <v>Denmark</v>
      </c>
      <c r="AF14"/>
    </row>
    <row r="15" spans="2:34" x14ac:dyDescent="0.25">
      <c r="B15" s="24">
        <v>8</v>
      </c>
      <c r="C15" s="2" t="s">
        <v>45</v>
      </c>
      <c r="D15" s="3" t="s">
        <v>46</v>
      </c>
      <c r="E15" s="7">
        <v>110100</v>
      </c>
      <c r="F15" s="7">
        <v>21946</v>
      </c>
      <c r="G15" s="5">
        <f>Table1[[#This Row],[pledged]]/Table1[[#This Row],[goal]]</f>
        <v>0.19932788374205268</v>
      </c>
      <c r="H15" s="2" t="s">
        <v>47</v>
      </c>
      <c r="I15" s="2">
        <v>708</v>
      </c>
      <c r="J15" s="8">
        <f t="shared" si="3"/>
        <v>30.997175141242938</v>
      </c>
      <c r="K15" s="22" t="s">
        <v>36</v>
      </c>
      <c r="L15" s="22" t="s">
        <v>37</v>
      </c>
      <c r="M15" s="2">
        <v>1281330000</v>
      </c>
      <c r="N15" s="2">
        <v>1281502800</v>
      </c>
      <c r="O15" s="2" t="b">
        <v>0</v>
      </c>
      <c r="P15" s="2" t="b">
        <v>0</v>
      </c>
      <c r="Q15" s="2" t="b">
        <f>AND(Table1[[#This Row],[staff_pick]]=TRUE,Table1[[#This Row],[spotlight]]=TRUE)</f>
        <v>0</v>
      </c>
      <c r="R15" s="2" t="s">
        <v>33</v>
      </c>
      <c r="S15" s="8" t="str">
        <f t="shared" si="4"/>
        <v>theater</v>
      </c>
      <c r="T15" s="8" t="str">
        <f t="shared" si="5"/>
        <v>plays</v>
      </c>
      <c r="U15" s="12">
        <f t="shared" si="6"/>
        <v>40399.208333333336</v>
      </c>
      <c r="V15" s="12">
        <f t="shared" si="7"/>
        <v>40401.208333333336</v>
      </c>
      <c r="W15" s="16">
        <f t="shared" si="8"/>
        <v>2</v>
      </c>
      <c r="X15" s="15">
        <f t="shared" si="9"/>
        <v>7.46</v>
      </c>
      <c r="Y15" s="19">
        <f t="shared" si="10"/>
        <v>14758.713136729222</v>
      </c>
      <c r="Z15" s="19">
        <f t="shared" si="11"/>
        <v>2941.823056300268</v>
      </c>
      <c r="AA15" s="19">
        <f t="shared" si="12"/>
        <v>4.1551173111585706</v>
      </c>
      <c r="AB15" s="2" t="str">
        <f t="shared" si="13"/>
        <v>Denmark</v>
      </c>
      <c r="AF15"/>
    </row>
    <row r="16" spans="2:34" x14ac:dyDescent="0.25">
      <c r="B16" s="24">
        <v>9</v>
      </c>
      <c r="C16" s="2" t="s">
        <v>48</v>
      </c>
      <c r="D16" s="3" t="s">
        <v>49</v>
      </c>
      <c r="E16" s="7">
        <v>6200</v>
      </c>
      <c r="F16" s="7">
        <v>3208</v>
      </c>
      <c r="G16" s="5">
        <f>Table1[[#This Row],[pledged]]/Table1[[#This Row],[goal]]</f>
        <v>0.51741935483870971</v>
      </c>
      <c r="H16" s="2" t="s">
        <v>14</v>
      </c>
      <c r="I16" s="2">
        <v>44</v>
      </c>
      <c r="J16" s="8">
        <f t="shared" si="3"/>
        <v>72.909090909090907</v>
      </c>
      <c r="K16" s="22" t="s">
        <v>21</v>
      </c>
      <c r="L16" s="22" t="s">
        <v>22</v>
      </c>
      <c r="M16" s="2">
        <v>1379566800</v>
      </c>
      <c r="N16" s="2">
        <v>1383804000</v>
      </c>
      <c r="O16" s="2" t="b">
        <v>0</v>
      </c>
      <c r="P16" s="2" t="b">
        <v>0</v>
      </c>
      <c r="Q16" s="2" t="b">
        <f>AND(Table1[[#This Row],[staff_pick]]=TRUE,Table1[[#This Row],[spotlight]]=TRUE)</f>
        <v>0</v>
      </c>
      <c r="R16" s="2" t="s">
        <v>50</v>
      </c>
      <c r="S16" s="8" t="str">
        <f t="shared" si="4"/>
        <v>music</v>
      </c>
      <c r="T16" s="8" t="str">
        <f t="shared" si="5"/>
        <v>electric music</v>
      </c>
      <c r="U16" s="12">
        <f t="shared" si="6"/>
        <v>41536.208333333336</v>
      </c>
      <c r="V16" s="12">
        <f t="shared" si="7"/>
        <v>41585.25</v>
      </c>
      <c r="W16" s="16">
        <f t="shared" si="8"/>
        <v>49</v>
      </c>
      <c r="X16" s="15">
        <f t="shared" si="9"/>
        <v>1</v>
      </c>
      <c r="Y16" s="19">
        <f t="shared" si="10"/>
        <v>6200</v>
      </c>
      <c r="Z16" s="19">
        <f t="shared" si="11"/>
        <v>3208</v>
      </c>
      <c r="AA16" s="19">
        <f t="shared" si="12"/>
        <v>72.909090909090907</v>
      </c>
      <c r="AB16" s="2" t="str">
        <f t="shared" si="13"/>
        <v>USA</v>
      </c>
      <c r="AF16"/>
    </row>
    <row r="17" spans="2:32" x14ac:dyDescent="0.25">
      <c r="B17" s="24">
        <v>10</v>
      </c>
      <c r="C17" s="2" t="s">
        <v>51</v>
      </c>
      <c r="D17" s="3" t="s">
        <v>52</v>
      </c>
      <c r="E17" s="7">
        <v>5200</v>
      </c>
      <c r="F17" s="7">
        <v>13838</v>
      </c>
      <c r="G17" s="5">
        <f>Table1[[#This Row],[pledged]]/Table1[[#This Row],[goal]]</f>
        <v>2.6611538461538462</v>
      </c>
      <c r="H17" s="2" t="s">
        <v>20</v>
      </c>
      <c r="I17" s="2">
        <v>220</v>
      </c>
      <c r="J17" s="8">
        <f t="shared" si="3"/>
        <v>62.9</v>
      </c>
      <c r="K17" s="22" t="s">
        <v>21</v>
      </c>
      <c r="L17" s="22" t="s">
        <v>22</v>
      </c>
      <c r="M17" s="2">
        <v>1281762000</v>
      </c>
      <c r="N17" s="2">
        <v>1285909200</v>
      </c>
      <c r="O17" s="2" t="b">
        <v>0</v>
      </c>
      <c r="P17" s="2" t="b">
        <v>0</v>
      </c>
      <c r="Q17" s="2" t="b">
        <f>AND(Table1[[#This Row],[staff_pick]]=TRUE,Table1[[#This Row],[spotlight]]=TRUE)</f>
        <v>0</v>
      </c>
      <c r="R17" s="2" t="s">
        <v>53</v>
      </c>
      <c r="S17" s="8" t="str">
        <f t="shared" si="4"/>
        <v>film &amp; video</v>
      </c>
      <c r="T17" s="8" t="str">
        <f t="shared" si="5"/>
        <v>drama</v>
      </c>
      <c r="U17" s="12">
        <f t="shared" si="6"/>
        <v>40404.208333333336</v>
      </c>
      <c r="V17" s="12">
        <f t="shared" si="7"/>
        <v>40452.208333333336</v>
      </c>
      <c r="W17" s="16">
        <f t="shared" si="8"/>
        <v>48</v>
      </c>
      <c r="X17" s="15">
        <f t="shared" si="9"/>
        <v>1</v>
      </c>
      <c r="Y17" s="19">
        <f t="shared" si="10"/>
        <v>5200</v>
      </c>
      <c r="Z17" s="19">
        <f t="shared" si="11"/>
        <v>13838</v>
      </c>
      <c r="AA17" s="19">
        <f t="shared" si="12"/>
        <v>62.9</v>
      </c>
      <c r="AB17" s="2" t="str">
        <f t="shared" si="13"/>
        <v>USA</v>
      </c>
      <c r="AF17"/>
    </row>
    <row r="18" spans="2:32" x14ac:dyDescent="0.25">
      <c r="B18" s="24">
        <v>11</v>
      </c>
      <c r="C18" s="2" t="s">
        <v>54</v>
      </c>
      <c r="D18" s="3" t="s">
        <v>55</v>
      </c>
      <c r="E18" s="7">
        <v>6300</v>
      </c>
      <c r="F18" s="7">
        <v>3030</v>
      </c>
      <c r="G18" s="5">
        <f>Table1[[#This Row],[pledged]]/Table1[[#This Row],[goal]]</f>
        <v>0.48095238095238096</v>
      </c>
      <c r="H18" s="2" t="s">
        <v>14</v>
      </c>
      <c r="I18" s="2">
        <v>27</v>
      </c>
      <c r="J18" s="8">
        <f t="shared" si="3"/>
        <v>112.22222222222223</v>
      </c>
      <c r="K18" s="22" t="s">
        <v>21</v>
      </c>
      <c r="L18" s="22" t="s">
        <v>22</v>
      </c>
      <c r="M18" s="2">
        <v>1285045200</v>
      </c>
      <c r="N18" s="2">
        <v>1285563600</v>
      </c>
      <c r="O18" s="2" t="b">
        <v>0</v>
      </c>
      <c r="P18" s="2" t="b">
        <v>1</v>
      </c>
      <c r="Q18" s="2" t="b">
        <f>AND(Table1[[#This Row],[staff_pick]]=TRUE,Table1[[#This Row],[spotlight]]=TRUE)</f>
        <v>0</v>
      </c>
      <c r="R18" s="2" t="s">
        <v>33</v>
      </c>
      <c r="S18" s="8" t="str">
        <f t="shared" si="4"/>
        <v>theater</v>
      </c>
      <c r="T18" s="8" t="str">
        <f t="shared" si="5"/>
        <v>plays</v>
      </c>
      <c r="U18" s="12">
        <f t="shared" si="6"/>
        <v>40442.208333333336</v>
      </c>
      <c r="V18" s="12">
        <f t="shared" si="7"/>
        <v>40448.208333333336</v>
      </c>
      <c r="W18" s="16">
        <f t="shared" si="8"/>
        <v>6</v>
      </c>
      <c r="X18" s="15">
        <f t="shared" si="9"/>
        <v>1</v>
      </c>
      <c r="Y18" s="19">
        <f t="shared" si="10"/>
        <v>6300</v>
      </c>
      <c r="Z18" s="19">
        <f t="shared" si="11"/>
        <v>3030</v>
      </c>
      <c r="AA18" s="19">
        <f t="shared" si="12"/>
        <v>112.22222222222223</v>
      </c>
      <c r="AB18" s="2" t="str">
        <f t="shared" si="13"/>
        <v>USA</v>
      </c>
      <c r="AF18"/>
    </row>
    <row r="19" spans="2:32" x14ac:dyDescent="0.25">
      <c r="B19" s="24">
        <v>12</v>
      </c>
      <c r="C19" s="2" t="s">
        <v>56</v>
      </c>
      <c r="D19" s="3" t="s">
        <v>57</v>
      </c>
      <c r="E19" s="7">
        <v>6300</v>
      </c>
      <c r="F19" s="7">
        <v>5629</v>
      </c>
      <c r="G19" s="5">
        <f>Table1[[#This Row],[pledged]]/Table1[[#This Row],[goal]]</f>
        <v>0.89349206349206345</v>
      </c>
      <c r="H19" s="2" t="s">
        <v>14</v>
      </c>
      <c r="I19" s="2">
        <v>55</v>
      </c>
      <c r="J19" s="8">
        <f t="shared" si="3"/>
        <v>102.34545454545454</v>
      </c>
      <c r="K19" s="22" t="s">
        <v>21</v>
      </c>
      <c r="L19" s="22" t="s">
        <v>22</v>
      </c>
      <c r="M19" s="2">
        <v>1571720400</v>
      </c>
      <c r="N19" s="2">
        <v>1572411600</v>
      </c>
      <c r="O19" s="2" t="b">
        <v>0</v>
      </c>
      <c r="P19" s="2" t="b">
        <v>0</v>
      </c>
      <c r="Q19" s="2" t="b">
        <f>AND(Table1[[#This Row],[staff_pick]]=TRUE,Table1[[#This Row],[spotlight]]=TRUE)</f>
        <v>0</v>
      </c>
      <c r="R19" s="2" t="s">
        <v>53</v>
      </c>
      <c r="S19" s="8" t="str">
        <f t="shared" si="4"/>
        <v>film &amp; video</v>
      </c>
      <c r="T19" s="8" t="str">
        <f t="shared" si="5"/>
        <v>drama</v>
      </c>
      <c r="U19" s="12">
        <f t="shared" si="6"/>
        <v>43760.208333333328</v>
      </c>
      <c r="V19" s="12">
        <f t="shared" si="7"/>
        <v>43768.208333333328</v>
      </c>
      <c r="W19" s="16">
        <f t="shared" si="8"/>
        <v>8</v>
      </c>
      <c r="X19" s="15">
        <f t="shared" si="9"/>
        <v>1</v>
      </c>
      <c r="Y19" s="19">
        <f t="shared" si="10"/>
        <v>6300</v>
      </c>
      <c r="Z19" s="19">
        <f t="shared" si="11"/>
        <v>5629</v>
      </c>
      <c r="AA19" s="19">
        <f t="shared" si="12"/>
        <v>102.34545454545454</v>
      </c>
      <c r="AB19" s="2" t="str">
        <f t="shared" si="13"/>
        <v>USA</v>
      </c>
      <c r="AF19"/>
    </row>
    <row r="20" spans="2:32" x14ac:dyDescent="0.25">
      <c r="B20" s="24">
        <v>13</v>
      </c>
      <c r="C20" s="2" t="s">
        <v>58</v>
      </c>
      <c r="D20" s="3" t="s">
        <v>59</v>
      </c>
      <c r="E20" s="7">
        <v>4200</v>
      </c>
      <c r="F20" s="7">
        <v>10295</v>
      </c>
      <c r="G20" s="5">
        <f>Table1[[#This Row],[pledged]]/Table1[[#This Row],[goal]]</f>
        <v>2.4511904761904764</v>
      </c>
      <c r="H20" s="2" t="s">
        <v>20</v>
      </c>
      <c r="I20" s="2">
        <v>98</v>
      </c>
      <c r="J20" s="8">
        <f t="shared" si="3"/>
        <v>105.05102040816327</v>
      </c>
      <c r="K20" s="22" t="s">
        <v>21</v>
      </c>
      <c r="L20" s="22" t="s">
        <v>22</v>
      </c>
      <c r="M20" s="2">
        <v>1465621200</v>
      </c>
      <c r="N20" s="2">
        <v>1466658000</v>
      </c>
      <c r="O20" s="2" t="b">
        <v>0</v>
      </c>
      <c r="P20" s="2" t="b">
        <v>0</v>
      </c>
      <c r="Q20" s="2" t="b">
        <f>AND(Table1[[#This Row],[staff_pick]]=TRUE,Table1[[#This Row],[spotlight]]=TRUE)</f>
        <v>0</v>
      </c>
      <c r="R20" s="2" t="s">
        <v>60</v>
      </c>
      <c r="S20" s="8" t="str">
        <f t="shared" si="4"/>
        <v>music</v>
      </c>
      <c r="T20" s="8" t="str">
        <f t="shared" si="5"/>
        <v>indie rock</v>
      </c>
      <c r="U20" s="12">
        <f t="shared" si="6"/>
        <v>42532.208333333328</v>
      </c>
      <c r="V20" s="12">
        <f t="shared" si="7"/>
        <v>42544.208333333328</v>
      </c>
      <c r="W20" s="16">
        <f t="shared" si="8"/>
        <v>12</v>
      </c>
      <c r="X20" s="15">
        <f t="shared" si="9"/>
        <v>1</v>
      </c>
      <c r="Y20" s="19">
        <f t="shared" si="10"/>
        <v>4200</v>
      </c>
      <c r="Z20" s="19">
        <f t="shared" si="11"/>
        <v>10295</v>
      </c>
      <c r="AA20" s="19">
        <f t="shared" si="12"/>
        <v>105.05102040816327</v>
      </c>
      <c r="AB20" s="2" t="str">
        <f t="shared" si="13"/>
        <v>USA</v>
      </c>
      <c r="AF20"/>
    </row>
    <row r="21" spans="2:32" x14ac:dyDescent="0.25">
      <c r="B21" s="24">
        <v>14</v>
      </c>
      <c r="C21" s="2" t="s">
        <v>61</v>
      </c>
      <c r="D21" s="3" t="s">
        <v>62</v>
      </c>
      <c r="E21" s="7">
        <v>28200</v>
      </c>
      <c r="F21" s="7">
        <v>18829</v>
      </c>
      <c r="G21" s="5">
        <f>Table1[[#This Row],[pledged]]/Table1[[#This Row],[goal]]</f>
        <v>0.66769503546099296</v>
      </c>
      <c r="H21" s="2" t="s">
        <v>14</v>
      </c>
      <c r="I21" s="2">
        <v>200</v>
      </c>
      <c r="J21" s="8">
        <f t="shared" si="3"/>
        <v>94.144999999999996</v>
      </c>
      <c r="K21" s="22" t="s">
        <v>21</v>
      </c>
      <c r="L21" s="22" t="s">
        <v>22</v>
      </c>
      <c r="M21" s="2">
        <v>1331013600</v>
      </c>
      <c r="N21" s="2">
        <v>1333342800</v>
      </c>
      <c r="O21" s="2" t="b">
        <v>0</v>
      </c>
      <c r="P21" s="2" t="b">
        <v>0</v>
      </c>
      <c r="Q21" s="2" t="b">
        <f>AND(Table1[[#This Row],[staff_pick]]=TRUE,Table1[[#This Row],[spotlight]]=TRUE)</f>
        <v>0</v>
      </c>
      <c r="R21" s="2" t="s">
        <v>60</v>
      </c>
      <c r="S21" s="8" t="str">
        <f t="shared" si="4"/>
        <v>music</v>
      </c>
      <c r="T21" s="8" t="str">
        <f t="shared" si="5"/>
        <v>indie rock</v>
      </c>
      <c r="U21" s="12">
        <f t="shared" si="6"/>
        <v>40974.25</v>
      </c>
      <c r="V21" s="12">
        <f t="shared" si="7"/>
        <v>41001.208333333336</v>
      </c>
      <c r="W21" s="16">
        <f t="shared" si="8"/>
        <v>27</v>
      </c>
      <c r="X21" s="15">
        <f t="shared" si="9"/>
        <v>1</v>
      </c>
      <c r="Y21" s="19">
        <f t="shared" si="10"/>
        <v>28200</v>
      </c>
      <c r="Z21" s="19">
        <f t="shared" si="11"/>
        <v>18829</v>
      </c>
      <c r="AA21" s="19">
        <f t="shared" si="12"/>
        <v>94.144999999999996</v>
      </c>
      <c r="AB21" s="2" t="str">
        <f t="shared" si="13"/>
        <v>USA</v>
      </c>
      <c r="AF21"/>
    </row>
    <row r="22" spans="2:32" x14ac:dyDescent="0.25">
      <c r="B22" s="24">
        <v>15</v>
      </c>
      <c r="C22" s="2" t="s">
        <v>63</v>
      </c>
      <c r="D22" s="3" t="s">
        <v>64</v>
      </c>
      <c r="E22" s="7">
        <v>81200</v>
      </c>
      <c r="F22" s="7">
        <v>38414</v>
      </c>
      <c r="G22" s="5">
        <f>Table1[[#This Row],[pledged]]/Table1[[#This Row],[goal]]</f>
        <v>0.47307881773399013</v>
      </c>
      <c r="H22" s="2" t="s">
        <v>14</v>
      </c>
      <c r="I22" s="2">
        <v>452</v>
      </c>
      <c r="J22" s="8">
        <f t="shared" si="3"/>
        <v>84.986725663716811</v>
      </c>
      <c r="K22" s="22" t="s">
        <v>21</v>
      </c>
      <c r="L22" s="22" t="s">
        <v>22</v>
      </c>
      <c r="M22" s="2">
        <v>1575957600</v>
      </c>
      <c r="N22" s="2">
        <v>1576303200</v>
      </c>
      <c r="O22" s="2" t="b">
        <v>0</v>
      </c>
      <c r="P22" s="2" t="b">
        <v>0</v>
      </c>
      <c r="Q22" s="2" t="b">
        <f>AND(Table1[[#This Row],[staff_pick]]=TRUE,Table1[[#This Row],[spotlight]]=TRUE)</f>
        <v>0</v>
      </c>
      <c r="R22" s="2" t="s">
        <v>65</v>
      </c>
      <c r="S22" s="8" t="str">
        <f t="shared" si="4"/>
        <v>technology</v>
      </c>
      <c r="T22" s="8" t="str">
        <f t="shared" si="5"/>
        <v>wearables</v>
      </c>
      <c r="U22" s="12">
        <f t="shared" si="6"/>
        <v>43809.25</v>
      </c>
      <c r="V22" s="12">
        <f t="shared" si="7"/>
        <v>43813.25</v>
      </c>
      <c r="W22" s="16">
        <f t="shared" si="8"/>
        <v>4</v>
      </c>
      <c r="X22" s="15">
        <f t="shared" si="9"/>
        <v>1</v>
      </c>
      <c r="Y22" s="19">
        <f t="shared" si="10"/>
        <v>81200</v>
      </c>
      <c r="Z22" s="19">
        <f t="shared" si="11"/>
        <v>38414</v>
      </c>
      <c r="AA22" s="19">
        <f t="shared" si="12"/>
        <v>84.986725663716811</v>
      </c>
      <c r="AB22" s="2" t="str">
        <f t="shared" si="13"/>
        <v>USA</v>
      </c>
      <c r="AF22"/>
    </row>
    <row r="23" spans="2:32" x14ac:dyDescent="0.25">
      <c r="B23" s="24">
        <v>16</v>
      </c>
      <c r="C23" s="2" t="s">
        <v>66</v>
      </c>
      <c r="D23" s="3" t="s">
        <v>67</v>
      </c>
      <c r="E23" s="7">
        <v>1700</v>
      </c>
      <c r="F23" s="7">
        <v>11041</v>
      </c>
      <c r="G23" s="5">
        <f>Table1[[#This Row],[pledged]]/Table1[[#This Row],[goal]]</f>
        <v>6.4947058823529416</v>
      </c>
      <c r="H23" s="2" t="s">
        <v>20</v>
      </c>
      <c r="I23" s="2">
        <v>100</v>
      </c>
      <c r="J23" s="8">
        <f t="shared" si="3"/>
        <v>110.41</v>
      </c>
      <c r="K23" s="22" t="s">
        <v>21</v>
      </c>
      <c r="L23" s="22" t="s">
        <v>22</v>
      </c>
      <c r="M23" s="2">
        <v>1390370400</v>
      </c>
      <c r="N23" s="2">
        <v>1392271200</v>
      </c>
      <c r="O23" s="2" t="b">
        <v>0</v>
      </c>
      <c r="P23" s="2" t="b">
        <v>0</v>
      </c>
      <c r="Q23" s="2" t="b">
        <f>AND(Table1[[#This Row],[staff_pick]]=TRUE,Table1[[#This Row],[spotlight]]=TRUE)</f>
        <v>0</v>
      </c>
      <c r="R23" s="2" t="s">
        <v>68</v>
      </c>
      <c r="S23" s="8" t="str">
        <f t="shared" si="4"/>
        <v>publishing</v>
      </c>
      <c r="T23" s="8" t="str">
        <f t="shared" si="5"/>
        <v>nonfiction</v>
      </c>
      <c r="U23" s="12">
        <f t="shared" si="6"/>
        <v>41661.25</v>
      </c>
      <c r="V23" s="12">
        <f t="shared" si="7"/>
        <v>41683.25</v>
      </c>
      <c r="W23" s="16">
        <f t="shared" si="8"/>
        <v>22</v>
      </c>
      <c r="X23" s="15">
        <f t="shared" si="9"/>
        <v>1</v>
      </c>
      <c r="Y23" s="19">
        <f t="shared" si="10"/>
        <v>1700</v>
      </c>
      <c r="Z23" s="19">
        <f t="shared" si="11"/>
        <v>11041</v>
      </c>
      <c r="AA23" s="19">
        <f t="shared" si="12"/>
        <v>110.41</v>
      </c>
      <c r="AB23" s="2" t="str">
        <f t="shared" si="13"/>
        <v>USA</v>
      </c>
      <c r="AF23"/>
    </row>
    <row r="24" spans="2:32" x14ac:dyDescent="0.25">
      <c r="B24" s="24">
        <v>17</v>
      </c>
      <c r="C24" s="2" t="s">
        <v>69</v>
      </c>
      <c r="D24" s="3" t="s">
        <v>70</v>
      </c>
      <c r="E24" s="7">
        <v>84600</v>
      </c>
      <c r="F24" s="7">
        <v>134845</v>
      </c>
      <c r="G24" s="5">
        <f>Table1[[#This Row],[pledged]]/Table1[[#This Row],[goal]]</f>
        <v>1.5939125295508274</v>
      </c>
      <c r="H24" s="2" t="s">
        <v>20</v>
      </c>
      <c r="I24" s="2">
        <v>1249</v>
      </c>
      <c r="J24" s="8">
        <f t="shared" si="3"/>
        <v>107.96236989591674</v>
      </c>
      <c r="K24" s="22" t="s">
        <v>21</v>
      </c>
      <c r="L24" s="22" t="s">
        <v>22</v>
      </c>
      <c r="M24" s="2">
        <v>1294812000</v>
      </c>
      <c r="N24" s="2">
        <v>1294898400</v>
      </c>
      <c r="O24" s="2" t="b">
        <v>0</v>
      </c>
      <c r="P24" s="2" t="b">
        <v>0</v>
      </c>
      <c r="Q24" s="2" t="b">
        <f>AND(Table1[[#This Row],[staff_pick]]=TRUE,Table1[[#This Row],[spotlight]]=TRUE)</f>
        <v>0</v>
      </c>
      <c r="R24" s="2" t="s">
        <v>71</v>
      </c>
      <c r="S24" s="8" t="str">
        <f t="shared" si="4"/>
        <v>film &amp; video</v>
      </c>
      <c r="T24" s="8" t="str">
        <f t="shared" si="5"/>
        <v>animation</v>
      </c>
      <c r="U24" s="12">
        <f t="shared" si="6"/>
        <v>40555.25</v>
      </c>
      <c r="V24" s="12">
        <f t="shared" si="7"/>
        <v>40556.25</v>
      </c>
      <c r="W24" s="16">
        <f t="shared" si="8"/>
        <v>1</v>
      </c>
      <c r="X24" s="15">
        <f t="shared" si="9"/>
        <v>1</v>
      </c>
      <c r="Y24" s="19">
        <f t="shared" si="10"/>
        <v>84600</v>
      </c>
      <c r="Z24" s="19">
        <f t="shared" si="11"/>
        <v>134845</v>
      </c>
      <c r="AA24" s="19">
        <f t="shared" si="12"/>
        <v>107.96236989591674</v>
      </c>
      <c r="AB24" s="2" t="str">
        <f t="shared" si="13"/>
        <v>USA</v>
      </c>
      <c r="AF24"/>
    </row>
    <row r="25" spans="2:32" x14ac:dyDescent="0.25">
      <c r="B25" s="24">
        <v>18</v>
      </c>
      <c r="C25" s="2" t="s">
        <v>72</v>
      </c>
      <c r="D25" s="3" t="s">
        <v>73</v>
      </c>
      <c r="E25" s="7">
        <v>9100</v>
      </c>
      <c r="F25" s="7">
        <v>6089</v>
      </c>
      <c r="G25" s="5">
        <f>Table1[[#This Row],[pledged]]/Table1[[#This Row],[goal]]</f>
        <v>0.66912087912087914</v>
      </c>
      <c r="H25" s="2" t="s">
        <v>74</v>
      </c>
      <c r="I25" s="2">
        <v>135</v>
      </c>
      <c r="J25" s="8">
        <f t="shared" si="3"/>
        <v>45.103703703703701</v>
      </c>
      <c r="K25" s="22" t="s">
        <v>21</v>
      </c>
      <c r="L25" s="22" t="s">
        <v>22</v>
      </c>
      <c r="M25" s="2">
        <v>1536382800</v>
      </c>
      <c r="N25" s="2">
        <v>1537074000</v>
      </c>
      <c r="O25" s="2" t="b">
        <v>0</v>
      </c>
      <c r="P25" s="2" t="b">
        <v>0</v>
      </c>
      <c r="Q25" s="2" t="b">
        <f>AND(Table1[[#This Row],[staff_pick]]=TRUE,Table1[[#This Row],[spotlight]]=TRUE)</f>
        <v>0</v>
      </c>
      <c r="R25" s="2" t="s">
        <v>33</v>
      </c>
      <c r="S25" s="8" t="str">
        <f t="shared" si="4"/>
        <v>theater</v>
      </c>
      <c r="T25" s="8" t="str">
        <f t="shared" si="5"/>
        <v>plays</v>
      </c>
      <c r="U25" s="12">
        <f t="shared" si="6"/>
        <v>43351.208333333328</v>
      </c>
      <c r="V25" s="12">
        <f t="shared" si="7"/>
        <v>43359.208333333328</v>
      </c>
      <c r="W25" s="16">
        <f t="shared" si="8"/>
        <v>8</v>
      </c>
      <c r="X25" s="15">
        <f t="shared" si="9"/>
        <v>1</v>
      </c>
      <c r="Y25" s="19">
        <f t="shared" si="10"/>
        <v>9100</v>
      </c>
      <c r="Z25" s="19">
        <f t="shared" si="11"/>
        <v>6089</v>
      </c>
      <c r="AA25" s="19">
        <f t="shared" si="12"/>
        <v>45.103703703703701</v>
      </c>
      <c r="AB25" s="2" t="str">
        <f t="shared" si="13"/>
        <v>USA</v>
      </c>
      <c r="AD25" s="18"/>
      <c r="AF25"/>
    </row>
    <row r="26" spans="2:32" x14ac:dyDescent="0.25">
      <c r="B26" s="24">
        <v>19</v>
      </c>
      <c r="C26" s="2" t="s">
        <v>75</v>
      </c>
      <c r="D26" s="3" t="s">
        <v>76</v>
      </c>
      <c r="E26" s="7">
        <v>62500</v>
      </c>
      <c r="F26" s="7">
        <v>30331</v>
      </c>
      <c r="G26" s="5">
        <f>Table1[[#This Row],[pledged]]/Table1[[#This Row],[goal]]</f>
        <v>0.48529600000000001</v>
      </c>
      <c r="H26" s="2" t="s">
        <v>14</v>
      </c>
      <c r="I26" s="2">
        <v>674</v>
      </c>
      <c r="J26" s="8">
        <f t="shared" si="3"/>
        <v>45.001483679525222</v>
      </c>
      <c r="K26" s="22" t="s">
        <v>21</v>
      </c>
      <c r="L26" s="22" t="s">
        <v>22</v>
      </c>
      <c r="M26" s="2">
        <v>1551679200</v>
      </c>
      <c r="N26" s="2">
        <v>1553490000</v>
      </c>
      <c r="O26" s="2" t="b">
        <v>0</v>
      </c>
      <c r="P26" s="2" t="b">
        <v>1</v>
      </c>
      <c r="Q26" s="2" t="b">
        <f>AND(Table1[[#This Row],[staff_pick]]=TRUE,Table1[[#This Row],[spotlight]]=TRUE)</f>
        <v>0</v>
      </c>
      <c r="R26" s="2" t="s">
        <v>33</v>
      </c>
      <c r="S26" s="8" t="str">
        <f t="shared" si="4"/>
        <v>theater</v>
      </c>
      <c r="T26" s="8" t="str">
        <f t="shared" si="5"/>
        <v>plays</v>
      </c>
      <c r="U26" s="12">
        <f t="shared" si="6"/>
        <v>43528.25</v>
      </c>
      <c r="V26" s="12">
        <f t="shared" si="7"/>
        <v>43549.208333333328</v>
      </c>
      <c r="W26" s="16">
        <f t="shared" si="8"/>
        <v>21</v>
      </c>
      <c r="X26" s="15">
        <f t="shared" si="9"/>
        <v>1</v>
      </c>
      <c r="Y26" s="19">
        <f t="shared" si="10"/>
        <v>62500</v>
      </c>
      <c r="Z26" s="19">
        <f t="shared" si="11"/>
        <v>30331</v>
      </c>
      <c r="AA26" s="19">
        <f t="shared" si="12"/>
        <v>45.001483679525222</v>
      </c>
      <c r="AB26" s="2" t="str">
        <f t="shared" si="13"/>
        <v>USA</v>
      </c>
      <c r="AF26"/>
    </row>
    <row r="27" spans="2:32" x14ac:dyDescent="0.25">
      <c r="B27" s="24">
        <v>20</v>
      </c>
      <c r="C27" s="2" t="s">
        <v>77</v>
      </c>
      <c r="D27" s="3" t="s">
        <v>78</v>
      </c>
      <c r="E27" s="7">
        <v>131800</v>
      </c>
      <c r="F27" s="7">
        <v>147936</v>
      </c>
      <c r="G27" s="5">
        <f>Table1[[#This Row],[pledged]]/Table1[[#This Row],[goal]]</f>
        <v>1.1224279210925645</v>
      </c>
      <c r="H27" s="2" t="s">
        <v>20</v>
      </c>
      <c r="I27" s="2">
        <v>1396</v>
      </c>
      <c r="J27" s="8">
        <f t="shared" si="3"/>
        <v>105.97134670487107</v>
      </c>
      <c r="K27" s="22" t="s">
        <v>21</v>
      </c>
      <c r="L27" s="22" t="s">
        <v>22</v>
      </c>
      <c r="M27" s="2">
        <v>1406523600</v>
      </c>
      <c r="N27" s="2">
        <v>1406523600</v>
      </c>
      <c r="O27" s="2" t="b">
        <v>0</v>
      </c>
      <c r="P27" s="2" t="b">
        <v>0</v>
      </c>
      <c r="Q27" s="2" t="b">
        <f>AND(Table1[[#This Row],[staff_pick]]=TRUE,Table1[[#This Row],[spotlight]]=TRUE)</f>
        <v>0</v>
      </c>
      <c r="R27" s="2" t="s">
        <v>53</v>
      </c>
      <c r="S27" s="8" t="str">
        <f t="shared" si="4"/>
        <v>film &amp; video</v>
      </c>
      <c r="T27" s="8" t="str">
        <f t="shared" si="5"/>
        <v>drama</v>
      </c>
      <c r="U27" s="12">
        <f t="shared" si="6"/>
        <v>41848.208333333336</v>
      </c>
      <c r="V27" s="12">
        <f t="shared" si="7"/>
        <v>41848.208333333336</v>
      </c>
      <c r="W27" s="16">
        <f t="shared" si="8"/>
        <v>0</v>
      </c>
      <c r="X27" s="15">
        <f t="shared" si="9"/>
        <v>1</v>
      </c>
      <c r="Y27" s="19">
        <f t="shared" si="10"/>
        <v>131800</v>
      </c>
      <c r="Z27" s="19">
        <f t="shared" si="11"/>
        <v>147936</v>
      </c>
      <c r="AA27" s="19">
        <f t="shared" si="12"/>
        <v>105.97134670487107</v>
      </c>
      <c r="AB27" s="2" t="str">
        <f t="shared" si="13"/>
        <v>USA</v>
      </c>
      <c r="AF27"/>
    </row>
    <row r="28" spans="2:32" x14ac:dyDescent="0.25">
      <c r="B28" s="24">
        <v>21</v>
      </c>
      <c r="C28" s="2" t="s">
        <v>79</v>
      </c>
      <c r="D28" s="3" t="s">
        <v>80</v>
      </c>
      <c r="E28" s="7">
        <v>94000</v>
      </c>
      <c r="F28" s="7">
        <v>38533</v>
      </c>
      <c r="G28" s="5">
        <f>Table1[[#This Row],[pledged]]/Table1[[#This Row],[goal]]</f>
        <v>0.40992553191489361</v>
      </c>
      <c r="H28" s="2" t="s">
        <v>14</v>
      </c>
      <c r="I28" s="2">
        <v>558</v>
      </c>
      <c r="J28" s="8">
        <f t="shared" si="3"/>
        <v>69.055555555555557</v>
      </c>
      <c r="K28" s="22" t="s">
        <v>21</v>
      </c>
      <c r="L28" s="22" t="s">
        <v>22</v>
      </c>
      <c r="M28" s="2">
        <v>1313384400</v>
      </c>
      <c r="N28" s="2">
        <v>1316322000</v>
      </c>
      <c r="O28" s="2" t="b">
        <v>0</v>
      </c>
      <c r="P28" s="2" t="b">
        <v>0</v>
      </c>
      <c r="Q28" s="2" t="b">
        <f>AND(Table1[[#This Row],[staff_pick]]=TRUE,Table1[[#This Row],[spotlight]]=TRUE)</f>
        <v>0</v>
      </c>
      <c r="R28" s="2" t="s">
        <v>33</v>
      </c>
      <c r="S28" s="8" t="str">
        <f t="shared" si="4"/>
        <v>theater</v>
      </c>
      <c r="T28" s="8" t="str">
        <f t="shared" si="5"/>
        <v>plays</v>
      </c>
      <c r="U28" s="12">
        <f t="shared" si="6"/>
        <v>40770.208333333336</v>
      </c>
      <c r="V28" s="12">
        <f t="shared" si="7"/>
        <v>40804.208333333336</v>
      </c>
      <c r="W28" s="16">
        <f t="shared" si="8"/>
        <v>34</v>
      </c>
      <c r="X28" s="15">
        <f t="shared" si="9"/>
        <v>1</v>
      </c>
      <c r="Y28" s="19">
        <f t="shared" si="10"/>
        <v>94000</v>
      </c>
      <c r="Z28" s="19">
        <f t="shared" si="11"/>
        <v>38533</v>
      </c>
      <c r="AA28" s="19">
        <f t="shared" si="12"/>
        <v>69.055555555555557</v>
      </c>
      <c r="AB28" s="2" t="str">
        <f t="shared" si="13"/>
        <v>USA</v>
      </c>
      <c r="AF28"/>
    </row>
    <row r="29" spans="2:32" x14ac:dyDescent="0.25">
      <c r="B29" s="24">
        <v>22</v>
      </c>
      <c r="C29" s="2" t="s">
        <v>81</v>
      </c>
      <c r="D29" s="3" t="s">
        <v>82</v>
      </c>
      <c r="E29" s="7">
        <v>59100</v>
      </c>
      <c r="F29" s="7">
        <v>75690</v>
      </c>
      <c r="G29" s="5">
        <f>Table1[[#This Row],[pledged]]/Table1[[#This Row],[goal]]</f>
        <v>1.2807106598984772</v>
      </c>
      <c r="H29" s="2" t="s">
        <v>20</v>
      </c>
      <c r="I29" s="2">
        <v>890</v>
      </c>
      <c r="J29" s="8">
        <f t="shared" si="3"/>
        <v>85.044943820224717</v>
      </c>
      <c r="K29" s="22" t="s">
        <v>21</v>
      </c>
      <c r="L29" s="22" t="s">
        <v>22</v>
      </c>
      <c r="M29" s="2">
        <v>1522731600</v>
      </c>
      <c r="N29" s="2">
        <v>1524027600</v>
      </c>
      <c r="O29" s="2" t="b">
        <v>0</v>
      </c>
      <c r="P29" s="2" t="b">
        <v>0</v>
      </c>
      <c r="Q29" s="2" t="b">
        <f>AND(Table1[[#This Row],[staff_pick]]=TRUE,Table1[[#This Row],[spotlight]]=TRUE)</f>
        <v>0</v>
      </c>
      <c r="R29" s="2" t="s">
        <v>33</v>
      </c>
      <c r="S29" s="8" t="str">
        <f t="shared" si="4"/>
        <v>theater</v>
      </c>
      <c r="T29" s="8" t="str">
        <f t="shared" si="5"/>
        <v>plays</v>
      </c>
      <c r="U29" s="12">
        <f t="shared" si="6"/>
        <v>43193.208333333328</v>
      </c>
      <c r="V29" s="12">
        <f t="shared" si="7"/>
        <v>43208.208333333328</v>
      </c>
      <c r="W29" s="16">
        <f t="shared" si="8"/>
        <v>15</v>
      </c>
      <c r="X29" s="15">
        <f t="shared" si="9"/>
        <v>1</v>
      </c>
      <c r="Y29" s="19">
        <f t="shared" si="10"/>
        <v>59100</v>
      </c>
      <c r="Z29" s="19">
        <f t="shared" si="11"/>
        <v>75690</v>
      </c>
      <c r="AA29" s="19">
        <f t="shared" si="12"/>
        <v>85.044943820224717</v>
      </c>
      <c r="AB29" s="2" t="str">
        <f t="shared" si="13"/>
        <v>USA</v>
      </c>
      <c r="AF29"/>
    </row>
    <row r="30" spans="2:32" x14ac:dyDescent="0.25">
      <c r="B30" s="24">
        <v>23</v>
      </c>
      <c r="C30" s="2" t="s">
        <v>83</v>
      </c>
      <c r="D30" s="3" t="s">
        <v>84</v>
      </c>
      <c r="E30" s="7">
        <v>4500</v>
      </c>
      <c r="F30" s="7">
        <v>14942</v>
      </c>
      <c r="G30" s="5">
        <f>Table1[[#This Row],[pledged]]/Table1[[#This Row],[goal]]</f>
        <v>3.3204444444444445</v>
      </c>
      <c r="H30" s="2" t="s">
        <v>20</v>
      </c>
      <c r="I30" s="2">
        <v>142</v>
      </c>
      <c r="J30" s="8">
        <f t="shared" si="3"/>
        <v>105.22535211267606</v>
      </c>
      <c r="K30" s="22" t="s">
        <v>40</v>
      </c>
      <c r="L30" s="22" t="s">
        <v>41</v>
      </c>
      <c r="M30" s="2">
        <v>1550124000</v>
      </c>
      <c r="N30" s="2">
        <v>1554699600</v>
      </c>
      <c r="O30" s="2" t="b">
        <v>0</v>
      </c>
      <c r="P30" s="2" t="b">
        <v>0</v>
      </c>
      <c r="Q30" s="2" t="b">
        <f>AND(Table1[[#This Row],[staff_pick]]=TRUE,Table1[[#This Row],[spotlight]]=TRUE)</f>
        <v>0</v>
      </c>
      <c r="R30" s="2" t="s">
        <v>42</v>
      </c>
      <c r="S30" s="8" t="str">
        <f t="shared" si="4"/>
        <v>film &amp; video</v>
      </c>
      <c r="T30" s="8" t="str">
        <f t="shared" si="5"/>
        <v>documentary</v>
      </c>
      <c r="U30" s="12">
        <f t="shared" si="6"/>
        <v>43510.25</v>
      </c>
      <c r="V30" s="12">
        <f t="shared" si="7"/>
        <v>43563.208333333328</v>
      </c>
      <c r="W30" s="16">
        <f t="shared" si="8"/>
        <v>53</v>
      </c>
      <c r="X30" s="15">
        <f t="shared" si="9"/>
        <v>0.87</v>
      </c>
      <c r="Y30" s="19">
        <f t="shared" si="10"/>
        <v>5172.4137931034484</v>
      </c>
      <c r="Z30" s="19">
        <f t="shared" si="11"/>
        <v>17174.712643678162</v>
      </c>
      <c r="AA30" s="19">
        <f t="shared" si="12"/>
        <v>120.94868058928283</v>
      </c>
      <c r="AB30" s="2" t="str">
        <f t="shared" si="13"/>
        <v>United Kingdom</v>
      </c>
      <c r="AF30"/>
    </row>
    <row r="31" spans="2:32" x14ac:dyDescent="0.25">
      <c r="B31" s="24">
        <v>24</v>
      </c>
      <c r="C31" s="2" t="s">
        <v>85</v>
      </c>
      <c r="D31" s="3" t="s">
        <v>86</v>
      </c>
      <c r="E31" s="7">
        <v>92400</v>
      </c>
      <c r="F31" s="7">
        <v>104257</v>
      </c>
      <c r="G31" s="5">
        <f>Table1[[#This Row],[pledged]]/Table1[[#This Row],[goal]]</f>
        <v>1.1283225108225108</v>
      </c>
      <c r="H31" s="2" t="s">
        <v>20</v>
      </c>
      <c r="I31" s="2">
        <v>2673</v>
      </c>
      <c r="J31" s="8">
        <f t="shared" si="3"/>
        <v>39.003741114852225</v>
      </c>
      <c r="K31" s="22" t="s">
        <v>21</v>
      </c>
      <c r="L31" s="22" t="s">
        <v>22</v>
      </c>
      <c r="M31" s="2">
        <v>1403326800</v>
      </c>
      <c r="N31" s="2">
        <v>1403499600</v>
      </c>
      <c r="O31" s="2" t="b">
        <v>0</v>
      </c>
      <c r="P31" s="2" t="b">
        <v>0</v>
      </c>
      <c r="Q31" s="2" t="b">
        <f>AND(Table1[[#This Row],[staff_pick]]=TRUE,Table1[[#This Row],[spotlight]]=TRUE)</f>
        <v>0</v>
      </c>
      <c r="R31" s="2" t="s">
        <v>65</v>
      </c>
      <c r="S31" s="8" t="str">
        <f t="shared" si="4"/>
        <v>technology</v>
      </c>
      <c r="T31" s="8" t="str">
        <f t="shared" si="5"/>
        <v>wearables</v>
      </c>
      <c r="U31" s="12">
        <f t="shared" si="6"/>
        <v>41811.208333333336</v>
      </c>
      <c r="V31" s="12">
        <f t="shared" si="7"/>
        <v>41813.208333333336</v>
      </c>
      <c r="W31" s="16">
        <f t="shared" si="8"/>
        <v>2</v>
      </c>
      <c r="X31" s="15">
        <f t="shared" si="9"/>
        <v>1</v>
      </c>
      <c r="Y31" s="19">
        <f t="shared" si="10"/>
        <v>92400</v>
      </c>
      <c r="Z31" s="19">
        <f t="shared" si="11"/>
        <v>104257</v>
      </c>
      <c r="AA31" s="19">
        <f t="shared" si="12"/>
        <v>39.003741114852225</v>
      </c>
      <c r="AB31" s="2" t="str">
        <f t="shared" si="13"/>
        <v>USA</v>
      </c>
      <c r="AF31"/>
    </row>
    <row r="32" spans="2:32" x14ac:dyDescent="0.25">
      <c r="B32" s="24">
        <v>25</v>
      </c>
      <c r="C32" s="2" t="s">
        <v>87</v>
      </c>
      <c r="D32" s="3" t="s">
        <v>88</v>
      </c>
      <c r="E32" s="7">
        <v>5500</v>
      </c>
      <c r="F32" s="7">
        <v>11904</v>
      </c>
      <c r="G32" s="5">
        <f>Table1[[#This Row],[pledged]]/Table1[[#This Row],[goal]]</f>
        <v>2.1643636363636363</v>
      </c>
      <c r="H32" s="2" t="s">
        <v>20</v>
      </c>
      <c r="I32" s="2">
        <v>163</v>
      </c>
      <c r="J32" s="8">
        <f t="shared" si="3"/>
        <v>73.030674846625772</v>
      </c>
      <c r="K32" s="22" t="s">
        <v>21</v>
      </c>
      <c r="L32" s="22" t="s">
        <v>22</v>
      </c>
      <c r="M32" s="2">
        <v>1305694800</v>
      </c>
      <c r="N32" s="2">
        <v>1307422800</v>
      </c>
      <c r="O32" s="2" t="b">
        <v>0</v>
      </c>
      <c r="P32" s="2" t="b">
        <v>1</v>
      </c>
      <c r="Q32" s="2" t="b">
        <f>AND(Table1[[#This Row],[staff_pick]]=TRUE,Table1[[#This Row],[spotlight]]=TRUE)</f>
        <v>0</v>
      </c>
      <c r="R32" s="2" t="s">
        <v>89</v>
      </c>
      <c r="S32" s="8" t="str">
        <f t="shared" si="4"/>
        <v>games</v>
      </c>
      <c r="T32" s="8" t="str">
        <f t="shared" si="5"/>
        <v>video games</v>
      </c>
      <c r="U32" s="12">
        <f t="shared" si="6"/>
        <v>40681.208333333336</v>
      </c>
      <c r="V32" s="12">
        <f t="shared" si="7"/>
        <v>40701.208333333336</v>
      </c>
      <c r="W32" s="16">
        <f t="shared" si="8"/>
        <v>20</v>
      </c>
      <c r="X32" s="15">
        <f t="shared" si="9"/>
        <v>1</v>
      </c>
      <c r="Y32" s="19">
        <f t="shared" si="10"/>
        <v>5500</v>
      </c>
      <c r="Z32" s="19">
        <f t="shared" si="11"/>
        <v>11904</v>
      </c>
      <c r="AA32" s="19">
        <f t="shared" si="12"/>
        <v>73.030674846625772</v>
      </c>
      <c r="AB32" s="2" t="str">
        <f t="shared" si="13"/>
        <v>USA</v>
      </c>
      <c r="AF32"/>
    </row>
    <row r="33" spans="2:32" x14ac:dyDescent="0.25">
      <c r="B33" s="24">
        <v>26</v>
      </c>
      <c r="C33" s="2" t="s">
        <v>90</v>
      </c>
      <c r="D33" s="3" t="s">
        <v>91</v>
      </c>
      <c r="E33" s="7">
        <v>107500</v>
      </c>
      <c r="F33" s="7">
        <v>51814</v>
      </c>
      <c r="G33" s="5">
        <f>Table1[[#This Row],[pledged]]/Table1[[#This Row],[goal]]</f>
        <v>0.4819906976744186</v>
      </c>
      <c r="H33" s="2" t="s">
        <v>74</v>
      </c>
      <c r="I33" s="2">
        <v>1480</v>
      </c>
      <c r="J33" s="8">
        <f t="shared" si="3"/>
        <v>35.009459459459457</v>
      </c>
      <c r="K33" s="22" t="s">
        <v>21</v>
      </c>
      <c r="L33" s="22" t="s">
        <v>22</v>
      </c>
      <c r="M33" s="2">
        <v>1533013200</v>
      </c>
      <c r="N33" s="2">
        <v>1535346000</v>
      </c>
      <c r="O33" s="2" t="b">
        <v>0</v>
      </c>
      <c r="P33" s="2" t="b">
        <v>0</v>
      </c>
      <c r="Q33" s="2" t="b">
        <f>AND(Table1[[#This Row],[staff_pick]]=TRUE,Table1[[#This Row],[spotlight]]=TRUE)</f>
        <v>0</v>
      </c>
      <c r="R33" s="2" t="s">
        <v>33</v>
      </c>
      <c r="S33" s="8" t="str">
        <f t="shared" si="4"/>
        <v>theater</v>
      </c>
      <c r="T33" s="8" t="str">
        <f t="shared" si="5"/>
        <v>plays</v>
      </c>
      <c r="U33" s="12">
        <f t="shared" si="6"/>
        <v>43312.208333333328</v>
      </c>
      <c r="V33" s="12">
        <f t="shared" si="7"/>
        <v>43339.208333333328</v>
      </c>
      <c r="W33" s="16">
        <f t="shared" si="8"/>
        <v>27</v>
      </c>
      <c r="X33" s="15">
        <f t="shared" si="9"/>
        <v>1</v>
      </c>
      <c r="Y33" s="19">
        <f t="shared" si="10"/>
        <v>107500</v>
      </c>
      <c r="Z33" s="19">
        <f t="shared" si="11"/>
        <v>51814</v>
      </c>
      <c r="AA33" s="19">
        <f t="shared" si="12"/>
        <v>35.009459459459457</v>
      </c>
      <c r="AB33" s="2" t="str">
        <f t="shared" si="13"/>
        <v>USA</v>
      </c>
      <c r="AF33"/>
    </row>
    <row r="34" spans="2:32" x14ac:dyDescent="0.25">
      <c r="B34" s="24">
        <v>27</v>
      </c>
      <c r="C34" s="2" t="s">
        <v>92</v>
      </c>
      <c r="D34" s="3" t="s">
        <v>93</v>
      </c>
      <c r="E34" s="7">
        <v>2000</v>
      </c>
      <c r="F34" s="7">
        <v>1599</v>
      </c>
      <c r="G34" s="5">
        <f>Table1[[#This Row],[pledged]]/Table1[[#This Row],[goal]]</f>
        <v>0.79949999999999999</v>
      </c>
      <c r="H34" s="2" t="s">
        <v>14</v>
      </c>
      <c r="I34" s="2">
        <v>15</v>
      </c>
      <c r="J34" s="8">
        <f t="shared" si="3"/>
        <v>106.6</v>
      </c>
      <c r="K34" s="22" t="s">
        <v>21</v>
      </c>
      <c r="L34" s="22" t="s">
        <v>22</v>
      </c>
      <c r="M34" s="2">
        <v>1443848400</v>
      </c>
      <c r="N34" s="2">
        <v>1444539600</v>
      </c>
      <c r="O34" s="2" t="b">
        <v>0</v>
      </c>
      <c r="P34" s="2" t="b">
        <v>0</v>
      </c>
      <c r="Q34" s="2" t="b">
        <f>AND(Table1[[#This Row],[staff_pick]]=TRUE,Table1[[#This Row],[spotlight]]=TRUE)</f>
        <v>0</v>
      </c>
      <c r="R34" s="2" t="s">
        <v>23</v>
      </c>
      <c r="S34" s="8" t="str">
        <f t="shared" si="4"/>
        <v>music</v>
      </c>
      <c r="T34" s="8" t="str">
        <f t="shared" si="5"/>
        <v>rock</v>
      </c>
      <c r="U34" s="12">
        <f t="shared" si="6"/>
        <v>42280.208333333328</v>
      </c>
      <c r="V34" s="12">
        <f t="shared" si="7"/>
        <v>42288.208333333328</v>
      </c>
      <c r="W34" s="16">
        <f t="shared" si="8"/>
        <v>8</v>
      </c>
      <c r="X34" s="15">
        <f t="shared" si="9"/>
        <v>1</v>
      </c>
      <c r="Y34" s="19">
        <f t="shared" si="10"/>
        <v>2000</v>
      </c>
      <c r="Z34" s="19">
        <f t="shared" si="11"/>
        <v>1599</v>
      </c>
      <c r="AA34" s="19">
        <f t="shared" si="12"/>
        <v>106.6</v>
      </c>
      <c r="AB34" s="2" t="str">
        <f t="shared" si="13"/>
        <v>USA</v>
      </c>
      <c r="AF34"/>
    </row>
    <row r="35" spans="2:32" x14ac:dyDescent="0.25">
      <c r="B35" s="24">
        <v>28</v>
      </c>
      <c r="C35" s="2" t="s">
        <v>94</v>
      </c>
      <c r="D35" s="3" t="s">
        <v>95</v>
      </c>
      <c r="E35" s="7">
        <v>130800</v>
      </c>
      <c r="F35" s="7">
        <v>137635</v>
      </c>
      <c r="G35" s="5">
        <f>Table1[[#This Row],[pledged]]/Table1[[#This Row],[goal]]</f>
        <v>1.0522553516819573</v>
      </c>
      <c r="H35" s="2" t="s">
        <v>20</v>
      </c>
      <c r="I35" s="2">
        <v>2220</v>
      </c>
      <c r="J35" s="8">
        <f t="shared" si="3"/>
        <v>61.997747747747745</v>
      </c>
      <c r="K35" s="22" t="s">
        <v>21</v>
      </c>
      <c r="L35" s="22" t="s">
        <v>22</v>
      </c>
      <c r="M35" s="2">
        <v>1265695200</v>
      </c>
      <c r="N35" s="2">
        <v>1267682400</v>
      </c>
      <c r="O35" s="2" t="b">
        <v>0</v>
      </c>
      <c r="P35" s="2" t="b">
        <v>1</v>
      </c>
      <c r="Q35" s="2" t="b">
        <f>AND(Table1[[#This Row],[staff_pick]]=TRUE,Table1[[#This Row],[spotlight]]=TRUE)</f>
        <v>0</v>
      </c>
      <c r="R35" s="2" t="s">
        <v>33</v>
      </c>
      <c r="S35" s="8" t="str">
        <f t="shared" si="4"/>
        <v>theater</v>
      </c>
      <c r="T35" s="8" t="str">
        <f t="shared" si="5"/>
        <v>plays</v>
      </c>
      <c r="U35" s="12">
        <f t="shared" si="6"/>
        <v>40218.25</v>
      </c>
      <c r="V35" s="12">
        <f t="shared" si="7"/>
        <v>40241.25</v>
      </c>
      <c r="W35" s="16">
        <f t="shared" si="8"/>
        <v>23</v>
      </c>
      <c r="X35" s="15">
        <f t="shared" si="9"/>
        <v>1</v>
      </c>
      <c r="Y35" s="19">
        <f t="shared" si="10"/>
        <v>130800</v>
      </c>
      <c r="Z35" s="19">
        <f t="shared" si="11"/>
        <v>137635</v>
      </c>
      <c r="AA35" s="19">
        <f t="shared" si="12"/>
        <v>61.997747747747745</v>
      </c>
      <c r="AB35" s="2" t="str">
        <f t="shared" si="13"/>
        <v>USA</v>
      </c>
      <c r="AF35"/>
    </row>
    <row r="36" spans="2:32" x14ac:dyDescent="0.25">
      <c r="B36" s="24">
        <v>29</v>
      </c>
      <c r="C36" s="2" t="s">
        <v>96</v>
      </c>
      <c r="D36" s="3" t="s">
        <v>97</v>
      </c>
      <c r="E36" s="7">
        <v>45900</v>
      </c>
      <c r="F36" s="7">
        <v>150965</v>
      </c>
      <c r="G36" s="5">
        <f>Table1[[#This Row],[pledged]]/Table1[[#This Row],[goal]]</f>
        <v>3.2889978213507627</v>
      </c>
      <c r="H36" s="2" t="s">
        <v>20</v>
      </c>
      <c r="I36" s="2">
        <v>1606</v>
      </c>
      <c r="J36" s="8">
        <f t="shared" si="3"/>
        <v>94.000622665006233</v>
      </c>
      <c r="K36" s="22" t="s">
        <v>98</v>
      </c>
      <c r="L36" s="22" t="s">
        <v>99</v>
      </c>
      <c r="M36" s="2">
        <v>1532062800</v>
      </c>
      <c r="N36" s="2">
        <v>1535518800</v>
      </c>
      <c r="O36" s="2" t="b">
        <v>0</v>
      </c>
      <c r="P36" s="2" t="b">
        <v>0</v>
      </c>
      <c r="Q36" s="2" t="b">
        <f>AND(Table1[[#This Row],[staff_pick]]=TRUE,Table1[[#This Row],[spotlight]]=TRUE)</f>
        <v>0</v>
      </c>
      <c r="R36" s="2" t="s">
        <v>100</v>
      </c>
      <c r="S36" s="8" t="str">
        <f t="shared" si="4"/>
        <v>film &amp; video</v>
      </c>
      <c r="T36" s="8" t="str">
        <f t="shared" si="5"/>
        <v>shorts</v>
      </c>
      <c r="U36" s="12">
        <f t="shared" si="6"/>
        <v>43301.208333333328</v>
      </c>
      <c r="V36" s="12">
        <f t="shared" si="7"/>
        <v>43341.208333333328</v>
      </c>
      <c r="W36" s="16">
        <f t="shared" si="8"/>
        <v>40</v>
      </c>
      <c r="X36" s="15">
        <f t="shared" si="9"/>
        <v>0.96</v>
      </c>
      <c r="Y36" s="19">
        <f t="shared" si="10"/>
        <v>47812.5</v>
      </c>
      <c r="Z36" s="19">
        <f t="shared" si="11"/>
        <v>157255.20833333334</v>
      </c>
      <c r="AA36" s="19">
        <f t="shared" si="12"/>
        <v>97.917315276048157</v>
      </c>
      <c r="AB36" s="2" t="str">
        <f t="shared" si="13"/>
        <v>Switzerland</v>
      </c>
      <c r="AF36"/>
    </row>
    <row r="37" spans="2:32" x14ac:dyDescent="0.25">
      <c r="B37" s="24">
        <v>30</v>
      </c>
      <c r="C37" s="2" t="s">
        <v>101</v>
      </c>
      <c r="D37" s="3" t="s">
        <v>102</v>
      </c>
      <c r="E37" s="7">
        <v>9000</v>
      </c>
      <c r="F37" s="7">
        <v>14455</v>
      </c>
      <c r="G37" s="5">
        <f>Table1[[#This Row],[pledged]]/Table1[[#This Row],[goal]]</f>
        <v>1.606111111111111</v>
      </c>
      <c r="H37" s="2" t="s">
        <v>20</v>
      </c>
      <c r="I37" s="2">
        <v>129</v>
      </c>
      <c r="J37" s="8">
        <f t="shared" si="3"/>
        <v>112.05426356589147</v>
      </c>
      <c r="K37" s="22" t="s">
        <v>21</v>
      </c>
      <c r="L37" s="22" t="s">
        <v>22</v>
      </c>
      <c r="M37" s="2">
        <v>1558674000</v>
      </c>
      <c r="N37" s="2">
        <v>1559106000</v>
      </c>
      <c r="O37" s="2" t="b">
        <v>0</v>
      </c>
      <c r="P37" s="2" t="b">
        <v>0</v>
      </c>
      <c r="Q37" s="2" t="b">
        <f>AND(Table1[[#This Row],[staff_pick]]=TRUE,Table1[[#This Row],[spotlight]]=TRUE)</f>
        <v>0</v>
      </c>
      <c r="R37" s="2" t="s">
        <v>71</v>
      </c>
      <c r="S37" s="8" t="str">
        <f t="shared" si="4"/>
        <v>film &amp; video</v>
      </c>
      <c r="T37" s="8" t="str">
        <f t="shared" si="5"/>
        <v>animation</v>
      </c>
      <c r="U37" s="12">
        <f t="shared" si="6"/>
        <v>43609.208333333328</v>
      </c>
      <c r="V37" s="12">
        <f t="shared" si="7"/>
        <v>43614.208333333328</v>
      </c>
      <c r="W37" s="16">
        <f t="shared" si="8"/>
        <v>5</v>
      </c>
      <c r="X37" s="15">
        <f t="shared" si="9"/>
        <v>1</v>
      </c>
      <c r="Y37" s="19">
        <f t="shared" si="10"/>
        <v>9000</v>
      </c>
      <c r="Z37" s="19">
        <f t="shared" si="11"/>
        <v>14455</v>
      </c>
      <c r="AA37" s="19">
        <f t="shared" si="12"/>
        <v>112.05426356589147</v>
      </c>
      <c r="AB37" s="2" t="str">
        <f t="shared" si="13"/>
        <v>USA</v>
      </c>
      <c r="AF37"/>
    </row>
    <row r="38" spans="2:32" x14ac:dyDescent="0.25">
      <c r="B38" s="24">
        <v>31</v>
      </c>
      <c r="C38" s="2" t="s">
        <v>103</v>
      </c>
      <c r="D38" s="3" t="s">
        <v>104</v>
      </c>
      <c r="E38" s="7">
        <v>3500</v>
      </c>
      <c r="F38" s="7">
        <v>10850</v>
      </c>
      <c r="G38" s="5">
        <f>Table1[[#This Row],[pledged]]/Table1[[#This Row],[goal]]</f>
        <v>3.1</v>
      </c>
      <c r="H38" s="2" t="s">
        <v>20</v>
      </c>
      <c r="I38" s="2">
        <v>226</v>
      </c>
      <c r="J38" s="8">
        <f t="shared" si="3"/>
        <v>48.008849557522126</v>
      </c>
      <c r="K38" s="22" t="s">
        <v>40</v>
      </c>
      <c r="L38" s="22" t="s">
        <v>41</v>
      </c>
      <c r="M38" s="2">
        <v>1451973600</v>
      </c>
      <c r="N38" s="2">
        <v>1454392800</v>
      </c>
      <c r="O38" s="2" t="b">
        <v>0</v>
      </c>
      <c r="P38" s="2" t="b">
        <v>0</v>
      </c>
      <c r="Q38" s="2" t="b">
        <f>AND(Table1[[#This Row],[staff_pick]]=TRUE,Table1[[#This Row],[spotlight]]=TRUE)</f>
        <v>0</v>
      </c>
      <c r="R38" s="2" t="s">
        <v>89</v>
      </c>
      <c r="S38" s="8" t="str">
        <f t="shared" si="4"/>
        <v>games</v>
      </c>
      <c r="T38" s="8" t="str">
        <f t="shared" si="5"/>
        <v>video games</v>
      </c>
      <c r="U38" s="12">
        <f t="shared" si="6"/>
        <v>42374.25</v>
      </c>
      <c r="V38" s="12">
        <f t="shared" si="7"/>
        <v>42402.25</v>
      </c>
      <c r="W38" s="16">
        <f t="shared" si="8"/>
        <v>28</v>
      </c>
      <c r="X38" s="15">
        <f t="shared" si="9"/>
        <v>0.87</v>
      </c>
      <c r="Y38" s="19">
        <f t="shared" si="10"/>
        <v>4022.9885057471265</v>
      </c>
      <c r="Z38" s="19">
        <f t="shared" si="11"/>
        <v>12471.264367816091</v>
      </c>
      <c r="AA38" s="19">
        <f t="shared" si="12"/>
        <v>55.182585698301288</v>
      </c>
      <c r="AB38" s="2" t="str">
        <f t="shared" si="13"/>
        <v>United Kingdom</v>
      </c>
      <c r="AF38"/>
    </row>
    <row r="39" spans="2:32" x14ac:dyDescent="0.25">
      <c r="B39" s="24">
        <v>32</v>
      </c>
      <c r="C39" s="2" t="s">
        <v>105</v>
      </c>
      <c r="D39" s="3" t="s">
        <v>106</v>
      </c>
      <c r="E39" s="7">
        <v>101000</v>
      </c>
      <c r="F39" s="7">
        <v>87676</v>
      </c>
      <c r="G39" s="5">
        <f>Table1[[#This Row],[pledged]]/Table1[[#This Row],[goal]]</f>
        <v>0.86807920792079207</v>
      </c>
      <c r="H39" s="2" t="s">
        <v>14</v>
      </c>
      <c r="I39" s="2">
        <v>2307</v>
      </c>
      <c r="J39" s="8">
        <f t="shared" si="3"/>
        <v>38.004334633723452</v>
      </c>
      <c r="K39" s="22" t="s">
        <v>107</v>
      </c>
      <c r="L39" s="22" t="s">
        <v>108</v>
      </c>
      <c r="M39" s="2">
        <v>1515564000</v>
      </c>
      <c r="N39" s="2">
        <v>1517896800</v>
      </c>
      <c r="O39" s="2" t="b">
        <v>0</v>
      </c>
      <c r="P39" s="2" t="b">
        <v>0</v>
      </c>
      <c r="Q39" s="2" t="b">
        <f>AND(Table1[[#This Row],[staff_pick]]=TRUE,Table1[[#This Row],[spotlight]]=TRUE)</f>
        <v>0</v>
      </c>
      <c r="R39" s="2" t="s">
        <v>42</v>
      </c>
      <c r="S39" s="8" t="str">
        <f t="shared" si="4"/>
        <v>film &amp; video</v>
      </c>
      <c r="T39" s="8" t="str">
        <f t="shared" si="5"/>
        <v>documentary</v>
      </c>
      <c r="U39" s="12">
        <f t="shared" si="6"/>
        <v>43110.25</v>
      </c>
      <c r="V39" s="12">
        <f t="shared" si="7"/>
        <v>43137.25</v>
      </c>
      <c r="W39" s="16">
        <f t="shared" si="8"/>
        <v>27</v>
      </c>
      <c r="X39" s="15">
        <f t="shared" si="9"/>
        <v>1</v>
      </c>
      <c r="Y39" s="19">
        <f t="shared" si="10"/>
        <v>101000</v>
      </c>
      <c r="Z39" s="19">
        <f t="shared" si="11"/>
        <v>87676</v>
      </c>
      <c r="AA39" s="19">
        <f t="shared" si="12"/>
        <v>38.004334633723452</v>
      </c>
      <c r="AB39" s="2" t="str">
        <f t="shared" si="13"/>
        <v>Euro Zone</v>
      </c>
      <c r="AF39"/>
    </row>
    <row r="40" spans="2:32" x14ac:dyDescent="0.25">
      <c r="B40" s="24">
        <v>33</v>
      </c>
      <c r="C40" s="2" t="s">
        <v>109</v>
      </c>
      <c r="D40" s="3" t="s">
        <v>110</v>
      </c>
      <c r="E40" s="7">
        <v>50200</v>
      </c>
      <c r="F40" s="7">
        <v>189666</v>
      </c>
      <c r="G40" s="5">
        <f>Table1[[#This Row],[pledged]]/Table1[[#This Row],[goal]]</f>
        <v>3.7782071713147412</v>
      </c>
      <c r="H40" s="2" t="s">
        <v>20</v>
      </c>
      <c r="I40" s="2">
        <v>5419</v>
      </c>
      <c r="J40" s="8">
        <f t="shared" si="3"/>
        <v>35.000184535892231</v>
      </c>
      <c r="K40" s="22" t="s">
        <v>21</v>
      </c>
      <c r="L40" s="22" t="s">
        <v>22</v>
      </c>
      <c r="M40" s="2">
        <v>1412485200</v>
      </c>
      <c r="N40" s="2">
        <v>1415685600</v>
      </c>
      <c r="O40" s="2" t="b">
        <v>0</v>
      </c>
      <c r="P40" s="2" t="b">
        <v>0</v>
      </c>
      <c r="Q40" s="2" t="b">
        <f>AND(Table1[[#This Row],[staff_pick]]=TRUE,Table1[[#This Row],[spotlight]]=TRUE)</f>
        <v>0</v>
      </c>
      <c r="R40" s="2" t="s">
        <v>33</v>
      </c>
      <c r="S40" s="8" t="str">
        <f t="shared" si="4"/>
        <v>theater</v>
      </c>
      <c r="T40" s="8" t="str">
        <f t="shared" si="5"/>
        <v>plays</v>
      </c>
      <c r="U40" s="12">
        <f t="shared" si="6"/>
        <v>41917.208333333336</v>
      </c>
      <c r="V40" s="12">
        <f t="shared" si="7"/>
        <v>41954.25</v>
      </c>
      <c r="W40" s="16">
        <f t="shared" si="8"/>
        <v>37</v>
      </c>
      <c r="X40" s="15">
        <f t="shared" si="9"/>
        <v>1</v>
      </c>
      <c r="Y40" s="19">
        <f t="shared" si="10"/>
        <v>50200</v>
      </c>
      <c r="Z40" s="19">
        <f t="shared" si="11"/>
        <v>189666</v>
      </c>
      <c r="AA40" s="19">
        <f t="shared" si="12"/>
        <v>35.000184535892231</v>
      </c>
      <c r="AB40" s="2" t="str">
        <f t="shared" si="13"/>
        <v>USA</v>
      </c>
      <c r="AF40"/>
    </row>
    <row r="41" spans="2:32" x14ac:dyDescent="0.25">
      <c r="B41" s="24">
        <v>34</v>
      </c>
      <c r="C41" s="2" t="s">
        <v>111</v>
      </c>
      <c r="D41" s="3" t="s">
        <v>112</v>
      </c>
      <c r="E41" s="7">
        <v>9300</v>
      </c>
      <c r="F41" s="7">
        <v>14025</v>
      </c>
      <c r="G41" s="5">
        <f>Table1[[#This Row],[pledged]]/Table1[[#This Row],[goal]]</f>
        <v>1.5080645161290323</v>
      </c>
      <c r="H41" s="2" t="s">
        <v>20</v>
      </c>
      <c r="I41" s="2">
        <v>165</v>
      </c>
      <c r="J41" s="8">
        <f t="shared" si="3"/>
        <v>85</v>
      </c>
      <c r="K41" s="22" t="s">
        <v>21</v>
      </c>
      <c r="L41" s="22" t="s">
        <v>22</v>
      </c>
      <c r="M41" s="2">
        <v>1490245200</v>
      </c>
      <c r="N41" s="2">
        <v>1490677200</v>
      </c>
      <c r="O41" s="2" t="b">
        <v>0</v>
      </c>
      <c r="P41" s="2" t="b">
        <v>0</v>
      </c>
      <c r="Q41" s="2" t="b">
        <f>AND(Table1[[#This Row],[staff_pick]]=TRUE,Table1[[#This Row],[spotlight]]=TRUE)</f>
        <v>0</v>
      </c>
      <c r="R41" s="2" t="s">
        <v>42</v>
      </c>
      <c r="S41" s="8" t="str">
        <f t="shared" si="4"/>
        <v>film &amp; video</v>
      </c>
      <c r="T41" s="8" t="str">
        <f t="shared" si="5"/>
        <v>documentary</v>
      </c>
      <c r="U41" s="12">
        <f t="shared" si="6"/>
        <v>42817.208333333328</v>
      </c>
      <c r="V41" s="12">
        <f t="shared" si="7"/>
        <v>42822.208333333328</v>
      </c>
      <c r="W41" s="16">
        <f t="shared" si="8"/>
        <v>5</v>
      </c>
      <c r="X41" s="15">
        <f t="shared" si="9"/>
        <v>1</v>
      </c>
      <c r="Y41" s="19">
        <f t="shared" si="10"/>
        <v>9300</v>
      </c>
      <c r="Z41" s="19">
        <f t="shared" si="11"/>
        <v>14025</v>
      </c>
      <c r="AA41" s="19">
        <f t="shared" si="12"/>
        <v>85</v>
      </c>
      <c r="AB41" s="2" t="str">
        <f t="shared" si="13"/>
        <v>USA</v>
      </c>
      <c r="AF41"/>
    </row>
    <row r="42" spans="2:32" x14ac:dyDescent="0.25">
      <c r="B42" s="24">
        <v>35</v>
      </c>
      <c r="C42" s="2" t="s">
        <v>113</v>
      </c>
      <c r="D42" s="3" t="s">
        <v>114</v>
      </c>
      <c r="E42" s="7">
        <v>125500</v>
      </c>
      <c r="F42" s="7">
        <v>188628</v>
      </c>
      <c r="G42" s="5">
        <f>Table1[[#This Row],[pledged]]/Table1[[#This Row],[goal]]</f>
        <v>1.5030119521912351</v>
      </c>
      <c r="H42" s="2" t="s">
        <v>20</v>
      </c>
      <c r="I42" s="2">
        <v>1965</v>
      </c>
      <c r="J42" s="8">
        <f t="shared" si="3"/>
        <v>95.993893129770996</v>
      </c>
      <c r="K42" s="22" t="s">
        <v>36</v>
      </c>
      <c r="L42" s="22" t="s">
        <v>37</v>
      </c>
      <c r="M42" s="2">
        <v>1547877600</v>
      </c>
      <c r="N42" s="2">
        <v>1551506400</v>
      </c>
      <c r="O42" s="2" t="b">
        <v>0</v>
      </c>
      <c r="P42" s="2" t="b">
        <v>1</v>
      </c>
      <c r="Q42" s="2" t="b">
        <f>AND(Table1[[#This Row],[staff_pick]]=TRUE,Table1[[#This Row],[spotlight]]=TRUE)</f>
        <v>0</v>
      </c>
      <c r="R42" s="2" t="s">
        <v>53</v>
      </c>
      <c r="S42" s="8" t="str">
        <f t="shared" si="4"/>
        <v>film &amp; video</v>
      </c>
      <c r="T42" s="8" t="str">
        <f t="shared" si="5"/>
        <v>drama</v>
      </c>
      <c r="U42" s="12">
        <f t="shared" si="6"/>
        <v>43484.25</v>
      </c>
      <c r="V42" s="12">
        <f t="shared" si="7"/>
        <v>43526.25</v>
      </c>
      <c r="W42" s="16">
        <f t="shared" si="8"/>
        <v>42</v>
      </c>
      <c r="X42" s="15">
        <f t="shared" si="9"/>
        <v>7.46</v>
      </c>
      <c r="Y42" s="19">
        <f t="shared" si="10"/>
        <v>16823.056300268097</v>
      </c>
      <c r="Z42" s="19">
        <f t="shared" si="11"/>
        <v>25285.25469168901</v>
      </c>
      <c r="AA42" s="19">
        <f t="shared" si="12"/>
        <v>12.8678140924626</v>
      </c>
      <c r="AB42" s="2" t="str">
        <f t="shared" si="13"/>
        <v>Denmark</v>
      </c>
      <c r="AF42"/>
    </row>
    <row r="43" spans="2:32" x14ac:dyDescent="0.25">
      <c r="B43" s="24">
        <v>36</v>
      </c>
      <c r="C43" s="2" t="s">
        <v>115</v>
      </c>
      <c r="D43" s="3" t="s">
        <v>116</v>
      </c>
      <c r="E43" s="7">
        <v>700</v>
      </c>
      <c r="F43" s="7">
        <v>1101</v>
      </c>
      <c r="G43" s="5">
        <f>Table1[[#This Row],[pledged]]/Table1[[#This Row],[goal]]</f>
        <v>1.572857142857143</v>
      </c>
      <c r="H43" s="2" t="s">
        <v>20</v>
      </c>
      <c r="I43" s="2">
        <v>16</v>
      </c>
      <c r="J43" s="8">
        <f t="shared" si="3"/>
        <v>68.8125</v>
      </c>
      <c r="K43" s="22" t="s">
        <v>21</v>
      </c>
      <c r="L43" s="22" t="s">
        <v>22</v>
      </c>
      <c r="M43" s="2">
        <v>1298700000</v>
      </c>
      <c r="N43" s="2">
        <v>1300856400</v>
      </c>
      <c r="O43" s="2" t="b">
        <v>0</v>
      </c>
      <c r="P43" s="2" t="b">
        <v>0</v>
      </c>
      <c r="Q43" s="2" t="b">
        <f>AND(Table1[[#This Row],[staff_pick]]=TRUE,Table1[[#This Row],[spotlight]]=TRUE)</f>
        <v>0</v>
      </c>
      <c r="R43" s="2" t="s">
        <v>33</v>
      </c>
      <c r="S43" s="8" t="str">
        <f t="shared" si="4"/>
        <v>theater</v>
      </c>
      <c r="T43" s="8" t="str">
        <f t="shared" si="5"/>
        <v>plays</v>
      </c>
      <c r="U43" s="12">
        <f t="shared" si="6"/>
        <v>40600.25</v>
      </c>
      <c r="V43" s="12">
        <f t="shared" si="7"/>
        <v>40625.208333333336</v>
      </c>
      <c r="W43" s="16">
        <f t="shared" si="8"/>
        <v>25</v>
      </c>
      <c r="X43" s="15">
        <f t="shared" si="9"/>
        <v>1</v>
      </c>
      <c r="Y43" s="19">
        <f t="shared" si="10"/>
        <v>700</v>
      </c>
      <c r="Z43" s="19">
        <f t="shared" si="11"/>
        <v>1101</v>
      </c>
      <c r="AA43" s="19">
        <f t="shared" si="12"/>
        <v>68.8125</v>
      </c>
      <c r="AB43" s="2" t="str">
        <f t="shared" si="13"/>
        <v>USA</v>
      </c>
      <c r="AF43"/>
    </row>
    <row r="44" spans="2:32" x14ac:dyDescent="0.25">
      <c r="B44" s="24">
        <v>37</v>
      </c>
      <c r="C44" s="2" t="s">
        <v>117</v>
      </c>
      <c r="D44" s="3" t="s">
        <v>118</v>
      </c>
      <c r="E44" s="7">
        <v>8100</v>
      </c>
      <c r="F44" s="7">
        <v>11339</v>
      </c>
      <c r="G44" s="5">
        <f>Table1[[#This Row],[pledged]]/Table1[[#This Row],[goal]]</f>
        <v>1.3998765432098765</v>
      </c>
      <c r="H44" s="2" t="s">
        <v>20</v>
      </c>
      <c r="I44" s="2">
        <v>107</v>
      </c>
      <c r="J44" s="8">
        <f t="shared" si="3"/>
        <v>105.97196261682242</v>
      </c>
      <c r="K44" s="22" t="s">
        <v>21</v>
      </c>
      <c r="L44" s="22" t="s">
        <v>22</v>
      </c>
      <c r="M44" s="2">
        <v>1570338000</v>
      </c>
      <c r="N44" s="2">
        <v>1573192800</v>
      </c>
      <c r="O44" s="2" t="b">
        <v>0</v>
      </c>
      <c r="P44" s="2" t="b">
        <v>1</v>
      </c>
      <c r="Q44" s="2" t="b">
        <f>AND(Table1[[#This Row],[staff_pick]]=TRUE,Table1[[#This Row],[spotlight]]=TRUE)</f>
        <v>0</v>
      </c>
      <c r="R44" s="2" t="s">
        <v>119</v>
      </c>
      <c r="S44" s="8" t="str">
        <f t="shared" si="4"/>
        <v>publishing</v>
      </c>
      <c r="T44" s="8" t="str">
        <f t="shared" si="5"/>
        <v>fiction</v>
      </c>
      <c r="U44" s="12">
        <f t="shared" si="6"/>
        <v>43744.208333333328</v>
      </c>
      <c r="V44" s="12">
        <f t="shared" si="7"/>
        <v>43777.25</v>
      </c>
      <c r="W44" s="16">
        <f t="shared" si="8"/>
        <v>33</v>
      </c>
      <c r="X44" s="15">
        <f t="shared" si="9"/>
        <v>1</v>
      </c>
      <c r="Y44" s="19">
        <f t="shared" si="10"/>
        <v>8100</v>
      </c>
      <c r="Z44" s="19">
        <f t="shared" si="11"/>
        <v>11339</v>
      </c>
      <c r="AA44" s="19">
        <f t="shared" si="12"/>
        <v>105.97196261682242</v>
      </c>
      <c r="AB44" s="2" t="str">
        <f t="shared" si="13"/>
        <v>USA</v>
      </c>
      <c r="AF44"/>
    </row>
    <row r="45" spans="2:32" x14ac:dyDescent="0.25">
      <c r="B45" s="24">
        <v>38</v>
      </c>
      <c r="C45" s="2" t="s">
        <v>120</v>
      </c>
      <c r="D45" s="3" t="s">
        <v>121</v>
      </c>
      <c r="E45" s="7">
        <v>3100</v>
      </c>
      <c r="F45" s="7">
        <v>10085</v>
      </c>
      <c r="G45" s="5">
        <f>Table1[[#This Row],[pledged]]/Table1[[#This Row],[goal]]</f>
        <v>3.2532258064516131</v>
      </c>
      <c r="H45" s="2" t="s">
        <v>20</v>
      </c>
      <c r="I45" s="2">
        <v>134</v>
      </c>
      <c r="J45" s="8">
        <f t="shared" si="3"/>
        <v>75.261194029850742</v>
      </c>
      <c r="K45" s="22" t="s">
        <v>21</v>
      </c>
      <c r="L45" s="22" t="s">
        <v>22</v>
      </c>
      <c r="M45" s="2">
        <v>1287378000</v>
      </c>
      <c r="N45" s="2">
        <v>1287810000</v>
      </c>
      <c r="O45" s="2" t="b">
        <v>0</v>
      </c>
      <c r="P45" s="2" t="b">
        <v>0</v>
      </c>
      <c r="Q45" s="2" t="b">
        <f>AND(Table1[[#This Row],[staff_pick]]=TRUE,Table1[[#This Row],[spotlight]]=TRUE)</f>
        <v>0</v>
      </c>
      <c r="R45" s="2" t="s">
        <v>122</v>
      </c>
      <c r="S45" s="8" t="str">
        <f t="shared" si="4"/>
        <v>photography</v>
      </c>
      <c r="T45" s="8" t="str">
        <f t="shared" si="5"/>
        <v>photography books</v>
      </c>
      <c r="U45" s="12">
        <f t="shared" si="6"/>
        <v>40469.208333333336</v>
      </c>
      <c r="V45" s="12">
        <f t="shared" si="7"/>
        <v>40474.208333333336</v>
      </c>
      <c r="W45" s="16">
        <f t="shared" si="8"/>
        <v>5</v>
      </c>
      <c r="X45" s="15">
        <f t="shared" si="9"/>
        <v>1</v>
      </c>
      <c r="Y45" s="19">
        <f t="shared" si="10"/>
        <v>3100</v>
      </c>
      <c r="Z45" s="19">
        <f t="shared" si="11"/>
        <v>10085</v>
      </c>
      <c r="AA45" s="19">
        <f t="shared" si="12"/>
        <v>75.261194029850742</v>
      </c>
      <c r="AB45" s="2" t="str">
        <f t="shared" si="13"/>
        <v>USA</v>
      </c>
      <c r="AF45"/>
    </row>
    <row r="46" spans="2:32" x14ac:dyDescent="0.25">
      <c r="B46" s="24">
        <v>39</v>
      </c>
      <c r="C46" s="2" t="s">
        <v>123</v>
      </c>
      <c r="D46" s="3" t="s">
        <v>124</v>
      </c>
      <c r="E46" s="7">
        <v>9900</v>
      </c>
      <c r="F46" s="7">
        <v>5027</v>
      </c>
      <c r="G46" s="5">
        <f>Table1[[#This Row],[pledged]]/Table1[[#This Row],[goal]]</f>
        <v>0.50777777777777777</v>
      </c>
      <c r="H46" s="2" t="s">
        <v>14</v>
      </c>
      <c r="I46" s="2">
        <v>88</v>
      </c>
      <c r="J46" s="8">
        <f t="shared" si="3"/>
        <v>57.125</v>
      </c>
      <c r="K46" s="22" t="s">
        <v>36</v>
      </c>
      <c r="L46" s="22" t="s">
        <v>37</v>
      </c>
      <c r="M46" s="2">
        <v>1361772000</v>
      </c>
      <c r="N46" s="2">
        <v>1362978000</v>
      </c>
      <c r="O46" s="2" t="b">
        <v>0</v>
      </c>
      <c r="P46" s="2" t="b">
        <v>0</v>
      </c>
      <c r="Q46" s="2" t="b">
        <f>AND(Table1[[#This Row],[staff_pick]]=TRUE,Table1[[#This Row],[spotlight]]=TRUE)</f>
        <v>0</v>
      </c>
      <c r="R46" s="2" t="s">
        <v>33</v>
      </c>
      <c r="S46" s="8" t="str">
        <f t="shared" si="4"/>
        <v>theater</v>
      </c>
      <c r="T46" s="8" t="str">
        <f t="shared" si="5"/>
        <v>plays</v>
      </c>
      <c r="U46" s="12">
        <f t="shared" si="6"/>
        <v>41330.25</v>
      </c>
      <c r="V46" s="12">
        <f t="shared" si="7"/>
        <v>41344.208333333336</v>
      </c>
      <c r="W46" s="16">
        <f t="shared" si="8"/>
        <v>14</v>
      </c>
      <c r="X46" s="15">
        <f t="shared" si="9"/>
        <v>7.46</v>
      </c>
      <c r="Y46" s="19">
        <f t="shared" si="10"/>
        <v>1327.0777479892761</v>
      </c>
      <c r="Z46" s="19">
        <f t="shared" si="11"/>
        <v>673.86058981233248</v>
      </c>
      <c r="AA46" s="19">
        <f t="shared" si="12"/>
        <v>7.6575067024128689</v>
      </c>
      <c r="AB46" s="2" t="str">
        <f t="shared" si="13"/>
        <v>Denmark</v>
      </c>
      <c r="AF46"/>
    </row>
    <row r="47" spans="2:32" x14ac:dyDescent="0.25">
      <c r="B47" s="24">
        <v>40</v>
      </c>
      <c r="C47" s="2" t="s">
        <v>125</v>
      </c>
      <c r="D47" s="3" t="s">
        <v>126</v>
      </c>
      <c r="E47" s="7">
        <v>8800</v>
      </c>
      <c r="F47" s="7">
        <v>14878</v>
      </c>
      <c r="G47" s="5">
        <f>Table1[[#This Row],[pledged]]/Table1[[#This Row],[goal]]</f>
        <v>1.6906818181818182</v>
      </c>
      <c r="H47" s="2" t="s">
        <v>20</v>
      </c>
      <c r="I47" s="2">
        <v>198</v>
      </c>
      <c r="J47" s="8">
        <f t="shared" si="3"/>
        <v>75.141414141414145</v>
      </c>
      <c r="K47" s="22" t="s">
        <v>21</v>
      </c>
      <c r="L47" s="22" t="s">
        <v>22</v>
      </c>
      <c r="M47" s="2">
        <v>1275714000</v>
      </c>
      <c r="N47" s="2">
        <v>1277355600</v>
      </c>
      <c r="O47" s="2" t="b">
        <v>0</v>
      </c>
      <c r="P47" s="2" t="b">
        <v>1</v>
      </c>
      <c r="Q47" s="2" t="b">
        <f>AND(Table1[[#This Row],[staff_pick]]=TRUE,Table1[[#This Row],[spotlight]]=TRUE)</f>
        <v>0</v>
      </c>
      <c r="R47" s="2" t="s">
        <v>65</v>
      </c>
      <c r="S47" s="8" t="str">
        <f t="shared" si="4"/>
        <v>technology</v>
      </c>
      <c r="T47" s="8" t="str">
        <f t="shared" si="5"/>
        <v>wearables</v>
      </c>
      <c r="U47" s="12">
        <f t="shared" si="6"/>
        <v>40334.208333333336</v>
      </c>
      <c r="V47" s="12">
        <f t="shared" si="7"/>
        <v>40353.208333333336</v>
      </c>
      <c r="W47" s="16">
        <f t="shared" si="8"/>
        <v>19</v>
      </c>
      <c r="X47" s="15">
        <f t="shared" si="9"/>
        <v>1</v>
      </c>
      <c r="Y47" s="19">
        <f t="shared" si="10"/>
        <v>8800</v>
      </c>
      <c r="Z47" s="19">
        <f t="shared" si="11"/>
        <v>14878</v>
      </c>
      <c r="AA47" s="19">
        <f t="shared" si="12"/>
        <v>75.141414141414145</v>
      </c>
      <c r="AB47" s="2" t="str">
        <f t="shared" si="13"/>
        <v>USA</v>
      </c>
      <c r="AF47"/>
    </row>
    <row r="48" spans="2:32" x14ac:dyDescent="0.25">
      <c r="B48" s="24">
        <v>41</v>
      </c>
      <c r="C48" s="2" t="s">
        <v>127</v>
      </c>
      <c r="D48" s="3" t="s">
        <v>128</v>
      </c>
      <c r="E48" s="7">
        <v>5600</v>
      </c>
      <c r="F48" s="7">
        <v>11924</v>
      </c>
      <c r="G48" s="5">
        <f>Table1[[#This Row],[pledged]]/Table1[[#This Row],[goal]]</f>
        <v>2.1292857142857144</v>
      </c>
      <c r="H48" s="2" t="s">
        <v>20</v>
      </c>
      <c r="I48" s="2">
        <v>111</v>
      </c>
      <c r="J48" s="8">
        <f t="shared" si="3"/>
        <v>107.42342342342343</v>
      </c>
      <c r="K48" s="22" t="s">
        <v>107</v>
      </c>
      <c r="L48" s="22" t="s">
        <v>108</v>
      </c>
      <c r="M48" s="2">
        <v>1346734800</v>
      </c>
      <c r="N48" s="2">
        <v>1348981200</v>
      </c>
      <c r="O48" s="2" t="b">
        <v>0</v>
      </c>
      <c r="P48" s="2" t="b">
        <v>1</v>
      </c>
      <c r="Q48" s="2" t="b">
        <f>AND(Table1[[#This Row],[staff_pick]]=TRUE,Table1[[#This Row],[spotlight]]=TRUE)</f>
        <v>0</v>
      </c>
      <c r="R48" s="2" t="s">
        <v>23</v>
      </c>
      <c r="S48" s="8" t="str">
        <f t="shared" si="4"/>
        <v>music</v>
      </c>
      <c r="T48" s="8" t="str">
        <f t="shared" si="5"/>
        <v>rock</v>
      </c>
      <c r="U48" s="12">
        <f t="shared" si="6"/>
        <v>41156.208333333336</v>
      </c>
      <c r="V48" s="12">
        <f t="shared" si="7"/>
        <v>41182.208333333336</v>
      </c>
      <c r="W48" s="16">
        <f t="shared" si="8"/>
        <v>26</v>
      </c>
      <c r="X48" s="15">
        <f t="shared" si="9"/>
        <v>1</v>
      </c>
      <c r="Y48" s="19">
        <f t="shared" si="10"/>
        <v>5600</v>
      </c>
      <c r="Z48" s="19">
        <f t="shared" si="11"/>
        <v>11924</v>
      </c>
      <c r="AA48" s="19">
        <f t="shared" si="12"/>
        <v>107.42342342342343</v>
      </c>
      <c r="AB48" s="2" t="str">
        <f t="shared" si="13"/>
        <v>Euro Zone</v>
      </c>
      <c r="AF48"/>
    </row>
    <row r="49" spans="2:32" x14ac:dyDescent="0.25">
      <c r="B49" s="24">
        <v>42</v>
      </c>
      <c r="C49" s="2" t="s">
        <v>129</v>
      </c>
      <c r="D49" s="3" t="s">
        <v>130</v>
      </c>
      <c r="E49" s="7">
        <v>1800</v>
      </c>
      <c r="F49" s="7">
        <v>7991</v>
      </c>
      <c r="G49" s="5">
        <f>Table1[[#This Row],[pledged]]/Table1[[#This Row],[goal]]</f>
        <v>4.4394444444444447</v>
      </c>
      <c r="H49" s="2" t="s">
        <v>20</v>
      </c>
      <c r="I49" s="2">
        <v>222</v>
      </c>
      <c r="J49" s="8">
        <f t="shared" si="3"/>
        <v>35.995495495495497</v>
      </c>
      <c r="K49" s="22" t="s">
        <v>21</v>
      </c>
      <c r="L49" s="22" t="s">
        <v>22</v>
      </c>
      <c r="M49" s="2">
        <v>1309755600</v>
      </c>
      <c r="N49" s="2">
        <v>1310533200</v>
      </c>
      <c r="O49" s="2" t="b">
        <v>0</v>
      </c>
      <c r="P49" s="2" t="b">
        <v>0</v>
      </c>
      <c r="Q49" s="2" t="b">
        <f>AND(Table1[[#This Row],[staff_pick]]=TRUE,Table1[[#This Row],[spotlight]]=TRUE)</f>
        <v>0</v>
      </c>
      <c r="R49" s="2" t="s">
        <v>17</v>
      </c>
      <c r="S49" s="8" t="str">
        <f t="shared" si="4"/>
        <v>food</v>
      </c>
      <c r="T49" s="8" t="str">
        <f t="shared" si="5"/>
        <v>food trucks</v>
      </c>
      <c r="U49" s="12">
        <f t="shared" si="6"/>
        <v>40728.208333333336</v>
      </c>
      <c r="V49" s="12">
        <f t="shared" si="7"/>
        <v>40737.208333333336</v>
      </c>
      <c r="W49" s="16">
        <f t="shared" si="8"/>
        <v>9</v>
      </c>
      <c r="X49" s="15">
        <f t="shared" si="9"/>
        <v>1</v>
      </c>
      <c r="Y49" s="19">
        <f t="shared" si="10"/>
        <v>1800</v>
      </c>
      <c r="Z49" s="19">
        <f t="shared" si="11"/>
        <v>7991</v>
      </c>
      <c r="AA49" s="19">
        <f t="shared" si="12"/>
        <v>35.995495495495497</v>
      </c>
      <c r="AB49" s="2" t="str">
        <f t="shared" si="13"/>
        <v>USA</v>
      </c>
      <c r="AF49"/>
    </row>
    <row r="50" spans="2:32" x14ac:dyDescent="0.25">
      <c r="B50" s="24">
        <v>43</v>
      </c>
      <c r="C50" s="2" t="s">
        <v>131</v>
      </c>
      <c r="D50" s="3" t="s">
        <v>132</v>
      </c>
      <c r="E50" s="7">
        <v>90200</v>
      </c>
      <c r="F50" s="7">
        <v>167717</v>
      </c>
      <c r="G50" s="5">
        <f>Table1[[#This Row],[pledged]]/Table1[[#This Row],[goal]]</f>
        <v>1.859390243902439</v>
      </c>
      <c r="H50" s="2" t="s">
        <v>20</v>
      </c>
      <c r="I50" s="2">
        <v>6212</v>
      </c>
      <c r="J50" s="8">
        <f t="shared" si="3"/>
        <v>26.998873148744366</v>
      </c>
      <c r="K50" s="22" t="s">
        <v>21</v>
      </c>
      <c r="L50" s="22" t="s">
        <v>22</v>
      </c>
      <c r="M50" s="2">
        <v>1406178000</v>
      </c>
      <c r="N50" s="2">
        <v>1407560400</v>
      </c>
      <c r="O50" s="2" t="b">
        <v>0</v>
      </c>
      <c r="P50" s="2" t="b">
        <v>0</v>
      </c>
      <c r="Q50" s="2" t="b">
        <f>AND(Table1[[#This Row],[staff_pick]]=TRUE,Table1[[#This Row],[spotlight]]=TRUE)</f>
        <v>0</v>
      </c>
      <c r="R50" s="2" t="s">
        <v>133</v>
      </c>
      <c r="S50" s="8" t="str">
        <f t="shared" si="4"/>
        <v>publishing</v>
      </c>
      <c r="T50" s="8" t="str">
        <f t="shared" si="5"/>
        <v>radio &amp; podcasts</v>
      </c>
      <c r="U50" s="12">
        <f t="shared" si="6"/>
        <v>41844.208333333336</v>
      </c>
      <c r="V50" s="12">
        <f t="shared" si="7"/>
        <v>41860.208333333336</v>
      </c>
      <c r="W50" s="16">
        <f t="shared" si="8"/>
        <v>16</v>
      </c>
      <c r="X50" s="15">
        <f t="shared" si="9"/>
        <v>1</v>
      </c>
      <c r="Y50" s="19">
        <f t="shared" si="10"/>
        <v>90200</v>
      </c>
      <c r="Z50" s="19">
        <f t="shared" si="11"/>
        <v>167717</v>
      </c>
      <c r="AA50" s="19">
        <f t="shared" si="12"/>
        <v>26.998873148744366</v>
      </c>
      <c r="AB50" s="2" t="str">
        <f t="shared" si="13"/>
        <v>USA</v>
      </c>
      <c r="AF50"/>
    </row>
    <row r="51" spans="2:32" x14ac:dyDescent="0.25">
      <c r="B51" s="24">
        <v>44</v>
      </c>
      <c r="C51" s="2" t="s">
        <v>134</v>
      </c>
      <c r="D51" s="3" t="s">
        <v>135</v>
      </c>
      <c r="E51" s="7">
        <v>1600</v>
      </c>
      <c r="F51" s="7">
        <v>10541</v>
      </c>
      <c r="G51" s="5">
        <f>Table1[[#This Row],[pledged]]/Table1[[#This Row],[goal]]</f>
        <v>6.5881249999999998</v>
      </c>
      <c r="H51" s="2" t="s">
        <v>20</v>
      </c>
      <c r="I51" s="2">
        <v>98</v>
      </c>
      <c r="J51" s="8">
        <f t="shared" si="3"/>
        <v>107.56122448979592</v>
      </c>
      <c r="K51" s="22" t="s">
        <v>36</v>
      </c>
      <c r="L51" s="22" t="s">
        <v>37</v>
      </c>
      <c r="M51" s="2">
        <v>1552798800</v>
      </c>
      <c r="N51" s="2">
        <v>1552885200</v>
      </c>
      <c r="O51" s="2" t="b">
        <v>0</v>
      </c>
      <c r="P51" s="2" t="b">
        <v>0</v>
      </c>
      <c r="Q51" s="2" t="b">
        <f>AND(Table1[[#This Row],[staff_pick]]=TRUE,Table1[[#This Row],[spotlight]]=TRUE)</f>
        <v>0</v>
      </c>
      <c r="R51" s="2" t="s">
        <v>119</v>
      </c>
      <c r="S51" s="8" t="str">
        <f t="shared" si="4"/>
        <v>publishing</v>
      </c>
      <c r="T51" s="8" t="str">
        <f t="shared" si="5"/>
        <v>fiction</v>
      </c>
      <c r="U51" s="12">
        <f t="shared" si="6"/>
        <v>43541.208333333328</v>
      </c>
      <c r="V51" s="12">
        <f t="shared" si="7"/>
        <v>43542.208333333328</v>
      </c>
      <c r="W51" s="16">
        <f t="shared" si="8"/>
        <v>1</v>
      </c>
      <c r="X51" s="15">
        <f t="shared" si="9"/>
        <v>7.46</v>
      </c>
      <c r="Y51" s="19">
        <f t="shared" si="10"/>
        <v>214.47721179624665</v>
      </c>
      <c r="Z51" s="19">
        <f t="shared" si="11"/>
        <v>1413.0026809651474</v>
      </c>
      <c r="AA51" s="19">
        <f t="shared" si="12"/>
        <v>14.418394703725994</v>
      </c>
      <c r="AB51" s="2" t="str">
        <f t="shared" si="13"/>
        <v>Denmark</v>
      </c>
      <c r="AF51"/>
    </row>
    <row r="52" spans="2:32" x14ac:dyDescent="0.25">
      <c r="B52" s="24">
        <v>45</v>
      </c>
      <c r="C52" s="2" t="s">
        <v>136</v>
      </c>
      <c r="D52" s="3" t="s">
        <v>137</v>
      </c>
      <c r="E52" s="7">
        <v>9500</v>
      </c>
      <c r="F52" s="7">
        <v>4530</v>
      </c>
      <c r="G52" s="5">
        <f>Table1[[#This Row],[pledged]]/Table1[[#This Row],[goal]]</f>
        <v>0.4768421052631579</v>
      </c>
      <c r="H52" s="2" t="s">
        <v>14</v>
      </c>
      <c r="I52" s="2">
        <v>48</v>
      </c>
      <c r="J52" s="8">
        <f t="shared" si="3"/>
        <v>94.375</v>
      </c>
      <c r="K52" s="22" t="s">
        <v>21</v>
      </c>
      <c r="L52" s="22" t="s">
        <v>22</v>
      </c>
      <c r="M52" s="2">
        <v>1478062800</v>
      </c>
      <c r="N52" s="2">
        <v>1479362400</v>
      </c>
      <c r="O52" s="2" t="b">
        <v>0</v>
      </c>
      <c r="P52" s="2" t="b">
        <v>1</v>
      </c>
      <c r="Q52" s="2" t="b">
        <f>AND(Table1[[#This Row],[staff_pick]]=TRUE,Table1[[#This Row],[spotlight]]=TRUE)</f>
        <v>0</v>
      </c>
      <c r="R52" s="2" t="s">
        <v>33</v>
      </c>
      <c r="S52" s="8" t="str">
        <f t="shared" si="4"/>
        <v>theater</v>
      </c>
      <c r="T52" s="8" t="str">
        <f t="shared" si="5"/>
        <v>plays</v>
      </c>
      <c r="U52" s="12">
        <f t="shared" si="6"/>
        <v>42676.208333333328</v>
      </c>
      <c r="V52" s="12">
        <f t="shared" si="7"/>
        <v>42691.25</v>
      </c>
      <c r="W52" s="16">
        <f t="shared" si="8"/>
        <v>15</v>
      </c>
      <c r="X52" s="15">
        <f t="shared" si="9"/>
        <v>1</v>
      </c>
      <c r="Y52" s="19">
        <f t="shared" si="10"/>
        <v>9500</v>
      </c>
      <c r="Z52" s="19">
        <f t="shared" si="11"/>
        <v>4530</v>
      </c>
      <c r="AA52" s="19">
        <f t="shared" si="12"/>
        <v>94.375</v>
      </c>
      <c r="AB52" s="2" t="str">
        <f t="shared" si="13"/>
        <v>USA</v>
      </c>
      <c r="AF52"/>
    </row>
    <row r="53" spans="2:32" x14ac:dyDescent="0.25">
      <c r="B53" s="24">
        <v>46</v>
      </c>
      <c r="C53" s="2" t="s">
        <v>138</v>
      </c>
      <c r="D53" s="3" t="s">
        <v>139</v>
      </c>
      <c r="E53" s="7">
        <v>3700</v>
      </c>
      <c r="F53" s="7">
        <v>4247</v>
      </c>
      <c r="G53" s="5">
        <f>Table1[[#This Row],[pledged]]/Table1[[#This Row],[goal]]</f>
        <v>1.1478378378378378</v>
      </c>
      <c r="H53" s="2" t="s">
        <v>20</v>
      </c>
      <c r="I53" s="2">
        <v>92</v>
      </c>
      <c r="J53" s="8">
        <f t="shared" si="3"/>
        <v>46.163043478260867</v>
      </c>
      <c r="K53" s="22" t="s">
        <v>21</v>
      </c>
      <c r="L53" s="22" t="s">
        <v>22</v>
      </c>
      <c r="M53" s="2">
        <v>1278565200</v>
      </c>
      <c r="N53" s="2">
        <v>1280552400</v>
      </c>
      <c r="O53" s="2" t="b">
        <v>0</v>
      </c>
      <c r="P53" s="2" t="b">
        <v>0</v>
      </c>
      <c r="Q53" s="2" t="b">
        <f>AND(Table1[[#This Row],[staff_pick]]=TRUE,Table1[[#This Row],[spotlight]]=TRUE)</f>
        <v>0</v>
      </c>
      <c r="R53" s="2" t="s">
        <v>23</v>
      </c>
      <c r="S53" s="8" t="str">
        <f t="shared" si="4"/>
        <v>music</v>
      </c>
      <c r="T53" s="8" t="str">
        <f t="shared" si="5"/>
        <v>rock</v>
      </c>
      <c r="U53" s="12">
        <f t="shared" si="6"/>
        <v>40367.208333333336</v>
      </c>
      <c r="V53" s="12">
        <f t="shared" si="7"/>
        <v>40390.208333333336</v>
      </c>
      <c r="W53" s="16">
        <f t="shared" si="8"/>
        <v>23</v>
      </c>
      <c r="X53" s="15">
        <f t="shared" si="9"/>
        <v>1</v>
      </c>
      <c r="Y53" s="19">
        <f t="shared" si="10"/>
        <v>3700</v>
      </c>
      <c r="Z53" s="19">
        <f t="shared" si="11"/>
        <v>4247</v>
      </c>
      <c r="AA53" s="19">
        <f t="shared" si="12"/>
        <v>46.163043478260867</v>
      </c>
      <c r="AB53" s="2" t="str">
        <f t="shared" si="13"/>
        <v>USA</v>
      </c>
      <c r="AF53"/>
    </row>
    <row r="54" spans="2:32" x14ac:dyDescent="0.25">
      <c r="B54" s="24">
        <v>47</v>
      </c>
      <c r="C54" s="2" t="s">
        <v>140</v>
      </c>
      <c r="D54" s="3" t="s">
        <v>141</v>
      </c>
      <c r="E54" s="7">
        <v>1500</v>
      </c>
      <c r="F54" s="7">
        <v>7129</v>
      </c>
      <c r="G54" s="5">
        <f>Table1[[#This Row],[pledged]]/Table1[[#This Row],[goal]]</f>
        <v>4.7526666666666664</v>
      </c>
      <c r="H54" s="2" t="s">
        <v>20</v>
      </c>
      <c r="I54" s="2">
        <v>149</v>
      </c>
      <c r="J54" s="8">
        <f t="shared" si="3"/>
        <v>47.845637583892618</v>
      </c>
      <c r="K54" s="22" t="s">
        <v>21</v>
      </c>
      <c r="L54" s="22" t="s">
        <v>22</v>
      </c>
      <c r="M54" s="2">
        <v>1396069200</v>
      </c>
      <c r="N54" s="2">
        <v>1398661200</v>
      </c>
      <c r="O54" s="2" t="b">
        <v>0</v>
      </c>
      <c r="P54" s="2" t="b">
        <v>0</v>
      </c>
      <c r="Q54" s="2" t="b">
        <f>AND(Table1[[#This Row],[staff_pick]]=TRUE,Table1[[#This Row],[spotlight]]=TRUE)</f>
        <v>0</v>
      </c>
      <c r="R54" s="2" t="s">
        <v>33</v>
      </c>
      <c r="S54" s="8" t="str">
        <f t="shared" si="4"/>
        <v>theater</v>
      </c>
      <c r="T54" s="8" t="str">
        <f t="shared" si="5"/>
        <v>plays</v>
      </c>
      <c r="U54" s="12">
        <f t="shared" si="6"/>
        <v>41727.208333333336</v>
      </c>
      <c r="V54" s="12">
        <f t="shared" si="7"/>
        <v>41757.208333333336</v>
      </c>
      <c r="W54" s="16">
        <f t="shared" si="8"/>
        <v>30</v>
      </c>
      <c r="X54" s="15">
        <f t="shared" si="9"/>
        <v>1</v>
      </c>
      <c r="Y54" s="19">
        <f t="shared" si="10"/>
        <v>1500</v>
      </c>
      <c r="Z54" s="19">
        <f t="shared" si="11"/>
        <v>7129</v>
      </c>
      <c r="AA54" s="19">
        <f t="shared" si="12"/>
        <v>47.845637583892618</v>
      </c>
      <c r="AB54" s="2" t="str">
        <f t="shared" si="13"/>
        <v>USA</v>
      </c>
      <c r="AF54"/>
    </row>
    <row r="55" spans="2:32" x14ac:dyDescent="0.25">
      <c r="B55" s="24">
        <v>48</v>
      </c>
      <c r="C55" s="2" t="s">
        <v>142</v>
      </c>
      <c r="D55" s="3" t="s">
        <v>143</v>
      </c>
      <c r="E55" s="7">
        <v>33300</v>
      </c>
      <c r="F55" s="7">
        <v>128862</v>
      </c>
      <c r="G55" s="5">
        <f>Table1[[#This Row],[pledged]]/Table1[[#This Row],[goal]]</f>
        <v>3.86972972972973</v>
      </c>
      <c r="H55" s="2" t="s">
        <v>20</v>
      </c>
      <c r="I55" s="2">
        <v>2431</v>
      </c>
      <c r="J55" s="8">
        <f t="shared" si="3"/>
        <v>53.007815713698065</v>
      </c>
      <c r="K55" s="22" t="s">
        <v>21</v>
      </c>
      <c r="L55" s="22" t="s">
        <v>22</v>
      </c>
      <c r="M55" s="2">
        <v>1435208400</v>
      </c>
      <c r="N55" s="2">
        <v>1436245200</v>
      </c>
      <c r="O55" s="2" t="b">
        <v>0</v>
      </c>
      <c r="P55" s="2" t="b">
        <v>0</v>
      </c>
      <c r="Q55" s="2" t="b">
        <f>AND(Table1[[#This Row],[staff_pick]]=TRUE,Table1[[#This Row],[spotlight]]=TRUE)</f>
        <v>0</v>
      </c>
      <c r="R55" s="2" t="s">
        <v>33</v>
      </c>
      <c r="S55" s="8" t="str">
        <f t="shared" si="4"/>
        <v>theater</v>
      </c>
      <c r="T55" s="8" t="str">
        <f t="shared" si="5"/>
        <v>plays</v>
      </c>
      <c r="U55" s="12">
        <f t="shared" si="6"/>
        <v>42180.208333333328</v>
      </c>
      <c r="V55" s="12">
        <f t="shared" si="7"/>
        <v>42192.208333333328</v>
      </c>
      <c r="W55" s="16">
        <f t="shared" si="8"/>
        <v>12</v>
      </c>
      <c r="X55" s="15">
        <f t="shared" si="9"/>
        <v>1</v>
      </c>
      <c r="Y55" s="19">
        <f t="shared" si="10"/>
        <v>33300</v>
      </c>
      <c r="Z55" s="19">
        <f t="shared" si="11"/>
        <v>128862</v>
      </c>
      <c r="AA55" s="19">
        <f t="shared" si="12"/>
        <v>53.007815713698065</v>
      </c>
      <c r="AB55" s="2" t="str">
        <f t="shared" si="13"/>
        <v>USA</v>
      </c>
      <c r="AF55"/>
    </row>
    <row r="56" spans="2:32" x14ac:dyDescent="0.25">
      <c r="B56" s="24">
        <v>49</v>
      </c>
      <c r="C56" s="2" t="s">
        <v>144</v>
      </c>
      <c r="D56" s="3" t="s">
        <v>145</v>
      </c>
      <c r="E56" s="7">
        <v>7200</v>
      </c>
      <c r="F56" s="7">
        <v>13653</v>
      </c>
      <c r="G56" s="5">
        <f>Table1[[#This Row],[pledged]]/Table1[[#This Row],[goal]]</f>
        <v>1.89625</v>
      </c>
      <c r="H56" s="2" t="s">
        <v>20</v>
      </c>
      <c r="I56" s="2">
        <v>303</v>
      </c>
      <c r="J56" s="8">
        <f t="shared" si="3"/>
        <v>45.059405940594061</v>
      </c>
      <c r="K56" s="22" t="s">
        <v>21</v>
      </c>
      <c r="L56" s="22" t="s">
        <v>22</v>
      </c>
      <c r="M56" s="2">
        <v>1571547600</v>
      </c>
      <c r="N56" s="2">
        <v>1575439200</v>
      </c>
      <c r="O56" s="2" t="b">
        <v>0</v>
      </c>
      <c r="P56" s="2" t="b">
        <v>0</v>
      </c>
      <c r="Q56" s="2" t="b">
        <f>AND(Table1[[#This Row],[staff_pick]]=TRUE,Table1[[#This Row],[spotlight]]=TRUE)</f>
        <v>0</v>
      </c>
      <c r="R56" s="2" t="s">
        <v>23</v>
      </c>
      <c r="S56" s="8" t="str">
        <f t="shared" si="4"/>
        <v>music</v>
      </c>
      <c r="T56" s="8" t="str">
        <f t="shared" si="5"/>
        <v>rock</v>
      </c>
      <c r="U56" s="12">
        <f t="shared" si="6"/>
        <v>43758.208333333328</v>
      </c>
      <c r="V56" s="12">
        <f t="shared" si="7"/>
        <v>43803.25</v>
      </c>
      <c r="W56" s="16">
        <f t="shared" si="8"/>
        <v>45</v>
      </c>
      <c r="X56" s="15">
        <f t="shared" si="9"/>
        <v>1</v>
      </c>
      <c r="Y56" s="19">
        <f t="shared" si="10"/>
        <v>7200</v>
      </c>
      <c r="Z56" s="19">
        <f t="shared" si="11"/>
        <v>13653</v>
      </c>
      <c r="AA56" s="19">
        <f t="shared" si="12"/>
        <v>45.059405940594061</v>
      </c>
      <c r="AB56" s="2" t="str">
        <f t="shared" si="13"/>
        <v>USA</v>
      </c>
      <c r="AF56"/>
    </row>
    <row r="57" spans="2:32" x14ac:dyDescent="0.25">
      <c r="B57" s="24">
        <v>50</v>
      </c>
      <c r="C57" s="2" t="s">
        <v>146</v>
      </c>
      <c r="D57" s="3" t="s">
        <v>147</v>
      </c>
      <c r="E57" s="7">
        <v>100</v>
      </c>
      <c r="F57" s="7">
        <v>2</v>
      </c>
      <c r="G57" s="5">
        <f>Table1[[#This Row],[pledged]]/Table1[[#This Row],[goal]]</f>
        <v>0.02</v>
      </c>
      <c r="H57" s="2" t="s">
        <v>14</v>
      </c>
      <c r="I57" s="2">
        <v>1</v>
      </c>
      <c r="J57" s="8">
        <f t="shared" si="3"/>
        <v>2</v>
      </c>
      <c r="K57" s="22" t="s">
        <v>107</v>
      </c>
      <c r="L57" s="22" t="s">
        <v>108</v>
      </c>
      <c r="M57" s="2">
        <v>1375333200</v>
      </c>
      <c r="N57" s="2">
        <v>1377752400</v>
      </c>
      <c r="O57" s="2" t="b">
        <v>0</v>
      </c>
      <c r="P57" s="2" t="b">
        <v>0</v>
      </c>
      <c r="Q57" s="2" t="b">
        <f>AND(Table1[[#This Row],[staff_pick]]=TRUE,Table1[[#This Row],[spotlight]]=TRUE)</f>
        <v>0</v>
      </c>
      <c r="R57" s="2" t="s">
        <v>148</v>
      </c>
      <c r="S57" s="8" t="str">
        <f t="shared" si="4"/>
        <v>music</v>
      </c>
      <c r="T57" s="8" t="str">
        <f t="shared" si="5"/>
        <v>metal</v>
      </c>
      <c r="U57" s="12">
        <f t="shared" si="6"/>
        <v>41487.208333333336</v>
      </c>
      <c r="V57" s="12">
        <f t="shared" si="7"/>
        <v>41515.208333333336</v>
      </c>
      <c r="W57" s="16">
        <f t="shared" si="8"/>
        <v>28</v>
      </c>
      <c r="X57" s="15">
        <f t="shared" si="9"/>
        <v>1</v>
      </c>
      <c r="Y57" s="19">
        <f t="shared" si="10"/>
        <v>100</v>
      </c>
      <c r="Z57" s="19">
        <f t="shared" si="11"/>
        <v>2</v>
      </c>
      <c r="AA57" s="19">
        <f t="shared" si="12"/>
        <v>2</v>
      </c>
      <c r="AB57" s="2" t="str">
        <f t="shared" si="13"/>
        <v>Euro Zone</v>
      </c>
      <c r="AF57"/>
    </row>
    <row r="58" spans="2:32" x14ac:dyDescent="0.25">
      <c r="B58" s="24">
        <v>51</v>
      </c>
      <c r="C58" s="2" t="s">
        <v>149</v>
      </c>
      <c r="D58" s="3" t="s">
        <v>150</v>
      </c>
      <c r="E58" s="7">
        <v>158100</v>
      </c>
      <c r="F58" s="7">
        <v>145243</v>
      </c>
      <c r="G58" s="5">
        <f>Table1[[#This Row],[pledged]]/Table1[[#This Row],[goal]]</f>
        <v>0.91867805186590767</v>
      </c>
      <c r="H58" s="2" t="s">
        <v>14</v>
      </c>
      <c r="I58" s="2">
        <v>1467</v>
      </c>
      <c r="J58" s="8">
        <f t="shared" si="3"/>
        <v>99.006816632583508</v>
      </c>
      <c r="K58" s="22" t="s">
        <v>40</v>
      </c>
      <c r="L58" s="22" t="s">
        <v>41</v>
      </c>
      <c r="M58" s="2">
        <v>1332824400</v>
      </c>
      <c r="N58" s="2">
        <v>1334206800</v>
      </c>
      <c r="O58" s="2" t="b">
        <v>0</v>
      </c>
      <c r="P58" s="2" t="b">
        <v>1</v>
      </c>
      <c r="Q58" s="2" t="b">
        <f>AND(Table1[[#This Row],[staff_pick]]=TRUE,Table1[[#This Row],[spotlight]]=TRUE)</f>
        <v>0</v>
      </c>
      <c r="R58" s="2" t="s">
        <v>65</v>
      </c>
      <c r="S58" s="8" t="str">
        <f t="shared" si="4"/>
        <v>technology</v>
      </c>
      <c r="T58" s="8" t="str">
        <f t="shared" si="5"/>
        <v>wearables</v>
      </c>
      <c r="U58" s="12">
        <f t="shared" si="6"/>
        <v>40995.208333333336</v>
      </c>
      <c r="V58" s="12">
        <f t="shared" si="7"/>
        <v>41011.208333333336</v>
      </c>
      <c r="W58" s="16">
        <f t="shared" si="8"/>
        <v>16</v>
      </c>
      <c r="X58" s="15">
        <f t="shared" si="9"/>
        <v>0.87</v>
      </c>
      <c r="Y58" s="19">
        <f t="shared" si="10"/>
        <v>181724.13793103449</v>
      </c>
      <c r="Z58" s="19">
        <f t="shared" si="11"/>
        <v>166945.97701149425</v>
      </c>
      <c r="AA58" s="19">
        <f t="shared" si="12"/>
        <v>113.80093865814196</v>
      </c>
      <c r="AB58" s="2" t="str">
        <f t="shared" si="13"/>
        <v>United Kingdom</v>
      </c>
      <c r="AF58"/>
    </row>
    <row r="59" spans="2:32" x14ac:dyDescent="0.25">
      <c r="B59" s="24">
        <v>52</v>
      </c>
      <c r="C59" s="2" t="s">
        <v>151</v>
      </c>
      <c r="D59" s="3" t="s">
        <v>152</v>
      </c>
      <c r="E59" s="7">
        <v>7200</v>
      </c>
      <c r="F59" s="7">
        <v>2459</v>
      </c>
      <c r="G59" s="5">
        <f>Table1[[#This Row],[pledged]]/Table1[[#This Row],[goal]]</f>
        <v>0.34152777777777776</v>
      </c>
      <c r="H59" s="2" t="s">
        <v>14</v>
      </c>
      <c r="I59" s="2">
        <v>75</v>
      </c>
      <c r="J59" s="8">
        <f t="shared" si="3"/>
        <v>32.786666666666669</v>
      </c>
      <c r="K59" s="22" t="s">
        <v>21</v>
      </c>
      <c r="L59" s="22" t="s">
        <v>22</v>
      </c>
      <c r="M59" s="2">
        <v>1284526800</v>
      </c>
      <c r="N59" s="2">
        <v>1284872400</v>
      </c>
      <c r="O59" s="2" t="b">
        <v>0</v>
      </c>
      <c r="P59" s="2" t="b">
        <v>0</v>
      </c>
      <c r="Q59" s="2" t="b">
        <f>AND(Table1[[#This Row],[staff_pick]]=TRUE,Table1[[#This Row],[spotlight]]=TRUE)</f>
        <v>0</v>
      </c>
      <c r="R59" s="2" t="s">
        <v>33</v>
      </c>
      <c r="S59" s="8" t="str">
        <f t="shared" si="4"/>
        <v>theater</v>
      </c>
      <c r="T59" s="8" t="str">
        <f t="shared" si="5"/>
        <v>plays</v>
      </c>
      <c r="U59" s="12">
        <f t="shared" si="6"/>
        <v>40436.208333333336</v>
      </c>
      <c r="V59" s="12">
        <f t="shared" si="7"/>
        <v>40440.208333333336</v>
      </c>
      <c r="W59" s="16">
        <f t="shared" si="8"/>
        <v>4</v>
      </c>
      <c r="X59" s="15">
        <f t="shared" si="9"/>
        <v>1</v>
      </c>
      <c r="Y59" s="19">
        <f t="shared" si="10"/>
        <v>7200</v>
      </c>
      <c r="Z59" s="19">
        <f t="shared" si="11"/>
        <v>2459</v>
      </c>
      <c r="AA59" s="19">
        <f t="shared" si="12"/>
        <v>32.786666666666669</v>
      </c>
      <c r="AB59" s="2" t="str">
        <f t="shared" si="13"/>
        <v>USA</v>
      </c>
      <c r="AF59"/>
    </row>
    <row r="60" spans="2:32" x14ac:dyDescent="0.25">
      <c r="B60" s="24">
        <v>53</v>
      </c>
      <c r="C60" s="2" t="s">
        <v>153</v>
      </c>
      <c r="D60" s="3" t="s">
        <v>154</v>
      </c>
      <c r="E60" s="7">
        <v>8800</v>
      </c>
      <c r="F60" s="7">
        <v>12356</v>
      </c>
      <c r="G60" s="5">
        <f>Table1[[#This Row],[pledged]]/Table1[[#This Row],[goal]]</f>
        <v>1.4040909090909091</v>
      </c>
      <c r="H60" s="2" t="s">
        <v>20</v>
      </c>
      <c r="I60" s="2">
        <v>209</v>
      </c>
      <c r="J60" s="8">
        <f t="shared" si="3"/>
        <v>59.119617224880386</v>
      </c>
      <c r="K60" s="22" t="s">
        <v>21</v>
      </c>
      <c r="L60" s="22" t="s">
        <v>22</v>
      </c>
      <c r="M60" s="2">
        <v>1400562000</v>
      </c>
      <c r="N60" s="2">
        <v>1403931600</v>
      </c>
      <c r="O60" s="2" t="b">
        <v>0</v>
      </c>
      <c r="P60" s="2" t="b">
        <v>0</v>
      </c>
      <c r="Q60" s="2" t="b">
        <f>AND(Table1[[#This Row],[staff_pick]]=TRUE,Table1[[#This Row],[spotlight]]=TRUE)</f>
        <v>0</v>
      </c>
      <c r="R60" s="2" t="s">
        <v>53</v>
      </c>
      <c r="S60" s="8" t="str">
        <f t="shared" si="4"/>
        <v>film &amp; video</v>
      </c>
      <c r="T60" s="8" t="str">
        <f t="shared" si="5"/>
        <v>drama</v>
      </c>
      <c r="U60" s="12">
        <f t="shared" si="6"/>
        <v>41779.208333333336</v>
      </c>
      <c r="V60" s="12">
        <f t="shared" si="7"/>
        <v>41818.208333333336</v>
      </c>
      <c r="W60" s="16">
        <f t="shared" si="8"/>
        <v>39</v>
      </c>
      <c r="X60" s="15">
        <f t="shared" si="9"/>
        <v>1</v>
      </c>
      <c r="Y60" s="19">
        <f t="shared" si="10"/>
        <v>8800</v>
      </c>
      <c r="Z60" s="19">
        <f t="shared" si="11"/>
        <v>12356</v>
      </c>
      <c r="AA60" s="19">
        <f t="shared" si="12"/>
        <v>59.119617224880386</v>
      </c>
      <c r="AB60" s="2" t="str">
        <f t="shared" si="13"/>
        <v>USA</v>
      </c>
      <c r="AF60"/>
    </row>
    <row r="61" spans="2:32" x14ac:dyDescent="0.25">
      <c r="B61" s="24">
        <v>54</v>
      </c>
      <c r="C61" s="2" t="s">
        <v>155</v>
      </c>
      <c r="D61" s="3" t="s">
        <v>156</v>
      </c>
      <c r="E61" s="7">
        <v>6000</v>
      </c>
      <c r="F61" s="7">
        <v>5392</v>
      </c>
      <c r="G61" s="5">
        <f>Table1[[#This Row],[pledged]]/Table1[[#This Row],[goal]]</f>
        <v>0.89866666666666661</v>
      </c>
      <c r="H61" s="2" t="s">
        <v>14</v>
      </c>
      <c r="I61" s="2">
        <v>120</v>
      </c>
      <c r="J61" s="8">
        <f t="shared" si="3"/>
        <v>44.93333333333333</v>
      </c>
      <c r="K61" s="22" t="s">
        <v>21</v>
      </c>
      <c r="L61" s="22" t="s">
        <v>22</v>
      </c>
      <c r="M61" s="2">
        <v>1520748000</v>
      </c>
      <c r="N61" s="2">
        <v>1521262800</v>
      </c>
      <c r="O61" s="2" t="b">
        <v>0</v>
      </c>
      <c r="P61" s="2" t="b">
        <v>0</v>
      </c>
      <c r="Q61" s="2" t="b">
        <f>AND(Table1[[#This Row],[staff_pick]]=TRUE,Table1[[#This Row],[spotlight]]=TRUE)</f>
        <v>0</v>
      </c>
      <c r="R61" s="2" t="s">
        <v>65</v>
      </c>
      <c r="S61" s="8" t="str">
        <f t="shared" si="4"/>
        <v>technology</v>
      </c>
      <c r="T61" s="8" t="str">
        <f t="shared" si="5"/>
        <v>wearables</v>
      </c>
      <c r="U61" s="12">
        <f t="shared" si="6"/>
        <v>43170.25</v>
      </c>
      <c r="V61" s="12">
        <f t="shared" si="7"/>
        <v>43176.208333333328</v>
      </c>
      <c r="W61" s="16">
        <f t="shared" si="8"/>
        <v>6</v>
      </c>
      <c r="X61" s="15">
        <f t="shared" si="9"/>
        <v>1</v>
      </c>
      <c r="Y61" s="19">
        <f t="shared" si="10"/>
        <v>6000</v>
      </c>
      <c r="Z61" s="19">
        <f t="shared" si="11"/>
        <v>5392</v>
      </c>
      <c r="AA61" s="19">
        <f t="shared" si="12"/>
        <v>44.93333333333333</v>
      </c>
      <c r="AB61" s="2" t="str">
        <f t="shared" si="13"/>
        <v>USA</v>
      </c>
      <c r="AF61"/>
    </row>
    <row r="62" spans="2:32" x14ac:dyDescent="0.25">
      <c r="B62" s="24">
        <v>55</v>
      </c>
      <c r="C62" s="2" t="s">
        <v>157</v>
      </c>
      <c r="D62" s="3" t="s">
        <v>158</v>
      </c>
      <c r="E62" s="7">
        <v>6600</v>
      </c>
      <c r="F62" s="7">
        <v>11746</v>
      </c>
      <c r="G62" s="5">
        <f>Table1[[#This Row],[pledged]]/Table1[[#This Row],[goal]]</f>
        <v>1.7796969696969698</v>
      </c>
      <c r="H62" s="2" t="s">
        <v>20</v>
      </c>
      <c r="I62" s="2">
        <v>131</v>
      </c>
      <c r="J62" s="8">
        <f t="shared" si="3"/>
        <v>89.664122137404576</v>
      </c>
      <c r="K62" s="22" t="s">
        <v>21</v>
      </c>
      <c r="L62" s="22" t="s">
        <v>22</v>
      </c>
      <c r="M62" s="2">
        <v>1532926800</v>
      </c>
      <c r="N62" s="2">
        <v>1533358800</v>
      </c>
      <c r="O62" s="2" t="b">
        <v>0</v>
      </c>
      <c r="P62" s="2" t="b">
        <v>0</v>
      </c>
      <c r="Q62" s="2" t="b">
        <f>AND(Table1[[#This Row],[staff_pick]]=TRUE,Table1[[#This Row],[spotlight]]=TRUE)</f>
        <v>0</v>
      </c>
      <c r="R62" s="2" t="s">
        <v>159</v>
      </c>
      <c r="S62" s="8" t="str">
        <f t="shared" si="4"/>
        <v>music</v>
      </c>
      <c r="T62" s="8" t="str">
        <f t="shared" si="5"/>
        <v>jazz</v>
      </c>
      <c r="U62" s="12">
        <f t="shared" si="6"/>
        <v>43311.208333333328</v>
      </c>
      <c r="V62" s="12">
        <f t="shared" si="7"/>
        <v>43316.208333333328</v>
      </c>
      <c r="W62" s="16">
        <f t="shared" si="8"/>
        <v>5</v>
      </c>
      <c r="X62" s="15">
        <f t="shared" si="9"/>
        <v>1</v>
      </c>
      <c r="Y62" s="19">
        <f t="shared" si="10"/>
        <v>6600</v>
      </c>
      <c r="Z62" s="19">
        <f t="shared" si="11"/>
        <v>11746</v>
      </c>
      <c r="AA62" s="19">
        <f t="shared" si="12"/>
        <v>89.664122137404576</v>
      </c>
      <c r="AB62" s="2" t="str">
        <f t="shared" si="13"/>
        <v>USA</v>
      </c>
      <c r="AF62"/>
    </row>
    <row r="63" spans="2:32" x14ac:dyDescent="0.25">
      <c r="B63" s="24">
        <v>56</v>
      </c>
      <c r="C63" s="2" t="s">
        <v>160</v>
      </c>
      <c r="D63" s="3" t="s">
        <v>161</v>
      </c>
      <c r="E63" s="7">
        <v>8000</v>
      </c>
      <c r="F63" s="7">
        <v>11493</v>
      </c>
      <c r="G63" s="5">
        <f>Table1[[#This Row],[pledged]]/Table1[[#This Row],[goal]]</f>
        <v>1.436625</v>
      </c>
      <c r="H63" s="2" t="s">
        <v>20</v>
      </c>
      <c r="I63" s="2">
        <v>164</v>
      </c>
      <c r="J63" s="8">
        <f t="shared" si="3"/>
        <v>70.079268292682926</v>
      </c>
      <c r="K63" s="22" t="s">
        <v>21</v>
      </c>
      <c r="L63" s="22" t="s">
        <v>22</v>
      </c>
      <c r="M63" s="2">
        <v>1420869600</v>
      </c>
      <c r="N63" s="2">
        <v>1421474400</v>
      </c>
      <c r="O63" s="2" t="b">
        <v>0</v>
      </c>
      <c r="P63" s="2" t="b">
        <v>0</v>
      </c>
      <c r="Q63" s="2" t="b">
        <f>AND(Table1[[#This Row],[staff_pick]]=TRUE,Table1[[#This Row],[spotlight]]=TRUE)</f>
        <v>0</v>
      </c>
      <c r="R63" s="2" t="s">
        <v>65</v>
      </c>
      <c r="S63" s="8" t="str">
        <f t="shared" si="4"/>
        <v>technology</v>
      </c>
      <c r="T63" s="8" t="str">
        <f t="shared" si="5"/>
        <v>wearables</v>
      </c>
      <c r="U63" s="12">
        <f t="shared" si="6"/>
        <v>42014.25</v>
      </c>
      <c r="V63" s="12">
        <f t="shared" si="7"/>
        <v>42021.25</v>
      </c>
      <c r="W63" s="16">
        <f t="shared" si="8"/>
        <v>7</v>
      </c>
      <c r="X63" s="15">
        <f t="shared" si="9"/>
        <v>1</v>
      </c>
      <c r="Y63" s="19">
        <f t="shared" si="10"/>
        <v>8000</v>
      </c>
      <c r="Z63" s="19">
        <f t="shared" si="11"/>
        <v>11493</v>
      </c>
      <c r="AA63" s="19">
        <f t="shared" si="12"/>
        <v>70.079268292682926</v>
      </c>
      <c r="AB63" s="2" t="str">
        <f t="shared" si="13"/>
        <v>USA</v>
      </c>
      <c r="AF63"/>
    </row>
    <row r="64" spans="2:32" x14ac:dyDescent="0.25">
      <c r="B64" s="24">
        <v>57</v>
      </c>
      <c r="C64" s="2" t="s">
        <v>162</v>
      </c>
      <c r="D64" s="3" t="s">
        <v>163</v>
      </c>
      <c r="E64" s="7">
        <v>2900</v>
      </c>
      <c r="F64" s="7">
        <v>6243</v>
      </c>
      <c r="G64" s="5">
        <f>Table1[[#This Row],[pledged]]/Table1[[#This Row],[goal]]</f>
        <v>2.1527586206896552</v>
      </c>
      <c r="H64" s="2" t="s">
        <v>20</v>
      </c>
      <c r="I64" s="2">
        <v>201</v>
      </c>
      <c r="J64" s="8">
        <f t="shared" si="3"/>
        <v>31.059701492537314</v>
      </c>
      <c r="K64" s="22" t="s">
        <v>21</v>
      </c>
      <c r="L64" s="22" t="s">
        <v>22</v>
      </c>
      <c r="M64" s="2">
        <v>1504242000</v>
      </c>
      <c r="N64" s="2">
        <v>1505278800</v>
      </c>
      <c r="O64" s="2" t="b">
        <v>0</v>
      </c>
      <c r="P64" s="2" t="b">
        <v>0</v>
      </c>
      <c r="Q64" s="2" t="b">
        <f>AND(Table1[[#This Row],[staff_pick]]=TRUE,Table1[[#This Row],[spotlight]]=TRUE)</f>
        <v>0</v>
      </c>
      <c r="R64" s="2" t="s">
        <v>89</v>
      </c>
      <c r="S64" s="8" t="str">
        <f t="shared" si="4"/>
        <v>games</v>
      </c>
      <c r="T64" s="8" t="str">
        <f t="shared" si="5"/>
        <v>video games</v>
      </c>
      <c r="U64" s="12">
        <f t="shared" si="6"/>
        <v>42979.208333333328</v>
      </c>
      <c r="V64" s="12">
        <f t="shared" si="7"/>
        <v>42991.208333333328</v>
      </c>
      <c r="W64" s="16">
        <f t="shared" si="8"/>
        <v>12</v>
      </c>
      <c r="X64" s="15">
        <f t="shared" si="9"/>
        <v>1</v>
      </c>
      <c r="Y64" s="19">
        <f t="shared" si="10"/>
        <v>2900</v>
      </c>
      <c r="Z64" s="19">
        <f t="shared" si="11"/>
        <v>6243</v>
      </c>
      <c r="AA64" s="19">
        <f t="shared" si="12"/>
        <v>31.059701492537314</v>
      </c>
      <c r="AB64" s="2" t="str">
        <f t="shared" si="13"/>
        <v>USA</v>
      </c>
      <c r="AF64"/>
    </row>
    <row r="65" spans="2:32" x14ac:dyDescent="0.25">
      <c r="B65" s="24">
        <v>58</v>
      </c>
      <c r="C65" s="2" t="s">
        <v>164</v>
      </c>
      <c r="D65" s="3" t="s">
        <v>165</v>
      </c>
      <c r="E65" s="7">
        <v>2700</v>
      </c>
      <c r="F65" s="7">
        <v>6132</v>
      </c>
      <c r="G65" s="5">
        <f>Table1[[#This Row],[pledged]]/Table1[[#This Row],[goal]]</f>
        <v>2.2711111111111113</v>
      </c>
      <c r="H65" s="2" t="s">
        <v>20</v>
      </c>
      <c r="I65" s="2">
        <v>211</v>
      </c>
      <c r="J65" s="8">
        <f t="shared" si="3"/>
        <v>29.061611374407583</v>
      </c>
      <c r="K65" s="22" t="s">
        <v>21</v>
      </c>
      <c r="L65" s="22" t="s">
        <v>22</v>
      </c>
      <c r="M65" s="2">
        <v>1442811600</v>
      </c>
      <c r="N65" s="2">
        <v>1443934800</v>
      </c>
      <c r="O65" s="2" t="b">
        <v>0</v>
      </c>
      <c r="P65" s="2" t="b">
        <v>0</v>
      </c>
      <c r="Q65" s="2" t="b">
        <f>AND(Table1[[#This Row],[staff_pick]]=TRUE,Table1[[#This Row],[spotlight]]=TRUE)</f>
        <v>0</v>
      </c>
      <c r="R65" s="2" t="s">
        <v>33</v>
      </c>
      <c r="S65" s="8" t="str">
        <f t="shared" si="4"/>
        <v>theater</v>
      </c>
      <c r="T65" s="8" t="str">
        <f t="shared" si="5"/>
        <v>plays</v>
      </c>
      <c r="U65" s="12">
        <f t="shared" si="6"/>
        <v>42268.208333333328</v>
      </c>
      <c r="V65" s="12">
        <f t="shared" si="7"/>
        <v>42281.208333333328</v>
      </c>
      <c r="W65" s="16">
        <f t="shared" si="8"/>
        <v>13</v>
      </c>
      <c r="X65" s="15">
        <f t="shared" si="9"/>
        <v>1</v>
      </c>
      <c r="Y65" s="19">
        <f t="shared" si="10"/>
        <v>2700</v>
      </c>
      <c r="Z65" s="19">
        <f t="shared" si="11"/>
        <v>6132</v>
      </c>
      <c r="AA65" s="19">
        <f t="shared" si="12"/>
        <v>29.061611374407583</v>
      </c>
      <c r="AB65" s="2" t="str">
        <f t="shared" si="13"/>
        <v>USA</v>
      </c>
      <c r="AF65"/>
    </row>
    <row r="66" spans="2:32" x14ac:dyDescent="0.25">
      <c r="B66" s="24">
        <v>59</v>
      </c>
      <c r="C66" s="2" t="s">
        <v>166</v>
      </c>
      <c r="D66" s="3" t="s">
        <v>167</v>
      </c>
      <c r="E66" s="7">
        <v>1400</v>
      </c>
      <c r="F66" s="7">
        <v>3851</v>
      </c>
      <c r="G66" s="5">
        <f>Table1[[#This Row],[pledged]]/Table1[[#This Row],[goal]]</f>
        <v>2.7507142857142859</v>
      </c>
      <c r="H66" s="2" t="s">
        <v>20</v>
      </c>
      <c r="I66" s="2">
        <v>128</v>
      </c>
      <c r="J66" s="8">
        <f t="shared" si="3"/>
        <v>30.0859375</v>
      </c>
      <c r="K66" s="22" t="s">
        <v>21</v>
      </c>
      <c r="L66" s="22" t="s">
        <v>22</v>
      </c>
      <c r="M66" s="2">
        <v>1497243600</v>
      </c>
      <c r="N66" s="2">
        <v>1498539600</v>
      </c>
      <c r="O66" s="2" t="b">
        <v>0</v>
      </c>
      <c r="P66" s="2" t="b">
        <v>1</v>
      </c>
      <c r="Q66" s="2" t="b">
        <f>AND(Table1[[#This Row],[staff_pick]]=TRUE,Table1[[#This Row],[spotlight]]=TRUE)</f>
        <v>0</v>
      </c>
      <c r="R66" s="2" t="s">
        <v>33</v>
      </c>
      <c r="S66" s="8" t="str">
        <f t="shared" si="4"/>
        <v>theater</v>
      </c>
      <c r="T66" s="8" t="str">
        <f t="shared" si="5"/>
        <v>plays</v>
      </c>
      <c r="U66" s="12">
        <f t="shared" si="6"/>
        <v>42898.208333333328</v>
      </c>
      <c r="V66" s="12">
        <f t="shared" si="7"/>
        <v>42913.208333333328</v>
      </c>
      <c r="W66" s="16">
        <f t="shared" si="8"/>
        <v>15</v>
      </c>
      <c r="X66" s="15">
        <f t="shared" si="9"/>
        <v>1</v>
      </c>
      <c r="Y66" s="19">
        <f t="shared" si="10"/>
        <v>1400</v>
      </c>
      <c r="Z66" s="19">
        <f t="shared" si="11"/>
        <v>3851</v>
      </c>
      <c r="AA66" s="19">
        <f t="shared" si="12"/>
        <v>30.0859375</v>
      </c>
      <c r="AB66" s="2" t="str">
        <f t="shared" si="13"/>
        <v>USA</v>
      </c>
      <c r="AF66"/>
    </row>
    <row r="67" spans="2:32" x14ac:dyDescent="0.25">
      <c r="B67" s="24">
        <v>60</v>
      </c>
      <c r="C67" s="2" t="s">
        <v>168</v>
      </c>
      <c r="D67" s="3" t="s">
        <v>169</v>
      </c>
      <c r="E67" s="7">
        <v>94200</v>
      </c>
      <c r="F67" s="7">
        <v>135997</v>
      </c>
      <c r="G67" s="5">
        <f>Table1[[#This Row],[pledged]]/Table1[[#This Row],[goal]]</f>
        <v>1.4437048832271762</v>
      </c>
      <c r="H67" s="2" t="s">
        <v>20</v>
      </c>
      <c r="I67" s="2">
        <v>1600</v>
      </c>
      <c r="J67" s="8">
        <f t="shared" si="3"/>
        <v>84.998125000000002</v>
      </c>
      <c r="K67" s="22" t="s">
        <v>15</v>
      </c>
      <c r="L67" s="22" t="s">
        <v>16</v>
      </c>
      <c r="M67" s="2">
        <v>1342501200</v>
      </c>
      <c r="N67" s="2">
        <v>1342760400</v>
      </c>
      <c r="O67" s="2" t="b">
        <v>0</v>
      </c>
      <c r="P67" s="2" t="b">
        <v>0</v>
      </c>
      <c r="Q67" s="2" t="b">
        <f>AND(Table1[[#This Row],[staff_pick]]=TRUE,Table1[[#This Row],[spotlight]]=TRUE)</f>
        <v>0</v>
      </c>
      <c r="R67" s="2" t="s">
        <v>33</v>
      </c>
      <c r="S67" s="8" t="str">
        <f t="shared" si="4"/>
        <v>theater</v>
      </c>
      <c r="T67" s="8" t="str">
        <f t="shared" si="5"/>
        <v>plays</v>
      </c>
      <c r="U67" s="12">
        <f t="shared" si="6"/>
        <v>41107.208333333336</v>
      </c>
      <c r="V67" s="12">
        <f t="shared" si="7"/>
        <v>41110.208333333336</v>
      </c>
      <c r="W67" s="16">
        <f t="shared" si="8"/>
        <v>3</v>
      </c>
      <c r="X67" s="15">
        <f t="shared" si="9"/>
        <v>1.32</v>
      </c>
      <c r="Y67" s="19">
        <f t="shared" si="10"/>
        <v>71363.636363636353</v>
      </c>
      <c r="Z67" s="19">
        <f t="shared" si="11"/>
        <v>103028.0303030303</v>
      </c>
      <c r="AA67" s="19">
        <f t="shared" si="12"/>
        <v>64.392518939393938</v>
      </c>
      <c r="AB67" s="2" t="str">
        <f t="shared" si="13"/>
        <v>Canada</v>
      </c>
      <c r="AF67"/>
    </row>
    <row r="68" spans="2:32" x14ac:dyDescent="0.25">
      <c r="B68" s="24">
        <v>61</v>
      </c>
      <c r="C68" s="2" t="s">
        <v>170</v>
      </c>
      <c r="D68" s="3" t="s">
        <v>171</v>
      </c>
      <c r="E68" s="7">
        <v>199200</v>
      </c>
      <c r="F68" s="7">
        <v>184750</v>
      </c>
      <c r="G68" s="5">
        <f>Table1[[#This Row],[pledged]]/Table1[[#This Row],[goal]]</f>
        <v>0.92745983935742971</v>
      </c>
      <c r="H68" s="2" t="s">
        <v>14</v>
      </c>
      <c r="I68" s="2">
        <v>2253</v>
      </c>
      <c r="J68" s="8">
        <f t="shared" si="3"/>
        <v>82.001775410563695</v>
      </c>
      <c r="K68" s="22" t="s">
        <v>15</v>
      </c>
      <c r="L68" s="22" t="s">
        <v>16</v>
      </c>
      <c r="M68" s="2">
        <v>1298268000</v>
      </c>
      <c r="N68" s="2">
        <v>1301720400</v>
      </c>
      <c r="O68" s="2" t="b">
        <v>0</v>
      </c>
      <c r="P68" s="2" t="b">
        <v>0</v>
      </c>
      <c r="Q68" s="2" t="b">
        <f>AND(Table1[[#This Row],[staff_pick]]=TRUE,Table1[[#This Row],[spotlight]]=TRUE)</f>
        <v>0</v>
      </c>
      <c r="R68" s="2" t="s">
        <v>33</v>
      </c>
      <c r="S68" s="8" t="str">
        <f t="shared" si="4"/>
        <v>theater</v>
      </c>
      <c r="T68" s="8" t="str">
        <f t="shared" si="5"/>
        <v>plays</v>
      </c>
      <c r="U68" s="12">
        <f t="shared" si="6"/>
        <v>40595.25</v>
      </c>
      <c r="V68" s="12">
        <f t="shared" si="7"/>
        <v>40635.208333333336</v>
      </c>
      <c r="W68" s="16">
        <f t="shared" si="8"/>
        <v>40</v>
      </c>
      <c r="X68" s="15">
        <f t="shared" si="9"/>
        <v>1.32</v>
      </c>
      <c r="Y68" s="19">
        <f t="shared" si="10"/>
        <v>150909.09090909091</v>
      </c>
      <c r="Z68" s="19">
        <f t="shared" si="11"/>
        <v>139962.12121212122</v>
      </c>
      <c r="AA68" s="19">
        <f t="shared" si="12"/>
        <v>62.122557129214918</v>
      </c>
      <c r="AB68" s="2" t="str">
        <f t="shared" si="13"/>
        <v>Canada</v>
      </c>
      <c r="AF68"/>
    </row>
    <row r="69" spans="2:32" x14ac:dyDescent="0.25">
      <c r="B69" s="24">
        <v>62</v>
      </c>
      <c r="C69" s="2" t="s">
        <v>172</v>
      </c>
      <c r="D69" s="3" t="s">
        <v>173</v>
      </c>
      <c r="E69" s="7">
        <v>2000</v>
      </c>
      <c r="F69" s="7">
        <v>14452</v>
      </c>
      <c r="G69" s="5">
        <f>Table1[[#This Row],[pledged]]/Table1[[#This Row],[goal]]</f>
        <v>7.226</v>
      </c>
      <c r="H69" s="2" t="s">
        <v>20</v>
      </c>
      <c r="I69" s="2">
        <v>249</v>
      </c>
      <c r="J69" s="8">
        <f t="shared" si="3"/>
        <v>58.040160642570278</v>
      </c>
      <c r="K69" s="22" t="s">
        <v>21</v>
      </c>
      <c r="L69" s="22" t="s">
        <v>22</v>
      </c>
      <c r="M69" s="2">
        <v>1433480400</v>
      </c>
      <c r="N69" s="2">
        <v>1433566800</v>
      </c>
      <c r="O69" s="2" t="b">
        <v>0</v>
      </c>
      <c r="P69" s="2" t="b">
        <v>0</v>
      </c>
      <c r="Q69" s="2" t="b">
        <f>AND(Table1[[#This Row],[staff_pick]]=TRUE,Table1[[#This Row],[spotlight]]=TRUE)</f>
        <v>0</v>
      </c>
      <c r="R69" s="2" t="s">
        <v>28</v>
      </c>
      <c r="S69" s="8" t="str">
        <f t="shared" si="4"/>
        <v>technology</v>
      </c>
      <c r="T69" s="8" t="str">
        <f t="shared" si="5"/>
        <v>web</v>
      </c>
      <c r="U69" s="12">
        <f t="shared" si="6"/>
        <v>42160.208333333328</v>
      </c>
      <c r="V69" s="12">
        <f t="shared" si="7"/>
        <v>42161.208333333328</v>
      </c>
      <c r="W69" s="16">
        <f t="shared" si="8"/>
        <v>1</v>
      </c>
      <c r="X69" s="15">
        <f t="shared" si="9"/>
        <v>1</v>
      </c>
      <c r="Y69" s="19">
        <f t="shared" si="10"/>
        <v>2000</v>
      </c>
      <c r="Z69" s="19">
        <f t="shared" si="11"/>
        <v>14452</v>
      </c>
      <c r="AA69" s="19">
        <f t="shared" si="12"/>
        <v>58.040160642570278</v>
      </c>
      <c r="AB69" s="2" t="str">
        <f t="shared" si="13"/>
        <v>USA</v>
      </c>
      <c r="AF69"/>
    </row>
    <row r="70" spans="2:32" x14ac:dyDescent="0.25">
      <c r="B70" s="24">
        <v>63</v>
      </c>
      <c r="C70" s="2" t="s">
        <v>174</v>
      </c>
      <c r="D70" s="3" t="s">
        <v>175</v>
      </c>
      <c r="E70" s="7">
        <v>4700</v>
      </c>
      <c r="F70" s="7">
        <v>557</v>
      </c>
      <c r="G70" s="5">
        <f>Table1[[#This Row],[pledged]]/Table1[[#This Row],[goal]]</f>
        <v>0.11851063829787234</v>
      </c>
      <c r="H70" s="2" t="s">
        <v>14</v>
      </c>
      <c r="I70" s="2">
        <v>5</v>
      </c>
      <c r="J70" s="8">
        <f t="shared" si="3"/>
        <v>111.4</v>
      </c>
      <c r="K70" s="22" t="s">
        <v>21</v>
      </c>
      <c r="L70" s="22" t="s">
        <v>22</v>
      </c>
      <c r="M70" s="2">
        <v>1493355600</v>
      </c>
      <c r="N70" s="2">
        <v>1493874000</v>
      </c>
      <c r="O70" s="2" t="b">
        <v>0</v>
      </c>
      <c r="P70" s="2" t="b">
        <v>0</v>
      </c>
      <c r="Q70" s="2" t="b">
        <f>AND(Table1[[#This Row],[staff_pick]]=TRUE,Table1[[#This Row],[spotlight]]=TRUE)</f>
        <v>0</v>
      </c>
      <c r="R70" s="2" t="s">
        <v>33</v>
      </c>
      <c r="S70" s="8" t="str">
        <f t="shared" si="4"/>
        <v>theater</v>
      </c>
      <c r="T70" s="8" t="str">
        <f t="shared" si="5"/>
        <v>plays</v>
      </c>
      <c r="U70" s="12">
        <f t="shared" si="6"/>
        <v>42853.208333333328</v>
      </c>
      <c r="V70" s="12">
        <f t="shared" si="7"/>
        <v>42859.208333333328</v>
      </c>
      <c r="W70" s="16">
        <f t="shared" si="8"/>
        <v>6</v>
      </c>
      <c r="X70" s="15">
        <f t="shared" si="9"/>
        <v>1</v>
      </c>
      <c r="Y70" s="19">
        <f t="shared" si="10"/>
        <v>4700</v>
      </c>
      <c r="Z70" s="19">
        <f t="shared" si="11"/>
        <v>557</v>
      </c>
      <c r="AA70" s="19">
        <f t="shared" si="12"/>
        <v>111.4</v>
      </c>
      <c r="AB70" s="2" t="str">
        <f t="shared" si="13"/>
        <v>USA</v>
      </c>
      <c r="AF70"/>
    </row>
    <row r="71" spans="2:32" x14ac:dyDescent="0.25">
      <c r="B71" s="24">
        <v>64</v>
      </c>
      <c r="C71" s="2" t="s">
        <v>176</v>
      </c>
      <c r="D71" s="3" t="s">
        <v>177</v>
      </c>
      <c r="E71" s="7">
        <v>2800</v>
      </c>
      <c r="F71" s="7">
        <v>2734</v>
      </c>
      <c r="G71" s="5">
        <f>Table1[[#This Row],[pledged]]/Table1[[#This Row],[goal]]</f>
        <v>0.97642857142857142</v>
      </c>
      <c r="H71" s="2" t="s">
        <v>14</v>
      </c>
      <c r="I71" s="2">
        <v>38</v>
      </c>
      <c r="J71" s="8">
        <f t="shared" ref="J71:J134" si="14">IFERROR(F71/I71,0)</f>
        <v>71.94736842105263</v>
      </c>
      <c r="K71" s="22" t="s">
        <v>21</v>
      </c>
      <c r="L71" s="22" t="s">
        <v>22</v>
      </c>
      <c r="M71" s="2">
        <v>1530507600</v>
      </c>
      <c r="N71" s="2">
        <v>1531803600</v>
      </c>
      <c r="O71" s="2" t="b">
        <v>0</v>
      </c>
      <c r="P71" s="2" t="b">
        <v>1</v>
      </c>
      <c r="Q71" s="2" t="b">
        <f>AND(Table1[[#This Row],[staff_pick]]=TRUE,Table1[[#This Row],[spotlight]]=TRUE)</f>
        <v>0</v>
      </c>
      <c r="R71" s="2" t="s">
        <v>28</v>
      </c>
      <c r="S71" s="8" t="str">
        <f t="shared" ref="S71:S134" si="15">LEFT(R71,SEARCH("/",R71,1)-1)</f>
        <v>technology</v>
      </c>
      <c r="T71" s="8" t="str">
        <f t="shared" ref="T71:T134" si="16">MID(R71,SEARCH("/",R71,1)+1,256)</f>
        <v>web</v>
      </c>
      <c r="U71" s="12">
        <f t="shared" ref="U71:U134" si="17">(((M71/60)/60)/24)+DATE(1970,1,1)</f>
        <v>43283.208333333328</v>
      </c>
      <c r="V71" s="12">
        <f t="shared" ref="V71:V134" si="18">(((N71/60)/60)/24)+DATE(1970,1,1)</f>
        <v>43298.208333333328</v>
      </c>
      <c r="W71" s="16">
        <f t="shared" ref="W71:W134" si="19">_xlfn.DAYS(V71,U71)</f>
        <v>15</v>
      </c>
      <c r="X71" s="15">
        <f t="shared" ref="X71:X134" si="20">VLOOKUP(L71,$AF$7:$AG$13,2,FALSE)</f>
        <v>1</v>
      </c>
      <c r="Y71" s="19">
        <f t="shared" ref="Y71:Y134" si="21">E71/X71</f>
        <v>2800</v>
      </c>
      <c r="Z71" s="19">
        <f t="shared" ref="Z71:Z134" si="22">F71/X71</f>
        <v>2734</v>
      </c>
      <c r="AA71" s="19">
        <f t="shared" ref="AA71:AA134" si="23">IFERROR(Z71/I71,0)</f>
        <v>71.94736842105263</v>
      </c>
      <c r="AB71" s="2" t="str">
        <f t="shared" ref="AB71:AB134" si="24">VLOOKUP(L71,$AF$7:$AH$13,3,FALSE)</f>
        <v>USA</v>
      </c>
      <c r="AF71"/>
    </row>
    <row r="72" spans="2:32" x14ac:dyDescent="0.25">
      <c r="B72" s="24">
        <v>65</v>
      </c>
      <c r="C72" s="2" t="s">
        <v>178</v>
      </c>
      <c r="D72" s="3" t="s">
        <v>179</v>
      </c>
      <c r="E72" s="7">
        <v>6100</v>
      </c>
      <c r="F72" s="7">
        <v>14405</v>
      </c>
      <c r="G72" s="5">
        <f>Table1[[#This Row],[pledged]]/Table1[[#This Row],[goal]]</f>
        <v>2.3614754098360655</v>
      </c>
      <c r="H72" s="2" t="s">
        <v>20</v>
      </c>
      <c r="I72" s="2">
        <v>236</v>
      </c>
      <c r="J72" s="8">
        <f t="shared" si="14"/>
        <v>61.038135593220339</v>
      </c>
      <c r="K72" s="22" t="s">
        <v>21</v>
      </c>
      <c r="L72" s="22" t="s">
        <v>22</v>
      </c>
      <c r="M72" s="2">
        <v>1296108000</v>
      </c>
      <c r="N72" s="2">
        <v>1296712800</v>
      </c>
      <c r="O72" s="2" t="b">
        <v>0</v>
      </c>
      <c r="P72" s="2" t="b">
        <v>0</v>
      </c>
      <c r="Q72" s="2" t="b">
        <f>AND(Table1[[#This Row],[staff_pick]]=TRUE,Table1[[#This Row],[spotlight]]=TRUE)</f>
        <v>0</v>
      </c>
      <c r="R72" s="2" t="s">
        <v>33</v>
      </c>
      <c r="S72" s="8" t="str">
        <f t="shared" si="15"/>
        <v>theater</v>
      </c>
      <c r="T72" s="8" t="str">
        <f t="shared" si="16"/>
        <v>plays</v>
      </c>
      <c r="U72" s="12">
        <f t="shared" si="17"/>
        <v>40570.25</v>
      </c>
      <c r="V72" s="12">
        <f t="shared" si="18"/>
        <v>40577.25</v>
      </c>
      <c r="W72" s="16">
        <f t="shared" si="19"/>
        <v>7</v>
      </c>
      <c r="X72" s="15">
        <f t="shared" si="20"/>
        <v>1</v>
      </c>
      <c r="Y72" s="19">
        <f t="shared" si="21"/>
        <v>6100</v>
      </c>
      <c r="Z72" s="19">
        <f t="shared" si="22"/>
        <v>14405</v>
      </c>
      <c r="AA72" s="19">
        <f t="shared" si="23"/>
        <v>61.038135593220339</v>
      </c>
      <c r="AB72" s="2" t="str">
        <f t="shared" si="24"/>
        <v>USA</v>
      </c>
      <c r="AF72"/>
    </row>
    <row r="73" spans="2:32" x14ac:dyDescent="0.25">
      <c r="B73" s="24">
        <v>66</v>
      </c>
      <c r="C73" s="2" t="s">
        <v>180</v>
      </c>
      <c r="D73" s="3" t="s">
        <v>181</v>
      </c>
      <c r="E73" s="7">
        <v>2900</v>
      </c>
      <c r="F73" s="7">
        <v>1307</v>
      </c>
      <c r="G73" s="5">
        <f>Table1[[#This Row],[pledged]]/Table1[[#This Row],[goal]]</f>
        <v>0.45068965517241377</v>
      </c>
      <c r="H73" s="2" t="s">
        <v>14</v>
      </c>
      <c r="I73" s="2">
        <v>12</v>
      </c>
      <c r="J73" s="8">
        <f t="shared" si="14"/>
        <v>108.91666666666667</v>
      </c>
      <c r="K73" s="22" t="s">
        <v>21</v>
      </c>
      <c r="L73" s="22" t="s">
        <v>22</v>
      </c>
      <c r="M73" s="2">
        <v>1428469200</v>
      </c>
      <c r="N73" s="2">
        <v>1428901200</v>
      </c>
      <c r="O73" s="2" t="b">
        <v>0</v>
      </c>
      <c r="P73" s="2" t="b">
        <v>1</v>
      </c>
      <c r="Q73" s="2" t="b">
        <f>AND(Table1[[#This Row],[staff_pick]]=TRUE,Table1[[#This Row],[spotlight]]=TRUE)</f>
        <v>0</v>
      </c>
      <c r="R73" s="2" t="s">
        <v>33</v>
      </c>
      <c r="S73" s="8" t="str">
        <f t="shared" si="15"/>
        <v>theater</v>
      </c>
      <c r="T73" s="8" t="str">
        <f t="shared" si="16"/>
        <v>plays</v>
      </c>
      <c r="U73" s="12">
        <f t="shared" si="17"/>
        <v>42102.208333333328</v>
      </c>
      <c r="V73" s="12">
        <f t="shared" si="18"/>
        <v>42107.208333333328</v>
      </c>
      <c r="W73" s="16">
        <f t="shared" si="19"/>
        <v>5</v>
      </c>
      <c r="X73" s="15">
        <f t="shared" si="20"/>
        <v>1</v>
      </c>
      <c r="Y73" s="19">
        <f t="shared" si="21"/>
        <v>2900</v>
      </c>
      <c r="Z73" s="19">
        <f t="shared" si="22"/>
        <v>1307</v>
      </c>
      <c r="AA73" s="19">
        <f t="shared" si="23"/>
        <v>108.91666666666667</v>
      </c>
      <c r="AB73" s="2" t="str">
        <f t="shared" si="24"/>
        <v>USA</v>
      </c>
      <c r="AF73"/>
    </row>
    <row r="74" spans="2:32" x14ac:dyDescent="0.25">
      <c r="B74" s="24">
        <v>67</v>
      </c>
      <c r="C74" s="2" t="s">
        <v>182</v>
      </c>
      <c r="D74" s="3" t="s">
        <v>183</v>
      </c>
      <c r="E74" s="7">
        <v>72600</v>
      </c>
      <c r="F74" s="7">
        <v>117892</v>
      </c>
      <c r="G74" s="5">
        <f>Table1[[#This Row],[pledged]]/Table1[[#This Row],[goal]]</f>
        <v>1.6238567493112948</v>
      </c>
      <c r="H74" s="2" t="s">
        <v>20</v>
      </c>
      <c r="I74" s="2">
        <v>4065</v>
      </c>
      <c r="J74" s="8">
        <f t="shared" si="14"/>
        <v>29.001722017220171</v>
      </c>
      <c r="K74" s="22" t="s">
        <v>40</v>
      </c>
      <c r="L74" s="22" t="s">
        <v>41</v>
      </c>
      <c r="M74" s="2">
        <v>1264399200</v>
      </c>
      <c r="N74" s="2">
        <v>1264831200</v>
      </c>
      <c r="O74" s="2" t="b">
        <v>0</v>
      </c>
      <c r="P74" s="2" t="b">
        <v>1</v>
      </c>
      <c r="Q74" s="2" t="b">
        <f>AND(Table1[[#This Row],[staff_pick]]=TRUE,Table1[[#This Row],[spotlight]]=TRUE)</f>
        <v>0</v>
      </c>
      <c r="R74" s="2" t="s">
        <v>65</v>
      </c>
      <c r="S74" s="8" t="str">
        <f t="shared" si="15"/>
        <v>technology</v>
      </c>
      <c r="T74" s="8" t="str">
        <f t="shared" si="16"/>
        <v>wearables</v>
      </c>
      <c r="U74" s="12">
        <f t="shared" si="17"/>
        <v>40203.25</v>
      </c>
      <c r="V74" s="12">
        <f t="shared" si="18"/>
        <v>40208.25</v>
      </c>
      <c r="W74" s="16">
        <f t="shared" si="19"/>
        <v>5</v>
      </c>
      <c r="X74" s="15">
        <f t="shared" si="20"/>
        <v>0.87</v>
      </c>
      <c r="Y74" s="19">
        <f t="shared" si="21"/>
        <v>83448.275862068971</v>
      </c>
      <c r="Z74" s="19">
        <f t="shared" si="22"/>
        <v>135508.0459770115</v>
      </c>
      <c r="AA74" s="19">
        <f t="shared" si="23"/>
        <v>33.335312663471463</v>
      </c>
      <c r="AB74" s="2" t="str">
        <f t="shared" si="24"/>
        <v>United Kingdom</v>
      </c>
      <c r="AF74"/>
    </row>
    <row r="75" spans="2:32" x14ac:dyDescent="0.25">
      <c r="B75" s="24">
        <v>68</v>
      </c>
      <c r="C75" s="2" t="s">
        <v>184</v>
      </c>
      <c r="D75" s="3" t="s">
        <v>185</v>
      </c>
      <c r="E75" s="7">
        <v>5700</v>
      </c>
      <c r="F75" s="7">
        <v>14508</v>
      </c>
      <c r="G75" s="5">
        <f>Table1[[#This Row],[pledged]]/Table1[[#This Row],[goal]]</f>
        <v>2.5452631578947367</v>
      </c>
      <c r="H75" s="2" t="s">
        <v>20</v>
      </c>
      <c r="I75" s="2">
        <v>246</v>
      </c>
      <c r="J75" s="8">
        <f t="shared" si="14"/>
        <v>58.975609756097562</v>
      </c>
      <c r="K75" s="22" t="s">
        <v>107</v>
      </c>
      <c r="L75" s="22" t="s">
        <v>108</v>
      </c>
      <c r="M75" s="2">
        <v>1501131600</v>
      </c>
      <c r="N75" s="2">
        <v>1505192400</v>
      </c>
      <c r="O75" s="2" t="b">
        <v>0</v>
      </c>
      <c r="P75" s="2" t="b">
        <v>1</v>
      </c>
      <c r="Q75" s="2" t="b">
        <f>AND(Table1[[#This Row],[staff_pick]]=TRUE,Table1[[#This Row],[spotlight]]=TRUE)</f>
        <v>0</v>
      </c>
      <c r="R75" s="2" t="s">
        <v>33</v>
      </c>
      <c r="S75" s="8" t="str">
        <f t="shared" si="15"/>
        <v>theater</v>
      </c>
      <c r="T75" s="8" t="str">
        <f t="shared" si="16"/>
        <v>plays</v>
      </c>
      <c r="U75" s="12">
        <f t="shared" si="17"/>
        <v>42943.208333333328</v>
      </c>
      <c r="V75" s="12">
        <f t="shared" si="18"/>
        <v>42990.208333333328</v>
      </c>
      <c r="W75" s="16">
        <f t="shared" si="19"/>
        <v>47</v>
      </c>
      <c r="X75" s="15">
        <f t="shared" si="20"/>
        <v>1</v>
      </c>
      <c r="Y75" s="19">
        <f t="shared" si="21"/>
        <v>5700</v>
      </c>
      <c r="Z75" s="19">
        <f t="shared" si="22"/>
        <v>14508</v>
      </c>
      <c r="AA75" s="19">
        <f t="shared" si="23"/>
        <v>58.975609756097562</v>
      </c>
      <c r="AB75" s="2" t="str">
        <f t="shared" si="24"/>
        <v>Euro Zone</v>
      </c>
      <c r="AF75"/>
    </row>
    <row r="76" spans="2:32" x14ac:dyDescent="0.25">
      <c r="B76" s="24">
        <v>69</v>
      </c>
      <c r="C76" s="2" t="s">
        <v>186</v>
      </c>
      <c r="D76" s="3" t="s">
        <v>187</v>
      </c>
      <c r="E76" s="7">
        <v>7900</v>
      </c>
      <c r="F76" s="7">
        <v>1901</v>
      </c>
      <c r="G76" s="5">
        <f>Table1[[#This Row],[pledged]]/Table1[[#This Row],[goal]]</f>
        <v>0.24063291139240506</v>
      </c>
      <c r="H76" s="2" t="s">
        <v>74</v>
      </c>
      <c r="I76" s="2">
        <v>17</v>
      </c>
      <c r="J76" s="8">
        <f t="shared" si="14"/>
        <v>111.82352941176471</v>
      </c>
      <c r="K76" s="22" t="s">
        <v>21</v>
      </c>
      <c r="L76" s="22" t="s">
        <v>22</v>
      </c>
      <c r="M76" s="2">
        <v>1292738400</v>
      </c>
      <c r="N76" s="2">
        <v>1295676000</v>
      </c>
      <c r="O76" s="2" t="b">
        <v>0</v>
      </c>
      <c r="P76" s="2" t="b">
        <v>0</v>
      </c>
      <c r="Q76" s="2" t="b">
        <f>AND(Table1[[#This Row],[staff_pick]]=TRUE,Table1[[#This Row],[spotlight]]=TRUE)</f>
        <v>0</v>
      </c>
      <c r="R76" s="2" t="s">
        <v>33</v>
      </c>
      <c r="S76" s="8" t="str">
        <f t="shared" si="15"/>
        <v>theater</v>
      </c>
      <c r="T76" s="8" t="str">
        <f t="shared" si="16"/>
        <v>plays</v>
      </c>
      <c r="U76" s="12">
        <f t="shared" si="17"/>
        <v>40531.25</v>
      </c>
      <c r="V76" s="12">
        <f t="shared" si="18"/>
        <v>40565.25</v>
      </c>
      <c r="W76" s="16">
        <f t="shared" si="19"/>
        <v>34</v>
      </c>
      <c r="X76" s="15">
        <f t="shared" si="20"/>
        <v>1</v>
      </c>
      <c r="Y76" s="19">
        <f t="shared" si="21"/>
        <v>7900</v>
      </c>
      <c r="Z76" s="19">
        <f t="shared" si="22"/>
        <v>1901</v>
      </c>
      <c r="AA76" s="19">
        <f t="shared" si="23"/>
        <v>111.82352941176471</v>
      </c>
      <c r="AB76" s="2" t="str">
        <f t="shared" si="24"/>
        <v>USA</v>
      </c>
      <c r="AF76"/>
    </row>
    <row r="77" spans="2:32" x14ac:dyDescent="0.25">
      <c r="B77" s="24">
        <v>70</v>
      </c>
      <c r="C77" s="2" t="s">
        <v>188</v>
      </c>
      <c r="D77" s="3" t="s">
        <v>189</v>
      </c>
      <c r="E77" s="7">
        <v>128000</v>
      </c>
      <c r="F77" s="7">
        <v>158389</v>
      </c>
      <c r="G77" s="5">
        <f>Table1[[#This Row],[pledged]]/Table1[[#This Row],[goal]]</f>
        <v>1.2374140625000001</v>
      </c>
      <c r="H77" s="2" t="s">
        <v>20</v>
      </c>
      <c r="I77" s="2">
        <v>2475</v>
      </c>
      <c r="J77" s="8">
        <f t="shared" si="14"/>
        <v>63.995555555555555</v>
      </c>
      <c r="K77" s="22" t="s">
        <v>107</v>
      </c>
      <c r="L77" s="22" t="s">
        <v>108</v>
      </c>
      <c r="M77" s="2">
        <v>1288674000</v>
      </c>
      <c r="N77" s="2">
        <v>1292911200</v>
      </c>
      <c r="O77" s="2" t="b">
        <v>0</v>
      </c>
      <c r="P77" s="2" t="b">
        <v>1</v>
      </c>
      <c r="Q77" s="2" t="b">
        <f>AND(Table1[[#This Row],[staff_pick]]=TRUE,Table1[[#This Row],[spotlight]]=TRUE)</f>
        <v>0</v>
      </c>
      <c r="R77" s="2" t="s">
        <v>33</v>
      </c>
      <c r="S77" s="8" t="str">
        <f t="shared" si="15"/>
        <v>theater</v>
      </c>
      <c r="T77" s="8" t="str">
        <f t="shared" si="16"/>
        <v>plays</v>
      </c>
      <c r="U77" s="12">
        <f t="shared" si="17"/>
        <v>40484.208333333336</v>
      </c>
      <c r="V77" s="12">
        <f t="shared" si="18"/>
        <v>40533.25</v>
      </c>
      <c r="W77" s="16">
        <f t="shared" si="19"/>
        <v>49</v>
      </c>
      <c r="X77" s="15">
        <f t="shared" si="20"/>
        <v>1</v>
      </c>
      <c r="Y77" s="19">
        <f t="shared" si="21"/>
        <v>128000</v>
      </c>
      <c r="Z77" s="19">
        <f t="shared" si="22"/>
        <v>158389</v>
      </c>
      <c r="AA77" s="19">
        <f t="shared" si="23"/>
        <v>63.995555555555555</v>
      </c>
      <c r="AB77" s="2" t="str">
        <f t="shared" si="24"/>
        <v>Euro Zone</v>
      </c>
      <c r="AF77"/>
    </row>
    <row r="78" spans="2:32" x14ac:dyDescent="0.25">
      <c r="B78" s="24">
        <v>71</v>
      </c>
      <c r="C78" s="2" t="s">
        <v>190</v>
      </c>
      <c r="D78" s="3" t="s">
        <v>191</v>
      </c>
      <c r="E78" s="7">
        <v>6000</v>
      </c>
      <c r="F78" s="7">
        <v>6484</v>
      </c>
      <c r="G78" s="5">
        <f>Table1[[#This Row],[pledged]]/Table1[[#This Row],[goal]]</f>
        <v>1.0806666666666667</v>
      </c>
      <c r="H78" s="2" t="s">
        <v>20</v>
      </c>
      <c r="I78" s="2">
        <v>76</v>
      </c>
      <c r="J78" s="8">
        <f t="shared" si="14"/>
        <v>85.315789473684205</v>
      </c>
      <c r="K78" s="22" t="s">
        <v>21</v>
      </c>
      <c r="L78" s="22" t="s">
        <v>22</v>
      </c>
      <c r="M78" s="2">
        <v>1575093600</v>
      </c>
      <c r="N78" s="2">
        <v>1575439200</v>
      </c>
      <c r="O78" s="2" t="b">
        <v>0</v>
      </c>
      <c r="P78" s="2" t="b">
        <v>0</v>
      </c>
      <c r="Q78" s="2" t="b">
        <f>AND(Table1[[#This Row],[staff_pick]]=TRUE,Table1[[#This Row],[spotlight]]=TRUE)</f>
        <v>0</v>
      </c>
      <c r="R78" s="2" t="s">
        <v>33</v>
      </c>
      <c r="S78" s="8" t="str">
        <f t="shared" si="15"/>
        <v>theater</v>
      </c>
      <c r="T78" s="8" t="str">
        <f t="shared" si="16"/>
        <v>plays</v>
      </c>
      <c r="U78" s="12">
        <f t="shared" si="17"/>
        <v>43799.25</v>
      </c>
      <c r="V78" s="12">
        <f t="shared" si="18"/>
        <v>43803.25</v>
      </c>
      <c r="W78" s="16">
        <f t="shared" si="19"/>
        <v>4</v>
      </c>
      <c r="X78" s="15">
        <f t="shared" si="20"/>
        <v>1</v>
      </c>
      <c r="Y78" s="19">
        <f t="shared" si="21"/>
        <v>6000</v>
      </c>
      <c r="Z78" s="19">
        <f t="shared" si="22"/>
        <v>6484</v>
      </c>
      <c r="AA78" s="19">
        <f t="shared" si="23"/>
        <v>85.315789473684205</v>
      </c>
      <c r="AB78" s="2" t="str">
        <f t="shared" si="24"/>
        <v>USA</v>
      </c>
      <c r="AF78"/>
    </row>
    <row r="79" spans="2:32" x14ac:dyDescent="0.25">
      <c r="B79" s="24">
        <v>72</v>
      </c>
      <c r="C79" s="2" t="s">
        <v>192</v>
      </c>
      <c r="D79" s="3" t="s">
        <v>193</v>
      </c>
      <c r="E79" s="7">
        <v>600</v>
      </c>
      <c r="F79" s="7">
        <v>4022</v>
      </c>
      <c r="G79" s="5">
        <f>Table1[[#This Row],[pledged]]/Table1[[#This Row],[goal]]</f>
        <v>6.7033333333333331</v>
      </c>
      <c r="H79" s="2" t="s">
        <v>20</v>
      </c>
      <c r="I79" s="2">
        <v>54</v>
      </c>
      <c r="J79" s="8">
        <f t="shared" si="14"/>
        <v>74.481481481481481</v>
      </c>
      <c r="K79" s="22" t="s">
        <v>21</v>
      </c>
      <c r="L79" s="22" t="s">
        <v>22</v>
      </c>
      <c r="M79" s="2">
        <v>1435726800</v>
      </c>
      <c r="N79" s="2">
        <v>1438837200</v>
      </c>
      <c r="O79" s="2" t="b">
        <v>0</v>
      </c>
      <c r="P79" s="2" t="b">
        <v>0</v>
      </c>
      <c r="Q79" s="2" t="b">
        <f>AND(Table1[[#This Row],[staff_pick]]=TRUE,Table1[[#This Row],[spotlight]]=TRUE)</f>
        <v>0</v>
      </c>
      <c r="R79" s="2" t="s">
        <v>71</v>
      </c>
      <c r="S79" s="8" t="str">
        <f t="shared" si="15"/>
        <v>film &amp; video</v>
      </c>
      <c r="T79" s="8" t="str">
        <f t="shared" si="16"/>
        <v>animation</v>
      </c>
      <c r="U79" s="12">
        <f t="shared" si="17"/>
        <v>42186.208333333328</v>
      </c>
      <c r="V79" s="12">
        <f t="shared" si="18"/>
        <v>42222.208333333328</v>
      </c>
      <c r="W79" s="16">
        <f t="shared" si="19"/>
        <v>36</v>
      </c>
      <c r="X79" s="15">
        <f t="shared" si="20"/>
        <v>1</v>
      </c>
      <c r="Y79" s="19">
        <f t="shared" si="21"/>
        <v>600</v>
      </c>
      <c r="Z79" s="19">
        <f t="shared" si="22"/>
        <v>4022</v>
      </c>
      <c r="AA79" s="19">
        <f t="shared" si="23"/>
        <v>74.481481481481481</v>
      </c>
      <c r="AB79" s="2" t="str">
        <f t="shared" si="24"/>
        <v>USA</v>
      </c>
      <c r="AF79"/>
    </row>
    <row r="80" spans="2:32" x14ac:dyDescent="0.25">
      <c r="B80" s="24">
        <v>73</v>
      </c>
      <c r="C80" s="2" t="s">
        <v>194</v>
      </c>
      <c r="D80" s="3" t="s">
        <v>195</v>
      </c>
      <c r="E80" s="7">
        <v>1400</v>
      </c>
      <c r="F80" s="7">
        <v>9253</v>
      </c>
      <c r="G80" s="5">
        <f>Table1[[#This Row],[pledged]]/Table1[[#This Row],[goal]]</f>
        <v>6.609285714285714</v>
      </c>
      <c r="H80" s="2" t="s">
        <v>20</v>
      </c>
      <c r="I80" s="2">
        <v>88</v>
      </c>
      <c r="J80" s="8">
        <f t="shared" si="14"/>
        <v>105.14772727272727</v>
      </c>
      <c r="K80" s="22" t="s">
        <v>21</v>
      </c>
      <c r="L80" s="22" t="s">
        <v>22</v>
      </c>
      <c r="M80" s="2">
        <v>1480226400</v>
      </c>
      <c r="N80" s="2">
        <v>1480485600</v>
      </c>
      <c r="O80" s="2" t="b">
        <v>0</v>
      </c>
      <c r="P80" s="2" t="b">
        <v>0</v>
      </c>
      <c r="Q80" s="2" t="b">
        <f>AND(Table1[[#This Row],[staff_pick]]=TRUE,Table1[[#This Row],[spotlight]]=TRUE)</f>
        <v>0</v>
      </c>
      <c r="R80" s="2" t="s">
        <v>159</v>
      </c>
      <c r="S80" s="8" t="str">
        <f t="shared" si="15"/>
        <v>music</v>
      </c>
      <c r="T80" s="8" t="str">
        <f t="shared" si="16"/>
        <v>jazz</v>
      </c>
      <c r="U80" s="12">
        <f t="shared" si="17"/>
        <v>42701.25</v>
      </c>
      <c r="V80" s="12">
        <f t="shared" si="18"/>
        <v>42704.25</v>
      </c>
      <c r="W80" s="16">
        <f t="shared" si="19"/>
        <v>3</v>
      </c>
      <c r="X80" s="15">
        <f t="shared" si="20"/>
        <v>1</v>
      </c>
      <c r="Y80" s="19">
        <f t="shared" si="21"/>
        <v>1400</v>
      </c>
      <c r="Z80" s="19">
        <f t="shared" si="22"/>
        <v>9253</v>
      </c>
      <c r="AA80" s="19">
        <f t="shared" si="23"/>
        <v>105.14772727272727</v>
      </c>
      <c r="AB80" s="2" t="str">
        <f t="shared" si="24"/>
        <v>USA</v>
      </c>
      <c r="AF80"/>
    </row>
    <row r="81" spans="2:32" x14ac:dyDescent="0.25">
      <c r="B81" s="24">
        <v>74</v>
      </c>
      <c r="C81" s="2" t="s">
        <v>196</v>
      </c>
      <c r="D81" s="3" t="s">
        <v>197</v>
      </c>
      <c r="E81" s="7">
        <v>3900</v>
      </c>
      <c r="F81" s="7">
        <v>4776</v>
      </c>
      <c r="G81" s="5">
        <f>Table1[[#This Row],[pledged]]/Table1[[#This Row],[goal]]</f>
        <v>1.2246153846153847</v>
      </c>
      <c r="H81" s="2" t="s">
        <v>20</v>
      </c>
      <c r="I81" s="2">
        <v>85</v>
      </c>
      <c r="J81" s="8">
        <f t="shared" si="14"/>
        <v>56.188235294117646</v>
      </c>
      <c r="K81" s="22" t="s">
        <v>40</v>
      </c>
      <c r="L81" s="22" t="s">
        <v>41</v>
      </c>
      <c r="M81" s="2">
        <v>1459054800</v>
      </c>
      <c r="N81" s="2">
        <v>1459141200</v>
      </c>
      <c r="O81" s="2" t="b">
        <v>0</v>
      </c>
      <c r="P81" s="2" t="b">
        <v>0</v>
      </c>
      <c r="Q81" s="2" t="b">
        <f>AND(Table1[[#This Row],[staff_pick]]=TRUE,Table1[[#This Row],[spotlight]]=TRUE)</f>
        <v>0</v>
      </c>
      <c r="R81" s="2" t="s">
        <v>148</v>
      </c>
      <c r="S81" s="8" t="str">
        <f t="shared" si="15"/>
        <v>music</v>
      </c>
      <c r="T81" s="8" t="str">
        <f t="shared" si="16"/>
        <v>metal</v>
      </c>
      <c r="U81" s="12">
        <f t="shared" si="17"/>
        <v>42456.208333333328</v>
      </c>
      <c r="V81" s="12">
        <f t="shared" si="18"/>
        <v>42457.208333333328</v>
      </c>
      <c r="W81" s="16">
        <f t="shared" si="19"/>
        <v>1</v>
      </c>
      <c r="X81" s="15">
        <f t="shared" si="20"/>
        <v>0.87</v>
      </c>
      <c r="Y81" s="19">
        <f t="shared" si="21"/>
        <v>4482.7586206896549</v>
      </c>
      <c r="Z81" s="19">
        <f t="shared" si="22"/>
        <v>5489.6551724137935</v>
      </c>
      <c r="AA81" s="19">
        <f t="shared" si="23"/>
        <v>64.584178498985807</v>
      </c>
      <c r="AB81" s="2" t="str">
        <f t="shared" si="24"/>
        <v>United Kingdom</v>
      </c>
      <c r="AF81"/>
    </row>
    <row r="82" spans="2:32" x14ac:dyDescent="0.25">
      <c r="B82" s="24">
        <v>75</v>
      </c>
      <c r="C82" s="2" t="s">
        <v>198</v>
      </c>
      <c r="D82" s="3" t="s">
        <v>199</v>
      </c>
      <c r="E82" s="7">
        <v>9700</v>
      </c>
      <c r="F82" s="7">
        <v>14606</v>
      </c>
      <c r="G82" s="5">
        <f>Table1[[#This Row],[pledged]]/Table1[[#This Row],[goal]]</f>
        <v>1.5057731958762886</v>
      </c>
      <c r="H82" s="2" t="s">
        <v>20</v>
      </c>
      <c r="I82" s="2">
        <v>170</v>
      </c>
      <c r="J82" s="8">
        <f t="shared" si="14"/>
        <v>85.917647058823533</v>
      </c>
      <c r="K82" s="22" t="s">
        <v>21</v>
      </c>
      <c r="L82" s="22" t="s">
        <v>22</v>
      </c>
      <c r="M82" s="2">
        <v>1531630800</v>
      </c>
      <c r="N82" s="2">
        <v>1532322000</v>
      </c>
      <c r="O82" s="2" t="b">
        <v>0</v>
      </c>
      <c r="P82" s="2" t="b">
        <v>0</v>
      </c>
      <c r="Q82" s="2" t="b">
        <f>AND(Table1[[#This Row],[staff_pick]]=TRUE,Table1[[#This Row],[spotlight]]=TRUE)</f>
        <v>0</v>
      </c>
      <c r="R82" s="2" t="s">
        <v>122</v>
      </c>
      <c r="S82" s="8" t="str">
        <f t="shared" si="15"/>
        <v>photography</v>
      </c>
      <c r="T82" s="8" t="str">
        <f t="shared" si="16"/>
        <v>photography books</v>
      </c>
      <c r="U82" s="12">
        <f t="shared" si="17"/>
        <v>43296.208333333328</v>
      </c>
      <c r="V82" s="12">
        <f t="shared" si="18"/>
        <v>43304.208333333328</v>
      </c>
      <c r="W82" s="16">
        <f t="shared" si="19"/>
        <v>8</v>
      </c>
      <c r="X82" s="15">
        <f t="shared" si="20"/>
        <v>1</v>
      </c>
      <c r="Y82" s="19">
        <f t="shared" si="21"/>
        <v>9700</v>
      </c>
      <c r="Z82" s="19">
        <f t="shared" si="22"/>
        <v>14606</v>
      </c>
      <c r="AA82" s="19">
        <f t="shared" si="23"/>
        <v>85.917647058823533</v>
      </c>
      <c r="AB82" s="2" t="str">
        <f t="shared" si="24"/>
        <v>USA</v>
      </c>
      <c r="AF82"/>
    </row>
    <row r="83" spans="2:32" x14ac:dyDescent="0.25">
      <c r="B83" s="24">
        <v>76</v>
      </c>
      <c r="C83" s="2" t="s">
        <v>200</v>
      </c>
      <c r="D83" s="3" t="s">
        <v>201</v>
      </c>
      <c r="E83" s="7">
        <v>122900</v>
      </c>
      <c r="F83" s="7">
        <v>95993</v>
      </c>
      <c r="G83" s="5">
        <f>Table1[[#This Row],[pledged]]/Table1[[#This Row],[goal]]</f>
        <v>0.78106590724165992</v>
      </c>
      <c r="H83" s="2" t="s">
        <v>14</v>
      </c>
      <c r="I83" s="2">
        <v>1684</v>
      </c>
      <c r="J83" s="8">
        <f t="shared" si="14"/>
        <v>57.00296912114014</v>
      </c>
      <c r="K83" s="22" t="s">
        <v>21</v>
      </c>
      <c r="L83" s="22" t="s">
        <v>22</v>
      </c>
      <c r="M83" s="2">
        <v>1421992800</v>
      </c>
      <c r="N83" s="2">
        <v>1426222800</v>
      </c>
      <c r="O83" s="2" t="b">
        <v>1</v>
      </c>
      <c r="P83" s="2" t="b">
        <v>1</v>
      </c>
      <c r="Q83" s="2" t="b">
        <f>AND(Table1[[#This Row],[staff_pick]]=TRUE,Table1[[#This Row],[spotlight]]=TRUE)</f>
        <v>1</v>
      </c>
      <c r="R83" s="2" t="s">
        <v>33</v>
      </c>
      <c r="S83" s="8" t="str">
        <f t="shared" si="15"/>
        <v>theater</v>
      </c>
      <c r="T83" s="8" t="str">
        <f t="shared" si="16"/>
        <v>plays</v>
      </c>
      <c r="U83" s="12">
        <f t="shared" si="17"/>
        <v>42027.25</v>
      </c>
      <c r="V83" s="12">
        <f t="shared" si="18"/>
        <v>42076.208333333328</v>
      </c>
      <c r="W83" s="16">
        <f t="shared" si="19"/>
        <v>49</v>
      </c>
      <c r="X83" s="15">
        <f t="shared" si="20"/>
        <v>1</v>
      </c>
      <c r="Y83" s="19">
        <f t="shared" si="21"/>
        <v>122900</v>
      </c>
      <c r="Z83" s="19">
        <f t="shared" si="22"/>
        <v>95993</v>
      </c>
      <c r="AA83" s="19">
        <f t="shared" si="23"/>
        <v>57.00296912114014</v>
      </c>
      <c r="AB83" s="2" t="str">
        <f t="shared" si="24"/>
        <v>USA</v>
      </c>
      <c r="AF83"/>
    </row>
    <row r="84" spans="2:32" x14ac:dyDescent="0.25">
      <c r="B84" s="24">
        <v>77</v>
      </c>
      <c r="C84" s="2" t="s">
        <v>202</v>
      </c>
      <c r="D84" s="3" t="s">
        <v>203</v>
      </c>
      <c r="E84" s="7">
        <v>9500</v>
      </c>
      <c r="F84" s="7">
        <v>4460</v>
      </c>
      <c r="G84" s="5">
        <f>Table1[[#This Row],[pledged]]/Table1[[#This Row],[goal]]</f>
        <v>0.46947368421052632</v>
      </c>
      <c r="H84" s="2" t="s">
        <v>14</v>
      </c>
      <c r="I84" s="2">
        <v>56</v>
      </c>
      <c r="J84" s="8">
        <f t="shared" si="14"/>
        <v>79.642857142857139</v>
      </c>
      <c r="K84" s="22" t="s">
        <v>21</v>
      </c>
      <c r="L84" s="22" t="s">
        <v>22</v>
      </c>
      <c r="M84" s="2">
        <v>1285563600</v>
      </c>
      <c r="N84" s="2">
        <v>1286773200</v>
      </c>
      <c r="O84" s="2" t="b">
        <v>0</v>
      </c>
      <c r="P84" s="2" t="b">
        <v>1</v>
      </c>
      <c r="Q84" s="2" t="b">
        <f>AND(Table1[[#This Row],[staff_pick]]=TRUE,Table1[[#This Row],[spotlight]]=TRUE)</f>
        <v>0</v>
      </c>
      <c r="R84" s="2" t="s">
        <v>71</v>
      </c>
      <c r="S84" s="8" t="str">
        <f t="shared" si="15"/>
        <v>film &amp; video</v>
      </c>
      <c r="T84" s="8" t="str">
        <f t="shared" si="16"/>
        <v>animation</v>
      </c>
      <c r="U84" s="12">
        <f t="shared" si="17"/>
        <v>40448.208333333336</v>
      </c>
      <c r="V84" s="12">
        <f t="shared" si="18"/>
        <v>40462.208333333336</v>
      </c>
      <c r="W84" s="16">
        <f t="shared" si="19"/>
        <v>14</v>
      </c>
      <c r="X84" s="15">
        <f t="shared" si="20"/>
        <v>1</v>
      </c>
      <c r="Y84" s="19">
        <f t="shared" si="21"/>
        <v>9500</v>
      </c>
      <c r="Z84" s="19">
        <f t="shared" si="22"/>
        <v>4460</v>
      </c>
      <c r="AA84" s="19">
        <f t="shared" si="23"/>
        <v>79.642857142857139</v>
      </c>
      <c r="AB84" s="2" t="str">
        <f t="shared" si="24"/>
        <v>USA</v>
      </c>
      <c r="AF84"/>
    </row>
    <row r="85" spans="2:32" x14ac:dyDescent="0.25">
      <c r="B85" s="24">
        <v>78</v>
      </c>
      <c r="C85" s="2" t="s">
        <v>204</v>
      </c>
      <c r="D85" s="3" t="s">
        <v>205</v>
      </c>
      <c r="E85" s="7">
        <v>4500</v>
      </c>
      <c r="F85" s="7">
        <v>13536</v>
      </c>
      <c r="G85" s="5">
        <f>Table1[[#This Row],[pledged]]/Table1[[#This Row],[goal]]</f>
        <v>3.008</v>
      </c>
      <c r="H85" s="2" t="s">
        <v>20</v>
      </c>
      <c r="I85" s="2">
        <v>330</v>
      </c>
      <c r="J85" s="8">
        <f t="shared" si="14"/>
        <v>41.018181818181816</v>
      </c>
      <c r="K85" s="22" t="s">
        <v>21</v>
      </c>
      <c r="L85" s="22" t="s">
        <v>22</v>
      </c>
      <c r="M85" s="2">
        <v>1523854800</v>
      </c>
      <c r="N85" s="2">
        <v>1523941200</v>
      </c>
      <c r="O85" s="2" t="b">
        <v>0</v>
      </c>
      <c r="P85" s="2" t="b">
        <v>0</v>
      </c>
      <c r="Q85" s="2" t="b">
        <f>AND(Table1[[#This Row],[staff_pick]]=TRUE,Table1[[#This Row],[spotlight]]=TRUE)</f>
        <v>0</v>
      </c>
      <c r="R85" s="2" t="s">
        <v>206</v>
      </c>
      <c r="S85" s="8" t="str">
        <f t="shared" si="15"/>
        <v>publishing</v>
      </c>
      <c r="T85" s="8" t="str">
        <f t="shared" si="16"/>
        <v>translations</v>
      </c>
      <c r="U85" s="12">
        <f t="shared" si="17"/>
        <v>43206.208333333328</v>
      </c>
      <c r="V85" s="12">
        <f t="shared" si="18"/>
        <v>43207.208333333328</v>
      </c>
      <c r="W85" s="16">
        <f t="shared" si="19"/>
        <v>1</v>
      </c>
      <c r="X85" s="15">
        <f t="shared" si="20"/>
        <v>1</v>
      </c>
      <c r="Y85" s="19">
        <f t="shared" si="21"/>
        <v>4500</v>
      </c>
      <c r="Z85" s="19">
        <f t="shared" si="22"/>
        <v>13536</v>
      </c>
      <c r="AA85" s="19">
        <f t="shared" si="23"/>
        <v>41.018181818181816</v>
      </c>
      <c r="AB85" s="2" t="str">
        <f t="shared" si="24"/>
        <v>USA</v>
      </c>
      <c r="AF85"/>
    </row>
    <row r="86" spans="2:32" x14ac:dyDescent="0.25">
      <c r="B86" s="24">
        <v>79</v>
      </c>
      <c r="C86" s="2" t="s">
        <v>207</v>
      </c>
      <c r="D86" s="3" t="s">
        <v>208</v>
      </c>
      <c r="E86" s="7">
        <v>57800</v>
      </c>
      <c r="F86" s="7">
        <v>40228</v>
      </c>
      <c r="G86" s="5">
        <f>Table1[[#This Row],[pledged]]/Table1[[#This Row],[goal]]</f>
        <v>0.6959861591695502</v>
      </c>
      <c r="H86" s="2" t="s">
        <v>14</v>
      </c>
      <c r="I86" s="2">
        <v>838</v>
      </c>
      <c r="J86" s="8">
        <f t="shared" si="14"/>
        <v>48.004773269689736</v>
      </c>
      <c r="K86" s="22" t="s">
        <v>21</v>
      </c>
      <c r="L86" s="22" t="s">
        <v>22</v>
      </c>
      <c r="M86" s="2">
        <v>1529125200</v>
      </c>
      <c r="N86" s="2">
        <v>1529557200</v>
      </c>
      <c r="O86" s="2" t="b">
        <v>0</v>
      </c>
      <c r="P86" s="2" t="b">
        <v>0</v>
      </c>
      <c r="Q86" s="2" t="b">
        <f>AND(Table1[[#This Row],[staff_pick]]=TRUE,Table1[[#This Row],[spotlight]]=TRUE)</f>
        <v>0</v>
      </c>
      <c r="R86" s="2" t="s">
        <v>33</v>
      </c>
      <c r="S86" s="8" t="str">
        <f t="shared" si="15"/>
        <v>theater</v>
      </c>
      <c r="T86" s="8" t="str">
        <f t="shared" si="16"/>
        <v>plays</v>
      </c>
      <c r="U86" s="12">
        <f t="shared" si="17"/>
        <v>43267.208333333328</v>
      </c>
      <c r="V86" s="12">
        <f t="shared" si="18"/>
        <v>43272.208333333328</v>
      </c>
      <c r="W86" s="16">
        <f t="shared" si="19"/>
        <v>5</v>
      </c>
      <c r="X86" s="15">
        <f t="shared" si="20"/>
        <v>1</v>
      </c>
      <c r="Y86" s="19">
        <f t="shared" si="21"/>
        <v>57800</v>
      </c>
      <c r="Z86" s="19">
        <f t="shared" si="22"/>
        <v>40228</v>
      </c>
      <c r="AA86" s="19">
        <f t="shared" si="23"/>
        <v>48.004773269689736</v>
      </c>
      <c r="AB86" s="2" t="str">
        <f t="shared" si="24"/>
        <v>USA</v>
      </c>
      <c r="AF86"/>
    </row>
    <row r="87" spans="2:32" x14ac:dyDescent="0.25">
      <c r="B87" s="24">
        <v>80</v>
      </c>
      <c r="C87" s="2" t="s">
        <v>209</v>
      </c>
      <c r="D87" s="3" t="s">
        <v>210</v>
      </c>
      <c r="E87" s="7">
        <v>1100</v>
      </c>
      <c r="F87" s="7">
        <v>7012</v>
      </c>
      <c r="G87" s="5">
        <f>Table1[[#This Row],[pledged]]/Table1[[#This Row],[goal]]</f>
        <v>6.374545454545455</v>
      </c>
      <c r="H87" s="2" t="s">
        <v>20</v>
      </c>
      <c r="I87" s="2">
        <v>127</v>
      </c>
      <c r="J87" s="8">
        <f t="shared" si="14"/>
        <v>55.212598425196852</v>
      </c>
      <c r="K87" s="22" t="s">
        <v>21</v>
      </c>
      <c r="L87" s="22" t="s">
        <v>22</v>
      </c>
      <c r="M87" s="2">
        <v>1503982800</v>
      </c>
      <c r="N87" s="2">
        <v>1506574800</v>
      </c>
      <c r="O87" s="2" t="b">
        <v>0</v>
      </c>
      <c r="P87" s="2" t="b">
        <v>0</v>
      </c>
      <c r="Q87" s="2" t="b">
        <f>AND(Table1[[#This Row],[staff_pick]]=TRUE,Table1[[#This Row],[spotlight]]=TRUE)</f>
        <v>0</v>
      </c>
      <c r="R87" s="2" t="s">
        <v>89</v>
      </c>
      <c r="S87" s="8" t="str">
        <f t="shared" si="15"/>
        <v>games</v>
      </c>
      <c r="T87" s="8" t="str">
        <f t="shared" si="16"/>
        <v>video games</v>
      </c>
      <c r="U87" s="12">
        <f t="shared" si="17"/>
        <v>42976.208333333328</v>
      </c>
      <c r="V87" s="12">
        <f t="shared" si="18"/>
        <v>43006.208333333328</v>
      </c>
      <c r="W87" s="16">
        <f t="shared" si="19"/>
        <v>30</v>
      </c>
      <c r="X87" s="15">
        <f t="shared" si="20"/>
        <v>1</v>
      </c>
      <c r="Y87" s="19">
        <f t="shared" si="21"/>
        <v>1100</v>
      </c>
      <c r="Z87" s="19">
        <f t="shared" si="22"/>
        <v>7012</v>
      </c>
      <c r="AA87" s="19">
        <f t="shared" si="23"/>
        <v>55.212598425196852</v>
      </c>
      <c r="AB87" s="2" t="str">
        <f t="shared" si="24"/>
        <v>USA</v>
      </c>
      <c r="AF87"/>
    </row>
    <row r="88" spans="2:32" x14ac:dyDescent="0.25">
      <c r="B88" s="24">
        <v>81</v>
      </c>
      <c r="C88" s="2" t="s">
        <v>211</v>
      </c>
      <c r="D88" s="3" t="s">
        <v>212</v>
      </c>
      <c r="E88" s="7">
        <v>16800</v>
      </c>
      <c r="F88" s="7">
        <v>37857</v>
      </c>
      <c r="G88" s="5">
        <f>Table1[[#This Row],[pledged]]/Table1[[#This Row],[goal]]</f>
        <v>2.253392857142857</v>
      </c>
      <c r="H88" s="2" t="s">
        <v>20</v>
      </c>
      <c r="I88" s="2">
        <v>411</v>
      </c>
      <c r="J88" s="8">
        <f t="shared" si="14"/>
        <v>92.109489051094897</v>
      </c>
      <c r="K88" s="22" t="s">
        <v>21</v>
      </c>
      <c r="L88" s="22" t="s">
        <v>22</v>
      </c>
      <c r="M88" s="2">
        <v>1511416800</v>
      </c>
      <c r="N88" s="2">
        <v>1513576800</v>
      </c>
      <c r="O88" s="2" t="b">
        <v>0</v>
      </c>
      <c r="P88" s="2" t="b">
        <v>0</v>
      </c>
      <c r="Q88" s="2" t="b">
        <f>AND(Table1[[#This Row],[staff_pick]]=TRUE,Table1[[#This Row],[spotlight]]=TRUE)</f>
        <v>0</v>
      </c>
      <c r="R88" s="2" t="s">
        <v>23</v>
      </c>
      <c r="S88" s="8" t="str">
        <f t="shared" si="15"/>
        <v>music</v>
      </c>
      <c r="T88" s="8" t="str">
        <f t="shared" si="16"/>
        <v>rock</v>
      </c>
      <c r="U88" s="12">
        <f t="shared" si="17"/>
        <v>43062.25</v>
      </c>
      <c r="V88" s="12">
        <f t="shared" si="18"/>
        <v>43087.25</v>
      </c>
      <c r="W88" s="16">
        <f t="shared" si="19"/>
        <v>25</v>
      </c>
      <c r="X88" s="15">
        <f t="shared" si="20"/>
        <v>1</v>
      </c>
      <c r="Y88" s="19">
        <f t="shared" si="21"/>
        <v>16800</v>
      </c>
      <c r="Z88" s="19">
        <f t="shared" si="22"/>
        <v>37857</v>
      </c>
      <c r="AA88" s="19">
        <f t="shared" si="23"/>
        <v>92.109489051094897</v>
      </c>
      <c r="AB88" s="2" t="str">
        <f t="shared" si="24"/>
        <v>USA</v>
      </c>
      <c r="AF88"/>
    </row>
    <row r="89" spans="2:32" x14ac:dyDescent="0.25">
      <c r="B89" s="24">
        <v>82</v>
      </c>
      <c r="C89" s="2" t="s">
        <v>213</v>
      </c>
      <c r="D89" s="3" t="s">
        <v>214</v>
      </c>
      <c r="E89" s="7">
        <v>1000</v>
      </c>
      <c r="F89" s="7">
        <v>14973</v>
      </c>
      <c r="G89" s="5">
        <f>Table1[[#This Row],[pledged]]/Table1[[#This Row],[goal]]</f>
        <v>14.973000000000001</v>
      </c>
      <c r="H89" s="2" t="s">
        <v>20</v>
      </c>
      <c r="I89" s="2">
        <v>180</v>
      </c>
      <c r="J89" s="8">
        <f t="shared" si="14"/>
        <v>83.183333333333337</v>
      </c>
      <c r="K89" s="22" t="s">
        <v>40</v>
      </c>
      <c r="L89" s="22" t="s">
        <v>41</v>
      </c>
      <c r="M89" s="2">
        <v>1547704800</v>
      </c>
      <c r="N89" s="2">
        <v>1548309600</v>
      </c>
      <c r="O89" s="2" t="b">
        <v>0</v>
      </c>
      <c r="P89" s="2" t="b">
        <v>1</v>
      </c>
      <c r="Q89" s="2" t="b">
        <f>AND(Table1[[#This Row],[staff_pick]]=TRUE,Table1[[#This Row],[spotlight]]=TRUE)</f>
        <v>0</v>
      </c>
      <c r="R89" s="2" t="s">
        <v>89</v>
      </c>
      <c r="S89" s="8" t="str">
        <f t="shared" si="15"/>
        <v>games</v>
      </c>
      <c r="T89" s="8" t="str">
        <f t="shared" si="16"/>
        <v>video games</v>
      </c>
      <c r="U89" s="12">
        <f t="shared" si="17"/>
        <v>43482.25</v>
      </c>
      <c r="V89" s="12">
        <f t="shared" si="18"/>
        <v>43489.25</v>
      </c>
      <c r="W89" s="16">
        <f t="shared" si="19"/>
        <v>7</v>
      </c>
      <c r="X89" s="15">
        <f t="shared" si="20"/>
        <v>0.87</v>
      </c>
      <c r="Y89" s="19">
        <f t="shared" si="21"/>
        <v>1149.4252873563219</v>
      </c>
      <c r="Z89" s="19">
        <f t="shared" si="22"/>
        <v>17210.344827586207</v>
      </c>
      <c r="AA89" s="19">
        <f t="shared" si="23"/>
        <v>95.613026819923363</v>
      </c>
      <c r="AB89" s="2" t="str">
        <f t="shared" si="24"/>
        <v>United Kingdom</v>
      </c>
      <c r="AF89"/>
    </row>
    <row r="90" spans="2:32" x14ac:dyDescent="0.25">
      <c r="B90" s="24">
        <v>83</v>
      </c>
      <c r="C90" s="2" t="s">
        <v>215</v>
      </c>
      <c r="D90" s="3" t="s">
        <v>216</v>
      </c>
      <c r="E90" s="7">
        <v>106400</v>
      </c>
      <c r="F90" s="7">
        <v>39996</v>
      </c>
      <c r="G90" s="5">
        <f>Table1[[#This Row],[pledged]]/Table1[[#This Row],[goal]]</f>
        <v>0.37590225563909774</v>
      </c>
      <c r="H90" s="2" t="s">
        <v>14</v>
      </c>
      <c r="I90" s="2">
        <v>1000</v>
      </c>
      <c r="J90" s="8">
        <f t="shared" si="14"/>
        <v>39.996000000000002</v>
      </c>
      <c r="K90" s="22" t="s">
        <v>21</v>
      </c>
      <c r="L90" s="22" t="s">
        <v>22</v>
      </c>
      <c r="M90" s="2">
        <v>1469682000</v>
      </c>
      <c r="N90" s="2">
        <v>1471582800</v>
      </c>
      <c r="O90" s="2" t="b">
        <v>0</v>
      </c>
      <c r="P90" s="2" t="b">
        <v>0</v>
      </c>
      <c r="Q90" s="2" t="b">
        <f>AND(Table1[[#This Row],[staff_pick]]=TRUE,Table1[[#This Row],[spotlight]]=TRUE)</f>
        <v>0</v>
      </c>
      <c r="R90" s="2" t="s">
        <v>50</v>
      </c>
      <c r="S90" s="8" t="str">
        <f t="shared" si="15"/>
        <v>music</v>
      </c>
      <c r="T90" s="8" t="str">
        <f t="shared" si="16"/>
        <v>electric music</v>
      </c>
      <c r="U90" s="12">
        <f t="shared" si="17"/>
        <v>42579.208333333328</v>
      </c>
      <c r="V90" s="12">
        <f t="shared" si="18"/>
        <v>42601.208333333328</v>
      </c>
      <c r="W90" s="16">
        <f t="shared" si="19"/>
        <v>22</v>
      </c>
      <c r="X90" s="15">
        <f t="shared" si="20"/>
        <v>1</v>
      </c>
      <c r="Y90" s="19">
        <f t="shared" si="21"/>
        <v>106400</v>
      </c>
      <c r="Z90" s="19">
        <f t="shared" si="22"/>
        <v>39996</v>
      </c>
      <c r="AA90" s="19">
        <f t="shared" si="23"/>
        <v>39.996000000000002</v>
      </c>
      <c r="AB90" s="2" t="str">
        <f t="shared" si="24"/>
        <v>USA</v>
      </c>
      <c r="AF90"/>
    </row>
    <row r="91" spans="2:32" x14ac:dyDescent="0.25">
      <c r="B91" s="24">
        <v>84</v>
      </c>
      <c r="C91" s="2" t="s">
        <v>217</v>
      </c>
      <c r="D91" s="3" t="s">
        <v>218</v>
      </c>
      <c r="E91" s="7">
        <v>31400</v>
      </c>
      <c r="F91" s="7">
        <v>41564</v>
      </c>
      <c r="G91" s="5">
        <f>Table1[[#This Row],[pledged]]/Table1[[#This Row],[goal]]</f>
        <v>1.3236942675159236</v>
      </c>
      <c r="H91" s="2" t="s">
        <v>20</v>
      </c>
      <c r="I91" s="2">
        <v>374</v>
      </c>
      <c r="J91" s="8">
        <f t="shared" si="14"/>
        <v>111.1336898395722</v>
      </c>
      <c r="K91" s="22" t="s">
        <v>21</v>
      </c>
      <c r="L91" s="22" t="s">
        <v>22</v>
      </c>
      <c r="M91" s="2">
        <v>1343451600</v>
      </c>
      <c r="N91" s="2">
        <v>1344315600</v>
      </c>
      <c r="O91" s="2" t="b">
        <v>0</v>
      </c>
      <c r="P91" s="2" t="b">
        <v>0</v>
      </c>
      <c r="Q91" s="2" t="b">
        <f>AND(Table1[[#This Row],[staff_pick]]=TRUE,Table1[[#This Row],[spotlight]]=TRUE)</f>
        <v>0</v>
      </c>
      <c r="R91" s="2" t="s">
        <v>65</v>
      </c>
      <c r="S91" s="8" t="str">
        <f t="shared" si="15"/>
        <v>technology</v>
      </c>
      <c r="T91" s="8" t="str">
        <f t="shared" si="16"/>
        <v>wearables</v>
      </c>
      <c r="U91" s="12">
        <f t="shared" si="17"/>
        <v>41118.208333333336</v>
      </c>
      <c r="V91" s="12">
        <f t="shared" si="18"/>
        <v>41128.208333333336</v>
      </c>
      <c r="W91" s="16">
        <f t="shared" si="19"/>
        <v>10</v>
      </c>
      <c r="X91" s="15">
        <f t="shared" si="20"/>
        <v>1</v>
      </c>
      <c r="Y91" s="19">
        <f t="shared" si="21"/>
        <v>31400</v>
      </c>
      <c r="Z91" s="19">
        <f t="shared" si="22"/>
        <v>41564</v>
      </c>
      <c r="AA91" s="19">
        <f t="shared" si="23"/>
        <v>111.1336898395722</v>
      </c>
      <c r="AB91" s="2" t="str">
        <f t="shared" si="24"/>
        <v>USA</v>
      </c>
      <c r="AF91"/>
    </row>
    <row r="92" spans="2:32" x14ac:dyDescent="0.25">
      <c r="B92" s="24">
        <v>85</v>
      </c>
      <c r="C92" s="2" t="s">
        <v>219</v>
      </c>
      <c r="D92" s="3" t="s">
        <v>220</v>
      </c>
      <c r="E92" s="7">
        <v>4900</v>
      </c>
      <c r="F92" s="7">
        <v>6430</v>
      </c>
      <c r="G92" s="5">
        <f>Table1[[#This Row],[pledged]]/Table1[[#This Row],[goal]]</f>
        <v>1.3122448979591836</v>
      </c>
      <c r="H92" s="2" t="s">
        <v>20</v>
      </c>
      <c r="I92" s="2">
        <v>71</v>
      </c>
      <c r="J92" s="8">
        <f t="shared" si="14"/>
        <v>90.563380281690144</v>
      </c>
      <c r="K92" s="22" t="s">
        <v>26</v>
      </c>
      <c r="L92" s="22" t="s">
        <v>27</v>
      </c>
      <c r="M92" s="2">
        <v>1315717200</v>
      </c>
      <c r="N92" s="2">
        <v>1316408400</v>
      </c>
      <c r="O92" s="2" t="b">
        <v>0</v>
      </c>
      <c r="P92" s="2" t="b">
        <v>0</v>
      </c>
      <c r="Q92" s="2" t="b">
        <f>AND(Table1[[#This Row],[staff_pick]]=TRUE,Table1[[#This Row],[spotlight]]=TRUE)</f>
        <v>0</v>
      </c>
      <c r="R92" s="2" t="s">
        <v>60</v>
      </c>
      <c r="S92" s="8" t="str">
        <f t="shared" si="15"/>
        <v>music</v>
      </c>
      <c r="T92" s="8" t="str">
        <f t="shared" si="16"/>
        <v>indie rock</v>
      </c>
      <c r="U92" s="12">
        <f t="shared" si="17"/>
        <v>40797.208333333336</v>
      </c>
      <c r="V92" s="12">
        <f t="shared" si="18"/>
        <v>40805.208333333336</v>
      </c>
      <c r="W92" s="16">
        <f t="shared" si="19"/>
        <v>8</v>
      </c>
      <c r="X92" s="15">
        <f t="shared" si="20"/>
        <v>1.49</v>
      </c>
      <c r="Y92" s="19">
        <f t="shared" si="21"/>
        <v>3288.5906040268455</v>
      </c>
      <c r="Z92" s="19">
        <f t="shared" si="22"/>
        <v>4315.4362416107379</v>
      </c>
      <c r="AA92" s="19">
        <f t="shared" si="23"/>
        <v>60.780792135362503</v>
      </c>
      <c r="AB92" s="2" t="str">
        <f t="shared" si="24"/>
        <v>Australia</v>
      </c>
      <c r="AF92"/>
    </row>
    <row r="93" spans="2:32" x14ac:dyDescent="0.25">
      <c r="B93" s="24">
        <v>86</v>
      </c>
      <c r="C93" s="2" t="s">
        <v>221</v>
      </c>
      <c r="D93" s="3" t="s">
        <v>222</v>
      </c>
      <c r="E93" s="7">
        <v>7400</v>
      </c>
      <c r="F93" s="7">
        <v>12405</v>
      </c>
      <c r="G93" s="5">
        <f>Table1[[#This Row],[pledged]]/Table1[[#This Row],[goal]]</f>
        <v>1.6763513513513513</v>
      </c>
      <c r="H93" s="2" t="s">
        <v>20</v>
      </c>
      <c r="I93" s="2">
        <v>203</v>
      </c>
      <c r="J93" s="8">
        <f t="shared" si="14"/>
        <v>61.108374384236456</v>
      </c>
      <c r="K93" s="22" t="s">
        <v>21</v>
      </c>
      <c r="L93" s="22" t="s">
        <v>22</v>
      </c>
      <c r="M93" s="2">
        <v>1430715600</v>
      </c>
      <c r="N93" s="2">
        <v>1431838800</v>
      </c>
      <c r="O93" s="2" t="b">
        <v>1</v>
      </c>
      <c r="P93" s="2" t="b">
        <v>0</v>
      </c>
      <c r="Q93" s="2" t="b">
        <f>AND(Table1[[#This Row],[staff_pick]]=TRUE,Table1[[#This Row],[spotlight]]=TRUE)</f>
        <v>0</v>
      </c>
      <c r="R93" s="2" t="s">
        <v>33</v>
      </c>
      <c r="S93" s="8" t="str">
        <f t="shared" si="15"/>
        <v>theater</v>
      </c>
      <c r="T93" s="8" t="str">
        <f t="shared" si="16"/>
        <v>plays</v>
      </c>
      <c r="U93" s="12">
        <f t="shared" si="17"/>
        <v>42128.208333333328</v>
      </c>
      <c r="V93" s="12">
        <f t="shared" si="18"/>
        <v>42141.208333333328</v>
      </c>
      <c r="W93" s="16">
        <f t="shared" si="19"/>
        <v>13</v>
      </c>
      <c r="X93" s="15">
        <f t="shared" si="20"/>
        <v>1</v>
      </c>
      <c r="Y93" s="19">
        <f t="shared" si="21"/>
        <v>7400</v>
      </c>
      <c r="Z93" s="19">
        <f t="shared" si="22"/>
        <v>12405</v>
      </c>
      <c r="AA93" s="19">
        <f t="shared" si="23"/>
        <v>61.108374384236456</v>
      </c>
      <c r="AB93" s="2" t="str">
        <f t="shared" si="24"/>
        <v>USA</v>
      </c>
      <c r="AF93"/>
    </row>
    <row r="94" spans="2:32" x14ac:dyDescent="0.25">
      <c r="B94" s="24">
        <v>87</v>
      </c>
      <c r="C94" s="2" t="s">
        <v>223</v>
      </c>
      <c r="D94" s="3" t="s">
        <v>224</v>
      </c>
      <c r="E94" s="7">
        <v>198500</v>
      </c>
      <c r="F94" s="7">
        <v>123040</v>
      </c>
      <c r="G94" s="5">
        <f>Table1[[#This Row],[pledged]]/Table1[[#This Row],[goal]]</f>
        <v>0.6198488664987406</v>
      </c>
      <c r="H94" s="2" t="s">
        <v>14</v>
      </c>
      <c r="I94" s="2">
        <v>1482</v>
      </c>
      <c r="J94" s="8">
        <f t="shared" si="14"/>
        <v>83.022941970310384</v>
      </c>
      <c r="K94" s="22" t="s">
        <v>26</v>
      </c>
      <c r="L94" s="22" t="s">
        <v>27</v>
      </c>
      <c r="M94" s="2">
        <v>1299564000</v>
      </c>
      <c r="N94" s="2">
        <v>1300510800</v>
      </c>
      <c r="O94" s="2" t="b">
        <v>0</v>
      </c>
      <c r="P94" s="2" t="b">
        <v>1</v>
      </c>
      <c r="Q94" s="2" t="b">
        <f>AND(Table1[[#This Row],[staff_pick]]=TRUE,Table1[[#This Row],[spotlight]]=TRUE)</f>
        <v>0</v>
      </c>
      <c r="R94" s="2" t="s">
        <v>23</v>
      </c>
      <c r="S94" s="8" t="str">
        <f t="shared" si="15"/>
        <v>music</v>
      </c>
      <c r="T94" s="8" t="str">
        <f t="shared" si="16"/>
        <v>rock</v>
      </c>
      <c r="U94" s="12">
        <f t="shared" si="17"/>
        <v>40610.25</v>
      </c>
      <c r="V94" s="12">
        <f t="shared" si="18"/>
        <v>40621.208333333336</v>
      </c>
      <c r="W94" s="16">
        <f t="shared" si="19"/>
        <v>11</v>
      </c>
      <c r="X94" s="15">
        <f t="shared" si="20"/>
        <v>1.49</v>
      </c>
      <c r="Y94" s="19">
        <f t="shared" si="21"/>
        <v>133221.47651006712</v>
      </c>
      <c r="Z94" s="19">
        <f t="shared" si="22"/>
        <v>82577.181208053691</v>
      </c>
      <c r="AA94" s="19">
        <f t="shared" si="23"/>
        <v>55.720095282087513</v>
      </c>
      <c r="AB94" s="2" t="str">
        <f t="shared" si="24"/>
        <v>Australia</v>
      </c>
      <c r="AF94"/>
    </row>
    <row r="95" spans="2:32" x14ac:dyDescent="0.25">
      <c r="B95" s="24">
        <v>88</v>
      </c>
      <c r="C95" s="2" t="s">
        <v>225</v>
      </c>
      <c r="D95" s="3" t="s">
        <v>226</v>
      </c>
      <c r="E95" s="7">
        <v>4800</v>
      </c>
      <c r="F95" s="7">
        <v>12516</v>
      </c>
      <c r="G95" s="5">
        <f>Table1[[#This Row],[pledged]]/Table1[[#This Row],[goal]]</f>
        <v>2.6074999999999999</v>
      </c>
      <c r="H95" s="2" t="s">
        <v>20</v>
      </c>
      <c r="I95" s="2">
        <v>113</v>
      </c>
      <c r="J95" s="8">
        <f t="shared" si="14"/>
        <v>110.76106194690266</v>
      </c>
      <c r="K95" s="22" t="s">
        <v>21</v>
      </c>
      <c r="L95" s="22" t="s">
        <v>22</v>
      </c>
      <c r="M95" s="2">
        <v>1429160400</v>
      </c>
      <c r="N95" s="2">
        <v>1431061200</v>
      </c>
      <c r="O95" s="2" t="b">
        <v>0</v>
      </c>
      <c r="P95" s="2" t="b">
        <v>0</v>
      </c>
      <c r="Q95" s="2" t="b">
        <f>AND(Table1[[#This Row],[staff_pick]]=TRUE,Table1[[#This Row],[spotlight]]=TRUE)</f>
        <v>0</v>
      </c>
      <c r="R95" s="2" t="s">
        <v>206</v>
      </c>
      <c r="S95" s="8" t="str">
        <f t="shared" si="15"/>
        <v>publishing</v>
      </c>
      <c r="T95" s="8" t="str">
        <f t="shared" si="16"/>
        <v>translations</v>
      </c>
      <c r="U95" s="12">
        <f t="shared" si="17"/>
        <v>42110.208333333328</v>
      </c>
      <c r="V95" s="12">
        <f t="shared" si="18"/>
        <v>42132.208333333328</v>
      </c>
      <c r="W95" s="16">
        <f t="shared" si="19"/>
        <v>22</v>
      </c>
      <c r="X95" s="15">
        <f t="shared" si="20"/>
        <v>1</v>
      </c>
      <c r="Y95" s="19">
        <f t="shared" si="21"/>
        <v>4800</v>
      </c>
      <c r="Z95" s="19">
        <f t="shared" si="22"/>
        <v>12516</v>
      </c>
      <c r="AA95" s="19">
        <f t="shared" si="23"/>
        <v>110.76106194690266</v>
      </c>
      <c r="AB95" s="2" t="str">
        <f t="shared" si="24"/>
        <v>USA</v>
      </c>
      <c r="AF95"/>
    </row>
    <row r="96" spans="2:32" x14ac:dyDescent="0.25">
      <c r="B96" s="24">
        <v>89</v>
      </c>
      <c r="C96" s="2" t="s">
        <v>227</v>
      </c>
      <c r="D96" s="3" t="s">
        <v>228</v>
      </c>
      <c r="E96" s="7">
        <v>3400</v>
      </c>
      <c r="F96" s="7">
        <v>8588</v>
      </c>
      <c r="G96" s="5">
        <f>Table1[[#This Row],[pledged]]/Table1[[#This Row],[goal]]</f>
        <v>2.5258823529411765</v>
      </c>
      <c r="H96" s="2" t="s">
        <v>20</v>
      </c>
      <c r="I96" s="2">
        <v>96</v>
      </c>
      <c r="J96" s="8">
        <f t="shared" si="14"/>
        <v>89.458333333333329</v>
      </c>
      <c r="K96" s="22" t="s">
        <v>21</v>
      </c>
      <c r="L96" s="22" t="s">
        <v>22</v>
      </c>
      <c r="M96" s="2">
        <v>1271307600</v>
      </c>
      <c r="N96" s="2">
        <v>1271480400</v>
      </c>
      <c r="O96" s="2" t="b">
        <v>0</v>
      </c>
      <c r="P96" s="2" t="b">
        <v>0</v>
      </c>
      <c r="Q96" s="2" t="b">
        <f>AND(Table1[[#This Row],[staff_pick]]=TRUE,Table1[[#This Row],[spotlight]]=TRUE)</f>
        <v>0</v>
      </c>
      <c r="R96" s="2" t="s">
        <v>33</v>
      </c>
      <c r="S96" s="8" t="str">
        <f t="shared" si="15"/>
        <v>theater</v>
      </c>
      <c r="T96" s="8" t="str">
        <f t="shared" si="16"/>
        <v>plays</v>
      </c>
      <c r="U96" s="12">
        <f t="shared" si="17"/>
        <v>40283.208333333336</v>
      </c>
      <c r="V96" s="12">
        <f t="shared" si="18"/>
        <v>40285.208333333336</v>
      </c>
      <c r="W96" s="16">
        <f t="shared" si="19"/>
        <v>2</v>
      </c>
      <c r="X96" s="15">
        <f t="shared" si="20"/>
        <v>1</v>
      </c>
      <c r="Y96" s="19">
        <f t="shared" si="21"/>
        <v>3400</v>
      </c>
      <c r="Z96" s="19">
        <f t="shared" si="22"/>
        <v>8588</v>
      </c>
      <c r="AA96" s="19">
        <f t="shared" si="23"/>
        <v>89.458333333333329</v>
      </c>
      <c r="AB96" s="2" t="str">
        <f t="shared" si="24"/>
        <v>USA</v>
      </c>
      <c r="AF96"/>
    </row>
    <row r="97" spans="2:32" x14ac:dyDescent="0.25">
      <c r="B97" s="24">
        <v>90</v>
      </c>
      <c r="C97" s="2" t="s">
        <v>229</v>
      </c>
      <c r="D97" s="3" t="s">
        <v>230</v>
      </c>
      <c r="E97" s="7">
        <v>7800</v>
      </c>
      <c r="F97" s="7">
        <v>6132</v>
      </c>
      <c r="G97" s="5">
        <f>Table1[[#This Row],[pledged]]/Table1[[#This Row],[goal]]</f>
        <v>0.7861538461538462</v>
      </c>
      <c r="H97" s="2" t="s">
        <v>14</v>
      </c>
      <c r="I97" s="2">
        <v>106</v>
      </c>
      <c r="J97" s="8">
        <f t="shared" si="14"/>
        <v>57.849056603773583</v>
      </c>
      <c r="K97" s="22" t="s">
        <v>21</v>
      </c>
      <c r="L97" s="22" t="s">
        <v>22</v>
      </c>
      <c r="M97" s="2">
        <v>1456380000</v>
      </c>
      <c r="N97" s="2">
        <v>1456380000</v>
      </c>
      <c r="O97" s="2" t="b">
        <v>0</v>
      </c>
      <c r="P97" s="2" t="b">
        <v>1</v>
      </c>
      <c r="Q97" s="2" t="b">
        <f>AND(Table1[[#This Row],[staff_pick]]=TRUE,Table1[[#This Row],[spotlight]]=TRUE)</f>
        <v>0</v>
      </c>
      <c r="R97" s="2" t="s">
        <v>33</v>
      </c>
      <c r="S97" s="8" t="str">
        <f t="shared" si="15"/>
        <v>theater</v>
      </c>
      <c r="T97" s="8" t="str">
        <f t="shared" si="16"/>
        <v>plays</v>
      </c>
      <c r="U97" s="12">
        <f t="shared" si="17"/>
        <v>42425.25</v>
      </c>
      <c r="V97" s="12">
        <f t="shared" si="18"/>
        <v>42425.25</v>
      </c>
      <c r="W97" s="16">
        <f t="shared" si="19"/>
        <v>0</v>
      </c>
      <c r="X97" s="15">
        <f t="shared" si="20"/>
        <v>1</v>
      </c>
      <c r="Y97" s="19">
        <f t="shared" si="21"/>
        <v>7800</v>
      </c>
      <c r="Z97" s="19">
        <f t="shared" si="22"/>
        <v>6132</v>
      </c>
      <c r="AA97" s="19">
        <f t="shared" si="23"/>
        <v>57.849056603773583</v>
      </c>
      <c r="AB97" s="2" t="str">
        <f t="shared" si="24"/>
        <v>USA</v>
      </c>
      <c r="AF97"/>
    </row>
    <row r="98" spans="2:32" x14ac:dyDescent="0.25">
      <c r="B98" s="24">
        <v>91</v>
      </c>
      <c r="C98" s="2" t="s">
        <v>231</v>
      </c>
      <c r="D98" s="3" t="s">
        <v>232</v>
      </c>
      <c r="E98" s="7">
        <v>154300</v>
      </c>
      <c r="F98" s="7">
        <v>74688</v>
      </c>
      <c r="G98" s="5">
        <f>Table1[[#This Row],[pledged]]/Table1[[#This Row],[goal]]</f>
        <v>0.48404406999351912</v>
      </c>
      <c r="H98" s="2" t="s">
        <v>14</v>
      </c>
      <c r="I98" s="2">
        <v>679</v>
      </c>
      <c r="J98" s="8">
        <f t="shared" si="14"/>
        <v>109.99705449189985</v>
      </c>
      <c r="K98" s="22" t="s">
        <v>107</v>
      </c>
      <c r="L98" s="22" t="s">
        <v>108</v>
      </c>
      <c r="M98" s="2">
        <v>1470459600</v>
      </c>
      <c r="N98" s="2">
        <v>1472878800</v>
      </c>
      <c r="O98" s="2" t="b">
        <v>0</v>
      </c>
      <c r="P98" s="2" t="b">
        <v>0</v>
      </c>
      <c r="Q98" s="2" t="b">
        <f>AND(Table1[[#This Row],[staff_pick]]=TRUE,Table1[[#This Row],[spotlight]]=TRUE)</f>
        <v>0</v>
      </c>
      <c r="R98" s="2" t="s">
        <v>206</v>
      </c>
      <c r="S98" s="8" t="str">
        <f t="shared" si="15"/>
        <v>publishing</v>
      </c>
      <c r="T98" s="8" t="str">
        <f t="shared" si="16"/>
        <v>translations</v>
      </c>
      <c r="U98" s="12">
        <f t="shared" si="17"/>
        <v>42588.208333333328</v>
      </c>
      <c r="V98" s="12">
        <f t="shared" si="18"/>
        <v>42616.208333333328</v>
      </c>
      <c r="W98" s="16">
        <f t="shared" si="19"/>
        <v>28</v>
      </c>
      <c r="X98" s="15">
        <f t="shared" si="20"/>
        <v>1</v>
      </c>
      <c r="Y98" s="19">
        <f t="shared" si="21"/>
        <v>154300</v>
      </c>
      <c r="Z98" s="19">
        <f t="shared" si="22"/>
        <v>74688</v>
      </c>
      <c r="AA98" s="19">
        <f t="shared" si="23"/>
        <v>109.99705449189985</v>
      </c>
      <c r="AB98" s="2" t="str">
        <f t="shared" si="24"/>
        <v>Euro Zone</v>
      </c>
      <c r="AF98"/>
    </row>
    <row r="99" spans="2:32" x14ac:dyDescent="0.25">
      <c r="B99" s="24">
        <v>92</v>
      </c>
      <c r="C99" s="2" t="s">
        <v>233</v>
      </c>
      <c r="D99" s="3" t="s">
        <v>234</v>
      </c>
      <c r="E99" s="7">
        <v>20000</v>
      </c>
      <c r="F99" s="7">
        <v>51775</v>
      </c>
      <c r="G99" s="5">
        <f>Table1[[#This Row],[pledged]]/Table1[[#This Row],[goal]]</f>
        <v>2.5887500000000001</v>
      </c>
      <c r="H99" s="2" t="s">
        <v>20</v>
      </c>
      <c r="I99" s="2">
        <v>498</v>
      </c>
      <c r="J99" s="8">
        <f t="shared" si="14"/>
        <v>103.96586345381526</v>
      </c>
      <c r="K99" s="22" t="s">
        <v>98</v>
      </c>
      <c r="L99" s="22" t="s">
        <v>99</v>
      </c>
      <c r="M99" s="2">
        <v>1277269200</v>
      </c>
      <c r="N99" s="2">
        <v>1277355600</v>
      </c>
      <c r="O99" s="2" t="b">
        <v>0</v>
      </c>
      <c r="P99" s="2" t="b">
        <v>1</v>
      </c>
      <c r="Q99" s="2" t="b">
        <f>AND(Table1[[#This Row],[staff_pick]]=TRUE,Table1[[#This Row],[spotlight]]=TRUE)</f>
        <v>0</v>
      </c>
      <c r="R99" s="2" t="s">
        <v>89</v>
      </c>
      <c r="S99" s="8" t="str">
        <f t="shared" si="15"/>
        <v>games</v>
      </c>
      <c r="T99" s="8" t="str">
        <f t="shared" si="16"/>
        <v>video games</v>
      </c>
      <c r="U99" s="12">
        <f t="shared" si="17"/>
        <v>40352.208333333336</v>
      </c>
      <c r="V99" s="12">
        <f t="shared" si="18"/>
        <v>40353.208333333336</v>
      </c>
      <c r="W99" s="16">
        <f t="shared" si="19"/>
        <v>1</v>
      </c>
      <c r="X99" s="15">
        <f t="shared" si="20"/>
        <v>0.96</v>
      </c>
      <c r="Y99" s="19">
        <f t="shared" si="21"/>
        <v>20833.333333333336</v>
      </c>
      <c r="Z99" s="19">
        <f t="shared" si="22"/>
        <v>53932.291666666672</v>
      </c>
      <c r="AA99" s="19">
        <f t="shared" si="23"/>
        <v>108.29777443105758</v>
      </c>
      <c r="AB99" s="2" t="str">
        <f t="shared" si="24"/>
        <v>Switzerland</v>
      </c>
      <c r="AF99"/>
    </row>
    <row r="100" spans="2:32" x14ac:dyDescent="0.25">
      <c r="B100" s="24">
        <v>93</v>
      </c>
      <c r="C100" s="2" t="s">
        <v>235</v>
      </c>
      <c r="D100" s="3" t="s">
        <v>236</v>
      </c>
      <c r="E100" s="7">
        <v>108800</v>
      </c>
      <c r="F100" s="7">
        <v>65877</v>
      </c>
      <c r="G100" s="5">
        <f>Table1[[#This Row],[pledged]]/Table1[[#This Row],[goal]]</f>
        <v>0.60548713235294116</v>
      </c>
      <c r="H100" s="2" t="s">
        <v>74</v>
      </c>
      <c r="I100" s="2">
        <v>610</v>
      </c>
      <c r="J100" s="8">
        <f t="shared" si="14"/>
        <v>107.99508196721311</v>
      </c>
      <c r="K100" s="22" t="s">
        <v>21</v>
      </c>
      <c r="L100" s="22" t="s">
        <v>22</v>
      </c>
      <c r="M100" s="2">
        <v>1350709200</v>
      </c>
      <c r="N100" s="2">
        <v>1351054800</v>
      </c>
      <c r="O100" s="2" t="b">
        <v>0</v>
      </c>
      <c r="P100" s="2" t="b">
        <v>1</v>
      </c>
      <c r="Q100" s="2" t="b">
        <f>AND(Table1[[#This Row],[staff_pick]]=TRUE,Table1[[#This Row],[spotlight]]=TRUE)</f>
        <v>0</v>
      </c>
      <c r="R100" s="2" t="s">
        <v>33</v>
      </c>
      <c r="S100" s="8" t="str">
        <f t="shared" si="15"/>
        <v>theater</v>
      </c>
      <c r="T100" s="8" t="str">
        <f t="shared" si="16"/>
        <v>plays</v>
      </c>
      <c r="U100" s="12">
        <f t="shared" si="17"/>
        <v>41202.208333333336</v>
      </c>
      <c r="V100" s="12">
        <f t="shared" si="18"/>
        <v>41206.208333333336</v>
      </c>
      <c r="W100" s="16">
        <f t="shared" si="19"/>
        <v>4</v>
      </c>
      <c r="X100" s="15">
        <f t="shared" si="20"/>
        <v>1</v>
      </c>
      <c r="Y100" s="19">
        <f t="shared" si="21"/>
        <v>108800</v>
      </c>
      <c r="Z100" s="19">
        <f t="shared" si="22"/>
        <v>65877</v>
      </c>
      <c r="AA100" s="19">
        <f t="shared" si="23"/>
        <v>107.99508196721311</v>
      </c>
      <c r="AB100" s="2" t="str">
        <f t="shared" si="24"/>
        <v>USA</v>
      </c>
      <c r="AF100"/>
    </row>
    <row r="101" spans="2:32" x14ac:dyDescent="0.25">
      <c r="B101" s="24">
        <v>94</v>
      </c>
      <c r="C101" s="2" t="s">
        <v>237</v>
      </c>
      <c r="D101" s="3" t="s">
        <v>238</v>
      </c>
      <c r="E101" s="7">
        <v>2900</v>
      </c>
      <c r="F101" s="7">
        <v>8807</v>
      </c>
      <c r="G101" s="5">
        <f>Table1[[#This Row],[pledged]]/Table1[[#This Row],[goal]]</f>
        <v>3.036896551724138</v>
      </c>
      <c r="H101" s="2" t="s">
        <v>20</v>
      </c>
      <c r="I101" s="2">
        <v>180</v>
      </c>
      <c r="J101" s="8">
        <f t="shared" si="14"/>
        <v>48.927777777777777</v>
      </c>
      <c r="K101" s="22" t="s">
        <v>40</v>
      </c>
      <c r="L101" s="22" t="s">
        <v>41</v>
      </c>
      <c r="M101" s="2">
        <v>1554613200</v>
      </c>
      <c r="N101" s="2">
        <v>1555563600</v>
      </c>
      <c r="O101" s="2" t="b">
        <v>0</v>
      </c>
      <c r="P101" s="2" t="b">
        <v>0</v>
      </c>
      <c r="Q101" s="2" t="b">
        <f>AND(Table1[[#This Row],[staff_pick]]=TRUE,Table1[[#This Row],[spotlight]]=TRUE)</f>
        <v>0</v>
      </c>
      <c r="R101" s="2" t="s">
        <v>28</v>
      </c>
      <c r="S101" s="8" t="str">
        <f t="shared" si="15"/>
        <v>technology</v>
      </c>
      <c r="T101" s="8" t="str">
        <f t="shared" si="16"/>
        <v>web</v>
      </c>
      <c r="U101" s="12">
        <f t="shared" si="17"/>
        <v>43562.208333333328</v>
      </c>
      <c r="V101" s="12">
        <f t="shared" si="18"/>
        <v>43573.208333333328</v>
      </c>
      <c r="W101" s="16">
        <f t="shared" si="19"/>
        <v>11</v>
      </c>
      <c r="X101" s="15">
        <f t="shared" si="20"/>
        <v>0.87</v>
      </c>
      <c r="Y101" s="19">
        <f t="shared" si="21"/>
        <v>3333.3333333333335</v>
      </c>
      <c r="Z101" s="19">
        <f t="shared" si="22"/>
        <v>10122.988505747126</v>
      </c>
      <c r="AA101" s="19">
        <f t="shared" si="23"/>
        <v>56.238825031928478</v>
      </c>
      <c r="AB101" s="2" t="str">
        <f t="shared" si="24"/>
        <v>United Kingdom</v>
      </c>
      <c r="AF101"/>
    </row>
    <row r="102" spans="2:32" x14ac:dyDescent="0.25">
      <c r="B102" s="24">
        <v>95</v>
      </c>
      <c r="C102" s="2" t="s">
        <v>239</v>
      </c>
      <c r="D102" s="3" t="s">
        <v>240</v>
      </c>
      <c r="E102" s="7">
        <v>900</v>
      </c>
      <c r="F102" s="7">
        <v>1017</v>
      </c>
      <c r="G102" s="5">
        <f>Table1[[#This Row],[pledged]]/Table1[[#This Row],[goal]]</f>
        <v>1.1299999999999999</v>
      </c>
      <c r="H102" s="2" t="s">
        <v>20</v>
      </c>
      <c r="I102" s="2">
        <v>27</v>
      </c>
      <c r="J102" s="8">
        <f t="shared" si="14"/>
        <v>37.666666666666664</v>
      </c>
      <c r="K102" s="22" t="s">
        <v>21</v>
      </c>
      <c r="L102" s="22" t="s">
        <v>22</v>
      </c>
      <c r="M102" s="2">
        <v>1571029200</v>
      </c>
      <c r="N102" s="2">
        <v>1571634000</v>
      </c>
      <c r="O102" s="2" t="b">
        <v>0</v>
      </c>
      <c r="P102" s="2" t="b">
        <v>0</v>
      </c>
      <c r="Q102" s="2" t="b">
        <f>AND(Table1[[#This Row],[staff_pick]]=TRUE,Table1[[#This Row],[spotlight]]=TRUE)</f>
        <v>0</v>
      </c>
      <c r="R102" s="2" t="s">
        <v>42</v>
      </c>
      <c r="S102" s="8" t="str">
        <f t="shared" si="15"/>
        <v>film &amp; video</v>
      </c>
      <c r="T102" s="8" t="str">
        <f t="shared" si="16"/>
        <v>documentary</v>
      </c>
      <c r="U102" s="12">
        <f t="shared" si="17"/>
        <v>43752.208333333328</v>
      </c>
      <c r="V102" s="12">
        <f t="shared" si="18"/>
        <v>43759.208333333328</v>
      </c>
      <c r="W102" s="16">
        <f t="shared" si="19"/>
        <v>7</v>
      </c>
      <c r="X102" s="15">
        <f t="shared" si="20"/>
        <v>1</v>
      </c>
      <c r="Y102" s="19">
        <f t="shared" si="21"/>
        <v>900</v>
      </c>
      <c r="Z102" s="19">
        <f t="shared" si="22"/>
        <v>1017</v>
      </c>
      <c r="AA102" s="19">
        <f t="shared" si="23"/>
        <v>37.666666666666664</v>
      </c>
      <c r="AB102" s="2" t="str">
        <f t="shared" si="24"/>
        <v>USA</v>
      </c>
      <c r="AF102"/>
    </row>
    <row r="103" spans="2:32" x14ac:dyDescent="0.25">
      <c r="B103" s="24">
        <v>96</v>
      </c>
      <c r="C103" s="2" t="s">
        <v>241</v>
      </c>
      <c r="D103" s="3" t="s">
        <v>242</v>
      </c>
      <c r="E103" s="7">
        <v>69700</v>
      </c>
      <c r="F103" s="7">
        <v>151513</v>
      </c>
      <c r="G103" s="5">
        <f>Table1[[#This Row],[pledged]]/Table1[[#This Row],[goal]]</f>
        <v>2.1737876614060259</v>
      </c>
      <c r="H103" s="2" t="s">
        <v>20</v>
      </c>
      <c r="I103" s="2">
        <v>2331</v>
      </c>
      <c r="J103" s="8">
        <f t="shared" si="14"/>
        <v>64.999141999141997</v>
      </c>
      <c r="K103" s="22" t="s">
        <v>21</v>
      </c>
      <c r="L103" s="22" t="s">
        <v>22</v>
      </c>
      <c r="M103" s="2">
        <v>1299736800</v>
      </c>
      <c r="N103" s="2">
        <v>1300856400</v>
      </c>
      <c r="O103" s="2" t="b">
        <v>0</v>
      </c>
      <c r="P103" s="2" t="b">
        <v>0</v>
      </c>
      <c r="Q103" s="2" t="b">
        <f>AND(Table1[[#This Row],[staff_pick]]=TRUE,Table1[[#This Row],[spotlight]]=TRUE)</f>
        <v>0</v>
      </c>
      <c r="R103" s="2" t="s">
        <v>33</v>
      </c>
      <c r="S103" s="8" t="str">
        <f t="shared" si="15"/>
        <v>theater</v>
      </c>
      <c r="T103" s="8" t="str">
        <f t="shared" si="16"/>
        <v>plays</v>
      </c>
      <c r="U103" s="12">
        <f t="shared" si="17"/>
        <v>40612.25</v>
      </c>
      <c r="V103" s="12">
        <f t="shared" si="18"/>
        <v>40625.208333333336</v>
      </c>
      <c r="W103" s="16">
        <f t="shared" si="19"/>
        <v>13</v>
      </c>
      <c r="X103" s="15">
        <f t="shared" si="20"/>
        <v>1</v>
      </c>
      <c r="Y103" s="19">
        <f t="shared" si="21"/>
        <v>69700</v>
      </c>
      <c r="Z103" s="19">
        <f t="shared" si="22"/>
        <v>151513</v>
      </c>
      <c r="AA103" s="19">
        <f t="shared" si="23"/>
        <v>64.999141999141997</v>
      </c>
      <c r="AB103" s="2" t="str">
        <f t="shared" si="24"/>
        <v>USA</v>
      </c>
      <c r="AF103"/>
    </row>
    <row r="104" spans="2:32" x14ac:dyDescent="0.25">
      <c r="B104" s="24">
        <v>97</v>
      </c>
      <c r="C104" s="2" t="s">
        <v>243</v>
      </c>
      <c r="D104" s="3" t="s">
        <v>244</v>
      </c>
      <c r="E104" s="7">
        <v>1300</v>
      </c>
      <c r="F104" s="7">
        <v>12047</v>
      </c>
      <c r="G104" s="5">
        <f>Table1[[#This Row],[pledged]]/Table1[[#This Row],[goal]]</f>
        <v>9.2669230769230762</v>
      </c>
      <c r="H104" s="2" t="s">
        <v>20</v>
      </c>
      <c r="I104" s="2">
        <v>113</v>
      </c>
      <c r="J104" s="8">
        <f t="shared" si="14"/>
        <v>106.61061946902655</v>
      </c>
      <c r="K104" s="22" t="s">
        <v>21</v>
      </c>
      <c r="L104" s="22" t="s">
        <v>22</v>
      </c>
      <c r="M104" s="2">
        <v>1435208400</v>
      </c>
      <c r="N104" s="2">
        <v>1439874000</v>
      </c>
      <c r="O104" s="2" t="b">
        <v>0</v>
      </c>
      <c r="P104" s="2" t="b">
        <v>0</v>
      </c>
      <c r="Q104" s="2" t="b">
        <f>AND(Table1[[#This Row],[staff_pick]]=TRUE,Table1[[#This Row],[spotlight]]=TRUE)</f>
        <v>0</v>
      </c>
      <c r="R104" s="2" t="s">
        <v>17</v>
      </c>
      <c r="S104" s="8" t="str">
        <f t="shared" si="15"/>
        <v>food</v>
      </c>
      <c r="T104" s="8" t="str">
        <f t="shared" si="16"/>
        <v>food trucks</v>
      </c>
      <c r="U104" s="12">
        <f t="shared" si="17"/>
        <v>42180.208333333328</v>
      </c>
      <c r="V104" s="12">
        <f t="shared" si="18"/>
        <v>42234.208333333328</v>
      </c>
      <c r="W104" s="16">
        <f t="shared" si="19"/>
        <v>54</v>
      </c>
      <c r="X104" s="15">
        <f t="shared" si="20"/>
        <v>1</v>
      </c>
      <c r="Y104" s="19">
        <f t="shared" si="21"/>
        <v>1300</v>
      </c>
      <c r="Z104" s="19">
        <f t="shared" si="22"/>
        <v>12047</v>
      </c>
      <c r="AA104" s="19">
        <f t="shared" si="23"/>
        <v>106.61061946902655</v>
      </c>
      <c r="AB104" s="2" t="str">
        <f t="shared" si="24"/>
        <v>USA</v>
      </c>
      <c r="AF104"/>
    </row>
    <row r="105" spans="2:32" x14ac:dyDescent="0.25">
      <c r="B105" s="24">
        <v>98</v>
      </c>
      <c r="C105" s="2" t="s">
        <v>245</v>
      </c>
      <c r="D105" s="3" t="s">
        <v>246</v>
      </c>
      <c r="E105" s="7">
        <v>97800</v>
      </c>
      <c r="F105" s="7">
        <v>32951</v>
      </c>
      <c r="G105" s="5">
        <f>Table1[[#This Row],[pledged]]/Table1[[#This Row],[goal]]</f>
        <v>0.33692229038854804</v>
      </c>
      <c r="H105" s="2" t="s">
        <v>14</v>
      </c>
      <c r="I105" s="2">
        <v>1220</v>
      </c>
      <c r="J105" s="8">
        <f t="shared" si="14"/>
        <v>27.009016393442622</v>
      </c>
      <c r="K105" s="22" t="s">
        <v>26</v>
      </c>
      <c r="L105" s="22" t="s">
        <v>27</v>
      </c>
      <c r="M105" s="2">
        <v>1437973200</v>
      </c>
      <c r="N105" s="2">
        <v>1438318800</v>
      </c>
      <c r="O105" s="2" t="b">
        <v>0</v>
      </c>
      <c r="P105" s="2" t="b">
        <v>0</v>
      </c>
      <c r="Q105" s="2" t="b">
        <f>AND(Table1[[#This Row],[staff_pick]]=TRUE,Table1[[#This Row],[spotlight]]=TRUE)</f>
        <v>0</v>
      </c>
      <c r="R105" s="2" t="s">
        <v>89</v>
      </c>
      <c r="S105" s="8" t="str">
        <f t="shared" si="15"/>
        <v>games</v>
      </c>
      <c r="T105" s="8" t="str">
        <f t="shared" si="16"/>
        <v>video games</v>
      </c>
      <c r="U105" s="12">
        <f t="shared" si="17"/>
        <v>42212.208333333328</v>
      </c>
      <c r="V105" s="12">
        <f t="shared" si="18"/>
        <v>42216.208333333328</v>
      </c>
      <c r="W105" s="16">
        <f t="shared" si="19"/>
        <v>4</v>
      </c>
      <c r="X105" s="15">
        <f t="shared" si="20"/>
        <v>1.49</v>
      </c>
      <c r="Y105" s="19">
        <f t="shared" si="21"/>
        <v>65637.583892617447</v>
      </c>
      <c r="Z105" s="19">
        <f t="shared" si="22"/>
        <v>22114.765100671142</v>
      </c>
      <c r="AA105" s="19">
        <f t="shared" si="23"/>
        <v>18.126856639894378</v>
      </c>
      <c r="AB105" s="2" t="str">
        <f t="shared" si="24"/>
        <v>Australia</v>
      </c>
      <c r="AF105"/>
    </row>
    <row r="106" spans="2:32" x14ac:dyDescent="0.25">
      <c r="B106" s="24">
        <v>99</v>
      </c>
      <c r="C106" s="2" t="s">
        <v>247</v>
      </c>
      <c r="D106" s="3" t="s">
        <v>248</v>
      </c>
      <c r="E106" s="7">
        <v>7600</v>
      </c>
      <c r="F106" s="7">
        <v>14951</v>
      </c>
      <c r="G106" s="5">
        <f>Table1[[#This Row],[pledged]]/Table1[[#This Row],[goal]]</f>
        <v>1.9672368421052631</v>
      </c>
      <c r="H106" s="2" t="s">
        <v>20</v>
      </c>
      <c r="I106" s="2">
        <v>164</v>
      </c>
      <c r="J106" s="8">
        <f t="shared" si="14"/>
        <v>91.16463414634147</v>
      </c>
      <c r="K106" s="22" t="s">
        <v>21</v>
      </c>
      <c r="L106" s="22" t="s">
        <v>22</v>
      </c>
      <c r="M106" s="2">
        <v>1416895200</v>
      </c>
      <c r="N106" s="2">
        <v>1419400800</v>
      </c>
      <c r="O106" s="2" t="b">
        <v>0</v>
      </c>
      <c r="P106" s="2" t="b">
        <v>0</v>
      </c>
      <c r="Q106" s="2" t="b">
        <f>AND(Table1[[#This Row],[staff_pick]]=TRUE,Table1[[#This Row],[spotlight]]=TRUE)</f>
        <v>0</v>
      </c>
      <c r="R106" s="2" t="s">
        <v>33</v>
      </c>
      <c r="S106" s="8" t="str">
        <f t="shared" si="15"/>
        <v>theater</v>
      </c>
      <c r="T106" s="8" t="str">
        <f t="shared" si="16"/>
        <v>plays</v>
      </c>
      <c r="U106" s="12">
        <f t="shared" si="17"/>
        <v>41968.25</v>
      </c>
      <c r="V106" s="12">
        <f t="shared" si="18"/>
        <v>41997.25</v>
      </c>
      <c r="W106" s="16">
        <f t="shared" si="19"/>
        <v>29</v>
      </c>
      <c r="X106" s="15">
        <f t="shared" si="20"/>
        <v>1</v>
      </c>
      <c r="Y106" s="19">
        <f t="shared" si="21"/>
        <v>7600</v>
      </c>
      <c r="Z106" s="19">
        <f t="shared" si="22"/>
        <v>14951</v>
      </c>
      <c r="AA106" s="19">
        <f t="shared" si="23"/>
        <v>91.16463414634147</v>
      </c>
      <c r="AB106" s="2" t="str">
        <f t="shared" si="24"/>
        <v>USA</v>
      </c>
      <c r="AF106"/>
    </row>
    <row r="107" spans="2:32" x14ac:dyDescent="0.25">
      <c r="B107" s="24">
        <v>100</v>
      </c>
      <c r="C107" s="2" t="s">
        <v>249</v>
      </c>
      <c r="D107" s="3" t="s">
        <v>250</v>
      </c>
      <c r="E107" s="7">
        <v>100</v>
      </c>
      <c r="F107" s="7">
        <v>1</v>
      </c>
      <c r="G107" s="5">
        <f>Table1[[#This Row],[pledged]]/Table1[[#This Row],[goal]]</f>
        <v>0.01</v>
      </c>
      <c r="H107" s="2" t="s">
        <v>14</v>
      </c>
      <c r="I107" s="2">
        <v>1</v>
      </c>
      <c r="J107" s="8">
        <f t="shared" si="14"/>
        <v>1</v>
      </c>
      <c r="K107" s="22" t="s">
        <v>21</v>
      </c>
      <c r="L107" s="22" t="s">
        <v>22</v>
      </c>
      <c r="M107" s="2">
        <v>1319000400</v>
      </c>
      <c r="N107" s="2">
        <v>1320555600</v>
      </c>
      <c r="O107" s="2" t="b">
        <v>0</v>
      </c>
      <c r="P107" s="2" t="b">
        <v>0</v>
      </c>
      <c r="Q107" s="2" t="b">
        <f>AND(Table1[[#This Row],[staff_pick]]=TRUE,Table1[[#This Row],[spotlight]]=TRUE)</f>
        <v>0</v>
      </c>
      <c r="R107" s="2" t="s">
        <v>33</v>
      </c>
      <c r="S107" s="8" t="str">
        <f t="shared" si="15"/>
        <v>theater</v>
      </c>
      <c r="T107" s="8" t="str">
        <f t="shared" si="16"/>
        <v>plays</v>
      </c>
      <c r="U107" s="12">
        <f t="shared" si="17"/>
        <v>40835.208333333336</v>
      </c>
      <c r="V107" s="12">
        <f t="shared" si="18"/>
        <v>40853.208333333336</v>
      </c>
      <c r="W107" s="16">
        <f t="shared" si="19"/>
        <v>18</v>
      </c>
      <c r="X107" s="15">
        <f t="shared" si="20"/>
        <v>1</v>
      </c>
      <c r="Y107" s="19">
        <f t="shared" si="21"/>
        <v>100</v>
      </c>
      <c r="Z107" s="19">
        <f t="shared" si="22"/>
        <v>1</v>
      </c>
      <c r="AA107" s="19">
        <f t="shared" si="23"/>
        <v>1</v>
      </c>
      <c r="AB107" s="2" t="str">
        <f t="shared" si="24"/>
        <v>USA</v>
      </c>
      <c r="AF107"/>
    </row>
    <row r="108" spans="2:32" x14ac:dyDescent="0.25">
      <c r="B108" s="24">
        <v>101</v>
      </c>
      <c r="C108" s="2" t="s">
        <v>251</v>
      </c>
      <c r="D108" s="3" t="s">
        <v>252</v>
      </c>
      <c r="E108" s="7">
        <v>900</v>
      </c>
      <c r="F108" s="7">
        <v>9193</v>
      </c>
      <c r="G108" s="5">
        <f>Table1[[#This Row],[pledged]]/Table1[[#This Row],[goal]]</f>
        <v>10.214444444444444</v>
      </c>
      <c r="H108" s="2" t="s">
        <v>20</v>
      </c>
      <c r="I108" s="2">
        <v>164</v>
      </c>
      <c r="J108" s="8">
        <f t="shared" si="14"/>
        <v>56.054878048780488</v>
      </c>
      <c r="K108" s="22" t="s">
        <v>21</v>
      </c>
      <c r="L108" s="22" t="s">
        <v>22</v>
      </c>
      <c r="M108" s="2">
        <v>1424498400</v>
      </c>
      <c r="N108" s="2">
        <v>1425103200</v>
      </c>
      <c r="O108" s="2" t="b">
        <v>0</v>
      </c>
      <c r="P108" s="2" t="b">
        <v>1</v>
      </c>
      <c r="Q108" s="2" t="b">
        <f>AND(Table1[[#This Row],[staff_pick]]=TRUE,Table1[[#This Row],[spotlight]]=TRUE)</f>
        <v>0</v>
      </c>
      <c r="R108" s="2" t="s">
        <v>50</v>
      </c>
      <c r="S108" s="8" t="str">
        <f t="shared" si="15"/>
        <v>music</v>
      </c>
      <c r="T108" s="8" t="str">
        <f t="shared" si="16"/>
        <v>electric music</v>
      </c>
      <c r="U108" s="12">
        <f t="shared" si="17"/>
        <v>42056.25</v>
      </c>
      <c r="V108" s="12">
        <f t="shared" si="18"/>
        <v>42063.25</v>
      </c>
      <c r="W108" s="16">
        <f t="shared" si="19"/>
        <v>7</v>
      </c>
      <c r="X108" s="15">
        <f t="shared" si="20"/>
        <v>1</v>
      </c>
      <c r="Y108" s="19">
        <f t="shared" si="21"/>
        <v>900</v>
      </c>
      <c r="Z108" s="19">
        <f t="shared" si="22"/>
        <v>9193</v>
      </c>
      <c r="AA108" s="19">
        <f t="shared" si="23"/>
        <v>56.054878048780488</v>
      </c>
      <c r="AB108" s="2" t="str">
        <f t="shared" si="24"/>
        <v>USA</v>
      </c>
      <c r="AF108"/>
    </row>
    <row r="109" spans="2:32" x14ac:dyDescent="0.25">
      <c r="B109" s="24">
        <v>102</v>
      </c>
      <c r="C109" s="2" t="s">
        <v>253</v>
      </c>
      <c r="D109" s="3" t="s">
        <v>254</v>
      </c>
      <c r="E109" s="7">
        <v>3700</v>
      </c>
      <c r="F109" s="7">
        <v>10422</v>
      </c>
      <c r="G109" s="5">
        <f>Table1[[#This Row],[pledged]]/Table1[[#This Row],[goal]]</f>
        <v>2.8167567567567566</v>
      </c>
      <c r="H109" s="2" t="s">
        <v>20</v>
      </c>
      <c r="I109" s="2">
        <v>336</v>
      </c>
      <c r="J109" s="8">
        <f t="shared" si="14"/>
        <v>31.017857142857142</v>
      </c>
      <c r="K109" s="22" t="s">
        <v>21</v>
      </c>
      <c r="L109" s="22" t="s">
        <v>22</v>
      </c>
      <c r="M109" s="2">
        <v>1526274000</v>
      </c>
      <c r="N109" s="2">
        <v>1526878800</v>
      </c>
      <c r="O109" s="2" t="b">
        <v>0</v>
      </c>
      <c r="P109" s="2" t="b">
        <v>1</v>
      </c>
      <c r="Q109" s="2" t="b">
        <f>AND(Table1[[#This Row],[staff_pick]]=TRUE,Table1[[#This Row],[spotlight]]=TRUE)</f>
        <v>0</v>
      </c>
      <c r="R109" s="2" t="s">
        <v>65</v>
      </c>
      <c r="S109" s="8" t="str">
        <f t="shared" si="15"/>
        <v>technology</v>
      </c>
      <c r="T109" s="8" t="str">
        <f t="shared" si="16"/>
        <v>wearables</v>
      </c>
      <c r="U109" s="12">
        <f t="shared" si="17"/>
        <v>43234.208333333328</v>
      </c>
      <c r="V109" s="12">
        <f t="shared" si="18"/>
        <v>43241.208333333328</v>
      </c>
      <c r="W109" s="16">
        <f t="shared" si="19"/>
        <v>7</v>
      </c>
      <c r="X109" s="15">
        <f t="shared" si="20"/>
        <v>1</v>
      </c>
      <c r="Y109" s="19">
        <f t="shared" si="21"/>
        <v>3700</v>
      </c>
      <c r="Z109" s="19">
        <f t="shared" si="22"/>
        <v>10422</v>
      </c>
      <c r="AA109" s="19">
        <f t="shared" si="23"/>
        <v>31.017857142857142</v>
      </c>
      <c r="AB109" s="2" t="str">
        <f t="shared" si="24"/>
        <v>USA</v>
      </c>
      <c r="AF109"/>
    </row>
    <row r="110" spans="2:32" x14ac:dyDescent="0.25">
      <c r="B110" s="24">
        <v>103</v>
      </c>
      <c r="C110" s="2" t="s">
        <v>255</v>
      </c>
      <c r="D110" s="3" t="s">
        <v>256</v>
      </c>
      <c r="E110" s="7">
        <v>10000</v>
      </c>
      <c r="F110" s="7">
        <v>2461</v>
      </c>
      <c r="G110" s="5">
        <f>Table1[[#This Row],[pledged]]/Table1[[#This Row],[goal]]</f>
        <v>0.24610000000000001</v>
      </c>
      <c r="H110" s="2" t="s">
        <v>14</v>
      </c>
      <c r="I110" s="2">
        <v>37</v>
      </c>
      <c r="J110" s="8">
        <f t="shared" si="14"/>
        <v>66.513513513513516</v>
      </c>
      <c r="K110" s="22" t="s">
        <v>107</v>
      </c>
      <c r="L110" s="22" t="s">
        <v>108</v>
      </c>
      <c r="M110" s="2">
        <v>1287896400</v>
      </c>
      <c r="N110" s="2">
        <v>1288674000</v>
      </c>
      <c r="O110" s="2" t="b">
        <v>0</v>
      </c>
      <c r="P110" s="2" t="b">
        <v>0</v>
      </c>
      <c r="Q110" s="2" t="b">
        <f>AND(Table1[[#This Row],[staff_pick]]=TRUE,Table1[[#This Row],[spotlight]]=TRUE)</f>
        <v>0</v>
      </c>
      <c r="R110" s="2" t="s">
        <v>50</v>
      </c>
      <c r="S110" s="8" t="str">
        <f t="shared" si="15"/>
        <v>music</v>
      </c>
      <c r="T110" s="8" t="str">
        <f t="shared" si="16"/>
        <v>electric music</v>
      </c>
      <c r="U110" s="12">
        <f t="shared" si="17"/>
        <v>40475.208333333336</v>
      </c>
      <c r="V110" s="12">
        <f t="shared" si="18"/>
        <v>40484.208333333336</v>
      </c>
      <c r="W110" s="16">
        <f t="shared" si="19"/>
        <v>9</v>
      </c>
      <c r="X110" s="15">
        <f t="shared" si="20"/>
        <v>1</v>
      </c>
      <c r="Y110" s="19">
        <f t="shared" si="21"/>
        <v>10000</v>
      </c>
      <c r="Z110" s="19">
        <f t="shared" si="22"/>
        <v>2461</v>
      </c>
      <c r="AA110" s="19">
        <f t="shared" si="23"/>
        <v>66.513513513513516</v>
      </c>
      <c r="AB110" s="2" t="str">
        <f t="shared" si="24"/>
        <v>Euro Zone</v>
      </c>
      <c r="AF110"/>
    </row>
    <row r="111" spans="2:32" x14ac:dyDescent="0.25">
      <c r="B111" s="24">
        <v>104</v>
      </c>
      <c r="C111" s="2" t="s">
        <v>257</v>
      </c>
      <c r="D111" s="3" t="s">
        <v>258</v>
      </c>
      <c r="E111" s="7">
        <v>119200</v>
      </c>
      <c r="F111" s="7">
        <v>170623</v>
      </c>
      <c r="G111" s="5">
        <f>Table1[[#This Row],[pledged]]/Table1[[#This Row],[goal]]</f>
        <v>1.4314010067114094</v>
      </c>
      <c r="H111" s="2" t="s">
        <v>20</v>
      </c>
      <c r="I111" s="2">
        <v>1917</v>
      </c>
      <c r="J111" s="8">
        <f t="shared" si="14"/>
        <v>89.005216484089729</v>
      </c>
      <c r="K111" s="22" t="s">
        <v>21</v>
      </c>
      <c r="L111" s="22" t="s">
        <v>22</v>
      </c>
      <c r="M111" s="2">
        <v>1495515600</v>
      </c>
      <c r="N111" s="2">
        <v>1495602000</v>
      </c>
      <c r="O111" s="2" t="b">
        <v>0</v>
      </c>
      <c r="P111" s="2" t="b">
        <v>0</v>
      </c>
      <c r="Q111" s="2" t="b">
        <f>AND(Table1[[#This Row],[staff_pick]]=TRUE,Table1[[#This Row],[spotlight]]=TRUE)</f>
        <v>0</v>
      </c>
      <c r="R111" s="2" t="s">
        <v>60</v>
      </c>
      <c r="S111" s="8" t="str">
        <f t="shared" si="15"/>
        <v>music</v>
      </c>
      <c r="T111" s="8" t="str">
        <f t="shared" si="16"/>
        <v>indie rock</v>
      </c>
      <c r="U111" s="12">
        <f t="shared" si="17"/>
        <v>42878.208333333328</v>
      </c>
      <c r="V111" s="12">
        <f t="shared" si="18"/>
        <v>42879.208333333328</v>
      </c>
      <c r="W111" s="16">
        <f t="shared" si="19"/>
        <v>1</v>
      </c>
      <c r="X111" s="15">
        <f t="shared" si="20"/>
        <v>1</v>
      </c>
      <c r="Y111" s="19">
        <f t="shared" si="21"/>
        <v>119200</v>
      </c>
      <c r="Z111" s="19">
        <f t="shared" si="22"/>
        <v>170623</v>
      </c>
      <c r="AA111" s="19">
        <f t="shared" si="23"/>
        <v>89.005216484089729</v>
      </c>
      <c r="AB111" s="2" t="str">
        <f t="shared" si="24"/>
        <v>USA</v>
      </c>
      <c r="AF111"/>
    </row>
    <row r="112" spans="2:32" x14ac:dyDescent="0.25">
      <c r="B112" s="24">
        <v>105</v>
      </c>
      <c r="C112" s="2" t="s">
        <v>259</v>
      </c>
      <c r="D112" s="3" t="s">
        <v>260</v>
      </c>
      <c r="E112" s="7">
        <v>6800</v>
      </c>
      <c r="F112" s="7">
        <v>9829</v>
      </c>
      <c r="G112" s="5">
        <f>Table1[[#This Row],[pledged]]/Table1[[#This Row],[goal]]</f>
        <v>1.4454411764705883</v>
      </c>
      <c r="H112" s="2" t="s">
        <v>20</v>
      </c>
      <c r="I112" s="2">
        <v>95</v>
      </c>
      <c r="J112" s="8">
        <f t="shared" si="14"/>
        <v>103.46315789473684</v>
      </c>
      <c r="K112" s="22" t="s">
        <v>21</v>
      </c>
      <c r="L112" s="22" t="s">
        <v>22</v>
      </c>
      <c r="M112" s="2">
        <v>1364878800</v>
      </c>
      <c r="N112" s="2">
        <v>1366434000</v>
      </c>
      <c r="O112" s="2" t="b">
        <v>0</v>
      </c>
      <c r="P112" s="2" t="b">
        <v>0</v>
      </c>
      <c r="Q112" s="2" t="b">
        <f>AND(Table1[[#This Row],[staff_pick]]=TRUE,Table1[[#This Row],[spotlight]]=TRUE)</f>
        <v>0</v>
      </c>
      <c r="R112" s="2" t="s">
        <v>28</v>
      </c>
      <c r="S112" s="8" t="str">
        <f t="shared" si="15"/>
        <v>technology</v>
      </c>
      <c r="T112" s="8" t="str">
        <f t="shared" si="16"/>
        <v>web</v>
      </c>
      <c r="U112" s="12">
        <f t="shared" si="17"/>
        <v>41366.208333333336</v>
      </c>
      <c r="V112" s="12">
        <f t="shared" si="18"/>
        <v>41384.208333333336</v>
      </c>
      <c r="W112" s="16">
        <f t="shared" si="19"/>
        <v>18</v>
      </c>
      <c r="X112" s="15">
        <f t="shared" si="20"/>
        <v>1</v>
      </c>
      <c r="Y112" s="19">
        <f t="shared" si="21"/>
        <v>6800</v>
      </c>
      <c r="Z112" s="19">
        <f t="shared" si="22"/>
        <v>9829</v>
      </c>
      <c r="AA112" s="19">
        <f t="shared" si="23"/>
        <v>103.46315789473684</v>
      </c>
      <c r="AB112" s="2" t="str">
        <f t="shared" si="24"/>
        <v>USA</v>
      </c>
      <c r="AF112"/>
    </row>
    <row r="113" spans="2:32" x14ac:dyDescent="0.25">
      <c r="B113" s="24">
        <v>106</v>
      </c>
      <c r="C113" s="2" t="s">
        <v>261</v>
      </c>
      <c r="D113" s="3" t="s">
        <v>262</v>
      </c>
      <c r="E113" s="7">
        <v>3900</v>
      </c>
      <c r="F113" s="7">
        <v>14006</v>
      </c>
      <c r="G113" s="5">
        <f>Table1[[#This Row],[pledged]]/Table1[[#This Row],[goal]]</f>
        <v>3.5912820512820511</v>
      </c>
      <c r="H113" s="2" t="s">
        <v>20</v>
      </c>
      <c r="I113" s="2">
        <v>147</v>
      </c>
      <c r="J113" s="8">
        <f t="shared" si="14"/>
        <v>95.278911564625844</v>
      </c>
      <c r="K113" s="22" t="s">
        <v>21</v>
      </c>
      <c r="L113" s="22" t="s">
        <v>22</v>
      </c>
      <c r="M113" s="2">
        <v>1567918800</v>
      </c>
      <c r="N113" s="2">
        <v>1568350800</v>
      </c>
      <c r="O113" s="2" t="b">
        <v>0</v>
      </c>
      <c r="P113" s="2" t="b">
        <v>0</v>
      </c>
      <c r="Q113" s="2" t="b">
        <f>AND(Table1[[#This Row],[staff_pick]]=TRUE,Table1[[#This Row],[spotlight]]=TRUE)</f>
        <v>0</v>
      </c>
      <c r="R113" s="2" t="s">
        <v>33</v>
      </c>
      <c r="S113" s="8" t="str">
        <f t="shared" si="15"/>
        <v>theater</v>
      </c>
      <c r="T113" s="8" t="str">
        <f t="shared" si="16"/>
        <v>plays</v>
      </c>
      <c r="U113" s="12">
        <f t="shared" si="17"/>
        <v>43716.208333333328</v>
      </c>
      <c r="V113" s="12">
        <f t="shared" si="18"/>
        <v>43721.208333333328</v>
      </c>
      <c r="W113" s="16">
        <f t="shared" si="19"/>
        <v>5</v>
      </c>
      <c r="X113" s="15">
        <f t="shared" si="20"/>
        <v>1</v>
      </c>
      <c r="Y113" s="19">
        <f t="shared" si="21"/>
        <v>3900</v>
      </c>
      <c r="Z113" s="19">
        <f t="shared" si="22"/>
        <v>14006</v>
      </c>
      <c r="AA113" s="19">
        <f t="shared" si="23"/>
        <v>95.278911564625844</v>
      </c>
      <c r="AB113" s="2" t="str">
        <f t="shared" si="24"/>
        <v>USA</v>
      </c>
      <c r="AF113"/>
    </row>
    <row r="114" spans="2:32" x14ac:dyDescent="0.25">
      <c r="B114" s="24">
        <v>107</v>
      </c>
      <c r="C114" s="2" t="s">
        <v>263</v>
      </c>
      <c r="D114" s="3" t="s">
        <v>264</v>
      </c>
      <c r="E114" s="7">
        <v>3500</v>
      </c>
      <c r="F114" s="7">
        <v>6527</v>
      </c>
      <c r="G114" s="5">
        <f>Table1[[#This Row],[pledged]]/Table1[[#This Row],[goal]]</f>
        <v>1.8648571428571428</v>
      </c>
      <c r="H114" s="2" t="s">
        <v>20</v>
      </c>
      <c r="I114" s="2">
        <v>86</v>
      </c>
      <c r="J114" s="8">
        <f t="shared" si="14"/>
        <v>75.895348837209298</v>
      </c>
      <c r="K114" s="22" t="s">
        <v>21</v>
      </c>
      <c r="L114" s="22" t="s">
        <v>22</v>
      </c>
      <c r="M114" s="2">
        <v>1524459600</v>
      </c>
      <c r="N114" s="2">
        <v>1525928400</v>
      </c>
      <c r="O114" s="2" t="b">
        <v>0</v>
      </c>
      <c r="P114" s="2" t="b">
        <v>1</v>
      </c>
      <c r="Q114" s="2" t="b">
        <f>AND(Table1[[#This Row],[staff_pick]]=TRUE,Table1[[#This Row],[spotlight]]=TRUE)</f>
        <v>0</v>
      </c>
      <c r="R114" s="2" t="s">
        <v>33</v>
      </c>
      <c r="S114" s="8" t="str">
        <f t="shared" si="15"/>
        <v>theater</v>
      </c>
      <c r="T114" s="8" t="str">
        <f t="shared" si="16"/>
        <v>plays</v>
      </c>
      <c r="U114" s="12">
        <f t="shared" si="17"/>
        <v>43213.208333333328</v>
      </c>
      <c r="V114" s="12">
        <f t="shared" si="18"/>
        <v>43230.208333333328</v>
      </c>
      <c r="W114" s="16">
        <f t="shared" si="19"/>
        <v>17</v>
      </c>
      <c r="X114" s="15">
        <f t="shared" si="20"/>
        <v>1</v>
      </c>
      <c r="Y114" s="19">
        <f t="shared" si="21"/>
        <v>3500</v>
      </c>
      <c r="Z114" s="19">
        <f t="shared" si="22"/>
        <v>6527</v>
      </c>
      <c r="AA114" s="19">
        <f t="shared" si="23"/>
        <v>75.895348837209298</v>
      </c>
      <c r="AB114" s="2" t="str">
        <f t="shared" si="24"/>
        <v>USA</v>
      </c>
      <c r="AF114"/>
    </row>
    <row r="115" spans="2:32" x14ac:dyDescent="0.25">
      <c r="B115" s="24">
        <v>108</v>
      </c>
      <c r="C115" s="2" t="s">
        <v>265</v>
      </c>
      <c r="D115" s="3" t="s">
        <v>266</v>
      </c>
      <c r="E115" s="7">
        <v>1500</v>
      </c>
      <c r="F115" s="7">
        <v>8929</v>
      </c>
      <c r="G115" s="5">
        <f>Table1[[#This Row],[pledged]]/Table1[[#This Row],[goal]]</f>
        <v>5.9526666666666666</v>
      </c>
      <c r="H115" s="2" t="s">
        <v>20</v>
      </c>
      <c r="I115" s="2">
        <v>83</v>
      </c>
      <c r="J115" s="8">
        <f t="shared" si="14"/>
        <v>107.57831325301204</v>
      </c>
      <c r="K115" s="22" t="s">
        <v>21</v>
      </c>
      <c r="L115" s="22" t="s">
        <v>22</v>
      </c>
      <c r="M115" s="2">
        <v>1333688400</v>
      </c>
      <c r="N115" s="2">
        <v>1336885200</v>
      </c>
      <c r="O115" s="2" t="b">
        <v>0</v>
      </c>
      <c r="P115" s="2" t="b">
        <v>0</v>
      </c>
      <c r="Q115" s="2" t="b">
        <f>AND(Table1[[#This Row],[staff_pick]]=TRUE,Table1[[#This Row],[spotlight]]=TRUE)</f>
        <v>0</v>
      </c>
      <c r="R115" s="2" t="s">
        <v>42</v>
      </c>
      <c r="S115" s="8" t="str">
        <f t="shared" si="15"/>
        <v>film &amp; video</v>
      </c>
      <c r="T115" s="8" t="str">
        <f t="shared" si="16"/>
        <v>documentary</v>
      </c>
      <c r="U115" s="12">
        <f t="shared" si="17"/>
        <v>41005.208333333336</v>
      </c>
      <c r="V115" s="12">
        <f t="shared" si="18"/>
        <v>41042.208333333336</v>
      </c>
      <c r="W115" s="16">
        <f t="shared" si="19"/>
        <v>37</v>
      </c>
      <c r="X115" s="15">
        <f t="shared" si="20"/>
        <v>1</v>
      </c>
      <c r="Y115" s="19">
        <f t="shared" si="21"/>
        <v>1500</v>
      </c>
      <c r="Z115" s="19">
        <f t="shared" si="22"/>
        <v>8929</v>
      </c>
      <c r="AA115" s="19">
        <f t="shared" si="23"/>
        <v>107.57831325301204</v>
      </c>
      <c r="AB115" s="2" t="str">
        <f t="shared" si="24"/>
        <v>USA</v>
      </c>
      <c r="AF115"/>
    </row>
    <row r="116" spans="2:32" x14ac:dyDescent="0.25">
      <c r="B116" s="24">
        <v>109</v>
      </c>
      <c r="C116" s="2" t="s">
        <v>267</v>
      </c>
      <c r="D116" s="3" t="s">
        <v>268</v>
      </c>
      <c r="E116" s="7">
        <v>5200</v>
      </c>
      <c r="F116" s="7">
        <v>3079</v>
      </c>
      <c r="G116" s="5">
        <f>Table1[[#This Row],[pledged]]/Table1[[#This Row],[goal]]</f>
        <v>0.5921153846153846</v>
      </c>
      <c r="H116" s="2" t="s">
        <v>14</v>
      </c>
      <c r="I116" s="2">
        <v>60</v>
      </c>
      <c r="J116" s="8">
        <f t="shared" si="14"/>
        <v>51.31666666666667</v>
      </c>
      <c r="K116" s="22" t="s">
        <v>21</v>
      </c>
      <c r="L116" s="22" t="s">
        <v>22</v>
      </c>
      <c r="M116" s="2">
        <v>1389506400</v>
      </c>
      <c r="N116" s="2">
        <v>1389679200</v>
      </c>
      <c r="O116" s="2" t="b">
        <v>0</v>
      </c>
      <c r="P116" s="2" t="b">
        <v>0</v>
      </c>
      <c r="Q116" s="2" t="b">
        <f>AND(Table1[[#This Row],[staff_pick]]=TRUE,Table1[[#This Row],[spotlight]]=TRUE)</f>
        <v>0</v>
      </c>
      <c r="R116" s="2" t="s">
        <v>269</v>
      </c>
      <c r="S116" s="8" t="str">
        <f t="shared" si="15"/>
        <v>film &amp; video</v>
      </c>
      <c r="T116" s="8" t="str">
        <f t="shared" si="16"/>
        <v>television</v>
      </c>
      <c r="U116" s="12">
        <f t="shared" si="17"/>
        <v>41651.25</v>
      </c>
      <c r="V116" s="12">
        <f t="shared" si="18"/>
        <v>41653.25</v>
      </c>
      <c r="W116" s="16">
        <f t="shared" si="19"/>
        <v>2</v>
      </c>
      <c r="X116" s="15">
        <f t="shared" si="20"/>
        <v>1</v>
      </c>
      <c r="Y116" s="19">
        <f t="shared" si="21"/>
        <v>5200</v>
      </c>
      <c r="Z116" s="19">
        <f t="shared" si="22"/>
        <v>3079</v>
      </c>
      <c r="AA116" s="19">
        <f t="shared" si="23"/>
        <v>51.31666666666667</v>
      </c>
      <c r="AB116" s="2" t="str">
        <f t="shared" si="24"/>
        <v>USA</v>
      </c>
      <c r="AF116"/>
    </row>
    <row r="117" spans="2:32" x14ac:dyDescent="0.25">
      <c r="B117" s="24">
        <v>110</v>
      </c>
      <c r="C117" s="2" t="s">
        <v>270</v>
      </c>
      <c r="D117" s="3" t="s">
        <v>271</v>
      </c>
      <c r="E117" s="7">
        <v>142400</v>
      </c>
      <c r="F117" s="7">
        <v>21307</v>
      </c>
      <c r="G117" s="5">
        <f>Table1[[#This Row],[pledged]]/Table1[[#This Row],[goal]]</f>
        <v>0.14962780898876404</v>
      </c>
      <c r="H117" s="2" t="s">
        <v>14</v>
      </c>
      <c r="I117" s="2">
        <v>296</v>
      </c>
      <c r="J117" s="8">
        <f t="shared" si="14"/>
        <v>71.983108108108112</v>
      </c>
      <c r="K117" s="22" t="s">
        <v>21</v>
      </c>
      <c r="L117" s="22" t="s">
        <v>22</v>
      </c>
      <c r="M117" s="2">
        <v>1536642000</v>
      </c>
      <c r="N117" s="2">
        <v>1538283600</v>
      </c>
      <c r="O117" s="2" t="b">
        <v>0</v>
      </c>
      <c r="P117" s="2" t="b">
        <v>0</v>
      </c>
      <c r="Q117" s="2" t="b">
        <f>AND(Table1[[#This Row],[staff_pick]]=TRUE,Table1[[#This Row],[spotlight]]=TRUE)</f>
        <v>0</v>
      </c>
      <c r="R117" s="2" t="s">
        <v>17</v>
      </c>
      <c r="S117" s="8" t="str">
        <f t="shared" si="15"/>
        <v>food</v>
      </c>
      <c r="T117" s="8" t="str">
        <f t="shared" si="16"/>
        <v>food trucks</v>
      </c>
      <c r="U117" s="12">
        <f t="shared" si="17"/>
        <v>43354.208333333328</v>
      </c>
      <c r="V117" s="12">
        <f t="shared" si="18"/>
        <v>43373.208333333328</v>
      </c>
      <c r="W117" s="16">
        <f t="shared" si="19"/>
        <v>19</v>
      </c>
      <c r="X117" s="15">
        <f t="shared" si="20"/>
        <v>1</v>
      </c>
      <c r="Y117" s="19">
        <f t="shared" si="21"/>
        <v>142400</v>
      </c>
      <c r="Z117" s="19">
        <f t="shared" si="22"/>
        <v>21307</v>
      </c>
      <c r="AA117" s="19">
        <f t="shared" si="23"/>
        <v>71.983108108108112</v>
      </c>
      <c r="AB117" s="2" t="str">
        <f t="shared" si="24"/>
        <v>USA</v>
      </c>
      <c r="AF117"/>
    </row>
    <row r="118" spans="2:32" x14ac:dyDescent="0.25">
      <c r="B118" s="24">
        <v>111</v>
      </c>
      <c r="C118" s="2" t="s">
        <v>272</v>
      </c>
      <c r="D118" s="3" t="s">
        <v>273</v>
      </c>
      <c r="E118" s="7">
        <v>61400</v>
      </c>
      <c r="F118" s="7">
        <v>73653</v>
      </c>
      <c r="G118" s="5">
        <f>Table1[[#This Row],[pledged]]/Table1[[#This Row],[goal]]</f>
        <v>1.1995602605863191</v>
      </c>
      <c r="H118" s="2" t="s">
        <v>20</v>
      </c>
      <c r="I118" s="2">
        <v>676</v>
      </c>
      <c r="J118" s="8">
        <f t="shared" si="14"/>
        <v>108.95414201183432</v>
      </c>
      <c r="K118" s="22" t="s">
        <v>21</v>
      </c>
      <c r="L118" s="22" t="s">
        <v>22</v>
      </c>
      <c r="M118" s="2">
        <v>1348290000</v>
      </c>
      <c r="N118" s="2">
        <v>1348808400</v>
      </c>
      <c r="O118" s="2" t="b">
        <v>0</v>
      </c>
      <c r="P118" s="2" t="b">
        <v>0</v>
      </c>
      <c r="Q118" s="2" t="b">
        <f>AND(Table1[[#This Row],[staff_pick]]=TRUE,Table1[[#This Row],[spotlight]]=TRUE)</f>
        <v>0</v>
      </c>
      <c r="R118" s="2" t="s">
        <v>133</v>
      </c>
      <c r="S118" s="8" t="str">
        <f t="shared" si="15"/>
        <v>publishing</v>
      </c>
      <c r="T118" s="8" t="str">
        <f t="shared" si="16"/>
        <v>radio &amp; podcasts</v>
      </c>
      <c r="U118" s="12">
        <f t="shared" si="17"/>
        <v>41174.208333333336</v>
      </c>
      <c r="V118" s="12">
        <f t="shared" si="18"/>
        <v>41180.208333333336</v>
      </c>
      <c r="W118" s="16">
        <f t="shared" si="19"/>
        <v>6</v>
      </c>
      <c r="X118" s="15">
        <f t="shared" si="20"/>
        <v>1</v>
      </c>
      <c r="Y118" s="19">
        <f t="shared" si="21"/>
        <v>61400</v>
      </c>
      <c r="Z118" s="19">
        <f t="shared" si="22"/>
        <v>73653</v>
      </c>
      <c r="AA118" s="19">
        <f t="shared" si="23"/>
        <v>108.95414201183432</v>
      </c>
      <c r="AB118" s="2" t="str">
        <f t="shared" si="24"/>
        <v>USA</v>
      </c>
      <c r="AF118"/>
    </row>
    <row r="119" spans="2:32" x14ac:dyDescent="0.25">
      <c r="B119" s="24">
        <v>112</v>
      </c>
      <c r="C119" s="2" t="s">
        <v>274</v>
      </c>
      <c r="D119" s="3" t="s">
        <v>275</v>
      </c>
      <c r="E119" s="7">
        <v>4700</v>
      </c>
      <c r="F119" s="7">
        <v>12635</v>
      </c>
      <c r="G119" s="5">
        <f>Table1[[#This Row],[pledged]]/Table1[[#This Row],[goal]]</f>
        <v>2.6882978723404256</v>
      </c>
      <c r="H119" s="2" t="s">
        <v>20</v>
      </c>
      <c r="I119" s="2">
        <v>361</v>
      </c>
      <c r="J119" s="8">
        <f t="shared" si="14"/>
        <v>35</v>
      </c>
      <c r="K119" s="22" t="s">
        <v>26</v>
      </c>
      <c r="L119" s="22" t="s">
        <v>27</v>
      </c>
      <c r="M119" s="2">
        <v>1408856400</v>
      </c>
      <c r="N119" s="2">
        <v>1410152400</v>
      </c>
      <c r="O119" s="2" t="b">
        <v>0</v>
      </c>
      <c r="P119" s="2" t="b">
        <v>0</v>
      </c>
      <c r="Q119" s="2" t="b">
        <f>AND(Table1[[#This Row],[staff_pick]]=TRUE,Table1[[#This Row],[spotlight]]=TRUE)</f>
        <v>0</v>
      </c>
      <c r="R119" s="2" t="s">
        <v>28</v>
      </c>
      <c r="S119" s="8" t="str">
        <f t="shared" si="15"/>
        <v>technology</v>
      </c>
      <c r="T119" s="8" t="str">
        <f t="shared" si="16"/>
        <v>web</v>
      </c>
      <c r="U119" s="12">
        <f t="shared" si="17"/>
        <v>41875.208333333336</v>
      </c>
      <c r="V119" s="12">
        <f t="shared" si="18"/>
        <v>41890.208333333336</v>
      </c>
      <c r="W119" s="16">
        <f t="shared" si="19"/>
        <v>15</v>
      </c>
      <c r="X119" s="15">
        <f t="shared" si="20"/>
        <v>1.49</v>
      </c>
      <c r="Y119" s="19">
        <f t="shared" si="21"/>
        <v>3154.3624161073826</v>
      </c>
      <c r="Z119" s="19">
        <f t="shared" si="22"/>
        <v>8479.8657718120812</v>
      </c>
      <c r="AA119" s="19">
        <f t="shared" si="23"/>
        <v>23.489932885906043</v>
      </c>
      <c r="AB119" s="2" t="str">
        <f t="shared" si="24"/>
        <v>Australia</v>
      </c>
      <c r="AF119"/>
    </row>
    <row r="120" spans="2:32" x14ac:dyDescent="0.25">
      <c r="B120" s="24">
        <v>113</v>
      </c>
      <c r="C120" s="2" t="s">
        <v>276</v>
      </c>
      <c r="D120" s="3" t="s">
        <v>277</v>
      </c>
      <c r="E120" s="7">
        <v>3300</v>
      </c>
      <c r="F120" s="7">
        <v>12437</v>
      </c>
      <c r="G120" s="5">
        <f>Table1[[#This Row],[pledged]]/Table1[[#This Row],[goal]]</f>
        <v>3.7687878787878786</v>
      </c>
      <c r="H120" s="2" t="s">
        <v>20</v>
      </c>
      <c r="I120" s="2">
        <v>131</v>
      </c>
      <c r="J120" s="8">
        <f t="shared" si="14"/>
        <v>94.938931297709928</v>
      </c>
      <c r="K120" s="22" t="s">
        <v>21</v>
      </c>
      <c r="L120" s="22" t="s">
        <v>22</v>
      </c>
      <c r="M120" s="2">
        <v>1505192400</v>
      </c>
      <c r="N120" s="2">
        <v>1505797200</v>
      </c>
      <c r="O120" s="2" t="b">
        <v>0</v>
      </c>
      <c r="P120" s="2" t="b">
        <v>0</v>
      </c>
      <c r="Q120" s="2" t="b">
        <f>AND(Table1[[#This Row],[staff_pick]]=TRUE,Table1[[#This Row],[spotlight]]=TRUE)</f>
        <v>0</v>
      </c>
      <c r="R120" s="2" t="s">
        <v>17</v>
      </c>
      <c r="S120" s="8" t="str">
        <f t="shared" si="15"/>
        <v>food</v>
      </c>
      <c r="T120" s="8" t="str">
        <f t="shared" si="16"/>
        <v>food trucks</v>
      </c>
      <c r="U120" s="12">
        <f t="shared" si="17"/>
        <v>42990.208333333328</v>
      </c>
      <c r="V120" s="12">
        <f t="shared" si="18"/>
        <v>42997.208333333328</v>
      </c>
      <c r="W120" s="16">
        <f t="shared" si="19"/>
        <v>7</v>
      </c>
      <c r="X120" s="15">
        <f t="shared" si="20"/>
        <v>1</v>
      </c>
      <c r="Y120" s="19">
        <f t="shared" si="21"/>
        <v>3300</v>
      </c>
      <c r="Z120" s="19">
        <f t="shared" si="22"/>
        <v>12437</v>
      </c>
      <c r="AA120" s="19">
        <f t="shared" si="23"/>
        <v>94.938931297709928</v>
      </c>
      <c r="AB120" s="2" t="str">
        <f t="shared" si="24"/>
        <v>USA</v>
      </c>
      <c r="AF120"/>
    </row>
    <row r="121" spans="2:32" x14ac:dyDescent="0.25">
      <c r="B121" s="24">
        <v>114</v>
      </c>
      <c r="C121" s="2" t="s">
        <v>278</v>
      </c>
      <c r="D121" s="3" t="s">
        <v>279</v>
      </c>
      <c r="E121" s="7">
        <v>1900</v>
      </c>
      <c r="F121" s="7">
        <v>13816</v>
      </c>
      <c r="G121" s="5">
        <f>Table1[[#This Row],[pledged]]/Table1[[#This Row],[goal]]</f>
        <v>7.2715789473684209</v>
      </c>
      <c r="H121" s="2" t="s">
        <v>20</v>
      </c>
      <c r="I121" s="2">
        <v>126</v>
      </c>
      <c r="J121" s="8">
        <f t="shared" si="14"/>
        <v>109.65079365079364</v>
      </c>
      <c r="K121" s="22" t="s">
        <v>21</v>
      </c>
      <c r="L121" s="22" t="s">
        <v>22</v>
      </c>
      <c r="M121" s="2">
        <v>1554786000</v>
      </c>
      <c r="N121" s="2">
        <v>1554872400</v>
      </c>
      <c r="O121" s="2" t="b">
        <v>0</v>
      </c>
      <c r="P121" s="2" t="b">
        <v>1</v>
      </c>
      <c r="Q121" s="2" t="b">
        <f>AND(Table1[[#This Row],[staff_pick]]=TRUE,Table1[[#This Row],[spotlight]]=TRUE)</f>
        <v>0</v>
      </c>
      <c r="R121" s="2" t="s">
        <v>65</v>
      </c>
      <c r="S121" s="8" t="str">
        <f t="shared" si="15"/>
        <v>technology</v>
      </c>
      <c r="T121" s="8" t="str">
        <f t="shared" si="16"/>
        <v>wearables</v>
      </c>
      <c r="U121" s="12">
        <f t="shared" si="17"/>
        <v>43564.208333333328</v>
      </c>
      <c r="V121" s="12">
        <f t="shared" si="18"/>
        <v>43565.208333333328</v>
      </c>
      <c r="W121" s="16">
        <f t="shared" si="19"/>
        <v>1</v>
      </c>
      <c r="X121" s="15">
        <f t="shared" si="20"/>
        <v>1</v>
      </c>
      <c r="Y121" s="19">
        <f t="shared" si="21"/>
        <v>1900</v>
      </c>
      <c r="Z121" s="19">
        <f t="shared" si="22"/>
        <v>13816</v>
      </c>
      <c r="AA121" s="19">
        <f t="shared" si="23"/>
        <v>109.65079365079364</v>
      </c>
      <c r="AB121" s="2" t="str">
        <f t="shared" si="24"/>
        <v>USA</v>
      </c>
      <c r="AF121"/>
    </row>
    <row r="122" spans="2:32" x14ac:dyDescent="0.25">
      <c r="B122" s="24">
        <v>115</v>
      </c>
      <c r="C122" s="2" t="s">
        <v>280</v>
      </c>
      <c r="D122" s="3" t="s">
        <v>281</v>
      </c>
      <c r="E122" s="7">
        <v>166700</v>
      </c>
      <c r="F122" s="7">
        <v>145382</v>
      </c>
      <c r="G122" s="5">
        <f>Table1[[#This Row],[pledged]]/Table1[[#This Row],[goal]]</f>
        <v>0.87211757648470301</v>
      </c>
      <c r="H122" s="2" t="s">
        <v>14</v>
      </c>
      <c r="I122" s="2">
        <v>3304</v>
      </c>
      <c r="J122" s="8">
        <f t="shared" si="14"/>
        <v>44.001815980629537</v>
      </c>
      <c r="K122" s="22" t="s">
        <v>107</v>
      </c>
      <c r="L122" s="22" t="s">
        <v>108</v>
      </c>
      <c r="M122" s="2">
        <v>1510898400</v>
      </c>
      <c r="N122" s="2">
        <v>1513922400</v>
      </c>
      <c r="O122" s="2" t="b">
        <v>0</v>
      </c>
      <c r="P122" s="2" t="b">
        <v>0</v>
      </c>
      <c r="Q122" s="2" t="b">
        <f>AND(Table1[[#This Row],[staff_pick]]=TRUE,Table1[[#This Row],[spotlight]]=TRUE)</f>
        <v>0</v>
      </c>
      <c r="R122" s="2" t="s">
        <v>119</v>
      </c>
      <c r="S122" s="8" t="str">
        <f t="shared" si="15"/>
        <v>publishing</v>
      </c>
      <c r="T122" s="8" t="str">
        <f t="shared" si="16"/>
        <v>fiction</v>
      </c>
      <c r="U122" s="12">
        <f t="shared" si="17"/>
        <v>43056.25</v>
      </c>
      <c r="V122" s="12">
        <f t="shared" si="18"/>
        <v>43091.25</v>
      </c>
      <c r="W122" s="16">
        <f t="shared" si="19"/>
        <v>35</v>
      </c>
      <c r="X122" s="15">
        <f t="shared" si="20"/>
        <v>1</v>
      </c>
      <c r="Y122" s="19">
        <f t="shared" si="21"/>
        <v>166700</v>
      </c>
      <c r="Z122" s="19">
        <f t="shared" si="22"/>
        <v>145382</v>
      </c>
      <c r="AA122" s="19">
        <f t="shared" si="23"/>
        <v>44.001815980629537</v>
      </c>
      <c r="AB122" s="2" t="str">
        <f t="shared" si="24"/>
        <v>Euro Zone</v>
      </c>
      <c r="AF122"/>
    </row>
    <row r="123" spans="2:32" x14ac:dyDescent="0.25">
      <c r="B123" s="24">
        <v>116</v>
      </c>
      <c r="C123" s="2" t="s">
        <v>282</v>
      </c>
      <c r="D123" s="3" t="s">
        <v>283</v>
      </c>
      <c r="E123" s="7">
        <v>7200</v>
      </c>
      <c r="F123" s="7">
        <v>6336</v>
      </c>
      <c r="G123" s="5">
        <f>Table1[[#This Row],[pledged]]/Table1[[#This Row],[goal]]</f>
        <v>0.88</v>
      </c>
      <c r="H123" s="2" t="s">
        <v>14</v>
      </c>
      <c r="I123" s="2">
        <v>73</v>
      </c>
      <c r="J123" s="8">
        <f t="shared" si="14"/>
        <v>86.794520547945211</v>
      </c>
      <c r="K123" s="22" t="s">
        <v>21</v>
      </c>
      <c r="L123" s="22" t="s">
        <v>22</v>
      </c>
      <c r="M123" s="2">
        <v>1442552400</v>
      </c>
      <c r="N123" s="2">
        <v>1442638800</v>
      </c>
      <c r="O123" s="2" t="b">
        <v>0</v>
      </c>
      <c r="P123" s="2" t="b">
        <v>0</v>
      </c>
      <c r="Q123" s="2" t="b">
        <f>AND(Table1[[#This Row],[staff_pick]]=TRUE,Table1[[#This Row],[spotlight]]=TRUE)</f>
        <v>0</v>
      </c>
      <c r="R123" s="2" t="s">
        <v>33</v>
      </c>
      <c r="S123" s="8" t="str">
        <f t="shared" si="15"/>
        <v>theater</v>
      </c>
      <c r="T123" s="8" t="str">
        <f t="shared" si="16"/>
        <v>plays</v>
      </c>
      <c r="U123" s="12">
        <f t="shared" si="17"/>
        <v>42265.208333333328</v>
      </c>
      <c r="V123" s="12">
        <f t="shared" si="18"/>
        <v>42266.208333333328</v>
      </c>
      <c r="W123" s="16">
        <f t="shared" si="19"/>
        <v>1</v>
      </c>
      <c r="X123" s="15">
        <f t="shared" si="20"/>
        <v>1</v>
      </c>
      <c r="Y123" s="19">
        <f t="shared" si="21"/>
        <v>7200</v>
      </c>
      <c r="Z123" s="19">
        <f t="shared" si="22"/>
        <v>6336</v>
      </c>
      <c r="AA123" s="19">
        <f t="shared" si="23"/>
        <v>86.794520547945211</v>
      </c>
      <c r="AB123" s="2" t="str">
        <f t="shared" si="24"/>
        <v>USA</v>
      </c>
      <c r="AF123"/>
    </row>
    <row r="124" spans="2:32" x14ac:dyDescent="0.25">
      <c r="B124" s="24">
        <v>117</v>
      </c>
      <c r="C124" s="2" t="s">
        <v>284</v>
      </c>
      <c r="D124" s="3" t="s">
        <v>285</v>
      </c>
      <c r="E124" s="7">
        <v>4900</v>
      </c>
      <c r="F124" s="7">
        <v>8523</v>
      </c>
      <c r="G124" s="5">
        <f>Table1[[#This Row],[pledged]]/Table1[[#This Row],[goal]]</f>
        <v>1.7393877551020409</v>
      </c>
      <c r="H124" s="2" t="s">
        <v>20</v>
      </c>
      <c r="I124" s="2">
        <v>275</v>
      </c>
      <c r="J124" s="8">
        <f t="shared" si="14"/>
        <v>30.992727272727272</v>
      </c>
      <c r="K124" s="22" t="s">
        <v>21</v>
      </c>
      <c r="L124" s="22" t="s">
        <v>22</v>
      </c>
      <c r="M124" s="2">
        <v>1316667600</v>
      </c>
      <c r="N124" s="2">
        <v>1317186000</v>
      </c>
      <c r="O124" s="2" t="b">
        <v>0</v>
      </c>
      <c r="P124" s="2" t="b">
        <v>0</v>
      </c>
      <c r="Q124" s="2" t="b">
        <f>AND(Table1[[#This Row],[staff_pick]]=TRUE,Table1[[#This Row],[spotlight]]=TRUE)</f>
        <v>0</v>
      </c>
      <c r="R124" s="2" t="s">
        <v>269</v>
      </c>
      <c r="S124" s="8" t="str">
        <f t="shared" si="15"/>
        <v>film &amp; video</v>
      </c>
      <c r="T124" s="8" t="str">
        <f t="shared" si="16"/>
        <v>television</v>
      </c>
      <c r="U124" s="12">
        <f t="shared" si="17"/>
        <v>40808.208333333336</v>
      </c>
      <c r="V124" s="12">
        <f t="shared" si="18"/>
        <v>40814.208333333336</v>
      </c>
      <c r="W124" s="16">
        <f t="shared" si="19"/>
        <v>6</v>
      </c>
      <c r="X124" s="15">
        <f t="shared" si="20"/>
        <v>1</v>
      </c>
      <c r="Y124" s="19">
        <f t="shared" si="21"/>
        <v>4900</v>
      </c>
      <c r="Z124" s="19">
        <f t="shared" si="22"/>
        <v>8523</v>
      </c>
      <c r="AA124" s="19">
        <f t="shared" si="23"/>
        <v>30.992727272727272</v>
      </c>
      <c r="AB124" s="2" t="str">
        <f t="shared" si="24"/>
        <v>USA</v>
      </c>
      <c r="AF124"/>
    </row>
    <row r="125" spans="2:32" x14ac:dyDescent="0.25">
      <c r="B125" s="24">
        <v>118</v>
      </c>
      <c r="C125" s="2" t="s">
        <v>286</v>
      </c>
      <c r="D125" s="3" t="s">
        <v>287</v>
      </c>
      <c r="E125" s="7">
        <v>5400</v>
      </c>
      <c r="F125" s="7">
        <v>6351</v>
      </c>
      <c r="G125" s="5">
        <f>Table1[[#This Row],[pledged]]/Table1[[#This Row],[goal]]</f>
        <v>1.1761111111111111</v>
      </c>
      <c r="H125" s="2" t="s">
        <v>20</v>
      </c>
      <c r="I125" s="2">
        <v>67</v>
      </c>
      <c r="J125" s="8">
        <f t="shared" si="14"/>
        <v>94.791044776119406</v>
      </c>
      <c r="K125" s="22" t="s">
        <v>21</v>
      </c>
      <c r="L125" s="22" t="s">
        <v>22</v>
      </c>
      <c r="M125" s="2">
        <v>1390716000</v>
      </c>
      <c r="N125" s="2">
        <v>1391234400</v>
      </c>
      <c r="O125" s="2" t="b">
        <v>0</v>
      </c>
      <c r="P125" s="2" t="b">
        <v>0</v>
      </c>
      <c r="Q125" s="2" t="b">
        <f>AND(Table1[[#This Row],[staff_pick]]=TRUE,Table1[[#This Row],[spotlight]]=TRUE)</f>
        <v>0</v>
      </c>
      <c r="R125" s="2" t="s">
        <v>122</v>
      </c>
      <c r="S125" s="8" t="str">
        <f t="shared" si="15"/>
        <v>photography</v>
      </c>
      <c r="T125" s="8" t="str">
        <f t="shared" si="16"/>
        <v>photography books</v>
      </c>
      <c r="U125" s="12">
        <f t="shared" si="17"/>
        <v>41665.25</v>
      </c>
      <c r="V125" s="12">
        <f t="shared" si="18"/>
        <v>41671.25</v>
      </c>
      <c r="W125" s="16">
        <f t="shared" si="19"/>
        <v>6</v>
      </c>
      <c r="X125" s="15">
        <f t="shared" si="20"/>
        <v>1</v>
      </c>
      <c r="Y125" s="19">
        <f t="shared" si="21"/>
        <v>5400</v>
      </c>
      <c r="Z125" s="19">
        <f t="shared" si="22"/>
        <v>6351</v>
      </c>
      <c r="AA125" s="19">
        <f t="shared" si="23"/>
        <v>94.791044776119406</v>
      </c>
      <c r="AB125" s="2" t="str">
        <f t="shared" si="24"/>
        <v>USA</v>
      </c>
      <c r="AF125"/>
    </row>
    <row r="126" spans="2:32" x14ac:dyDescent="0.25">
      <c r="B126" s="24">
        <v>119</v>
      </c>
      <c r="C126" s="2" t="s">
        <v>288</v>
      </c>
      <c r="D126" s="3" t="s">
        <v>289</v>
      </c>
      <c r="E126" s="7">
        <v>5000</v>
      </c>
      <c r="F126" s="7">
        <v>10748</v>
      </c>
      <c r="G126" s="5">
        <f>Table1[[#This Row],[pledged]]/Table1[[#This Row],[goal]]</f>
        <v>2.1496</v>
      </c>
      <c r="H126" s="2" t="s">
        <v>20</v>
      </c>
      <c r="I126" s="2">
        <v>154</v>
      </c>
      <c r="J126" s="8">
        <f t="shared" si="14"/>
        <v>69.79220779220779</v>
      </c>
      <c r="K126" s="22" t="s">
        <v>21</v>
      </c>
      <c r="L126" s="22" t="s">
        <v>22</v>
      </c>
      <c r="M126" s="2">
        <v>1402894800</v>
      </c>
      <c r="N126" s="2">
        <v>1404363600</v>
      </c>
      <c r="O126" s="2" t="b">
        <v>0</v>
      </c>
      <c r="P126" s="2" t="b">
        <v>1</v>
      </c>
      <c r="Q126" s="2" t="b">
        <f>AND(Table1[[#This Row],[staff_pick]]=TRUE,Table1[[#This Row],[spotlight]]=TRUE)</f>
        <v>0</v>
      </c>
      <c r="R126" s="2" t="s">
        <v>42</v>
      </c>
      <c r="S126" s="8" t="str">
        <f t="shared" si="15"/>
        <v>film &amp; video</v>
      </c>
      <c r="T126" s="8" t="str">
        <f t="shared" si="16"/>
        <v>documentary</v>
      </c>
      <c r="U126" s="12">
        <f t="shared" si="17"/>
        <v>41806.208333333336</v>
      </c>
      <c r="V126" s="12">
        <f t="shared" si="18"/>
        <v>41823.208333333336</v>
      </c>
      <c r="W126" s="16">
        <f t="shared" si="19"/>
        <v>17</v>
      </c>
      <c r="X126" s="15">
        <f t="shared" si="20"/>
        <v>1</v>
      </c>
      <c r="Y126" s="19">
        <f t="shared" si="21"/>
        <v>5000</v>
      </c>
      <c r="Z126" s="19">
        <f t="shared" si="22"/>
        <v>10748</v>
      </c>
      <c r="AA126" s="19">
        <f t="shared" si="23"/>
        <v>69.79220779220779</v>
      </c>
      <c r="AB126" s="2" t="str">
        <f t="shared" si="24"/>
        <v>USA</v>
      </c>
      <c r="AF126"/>
    </row>
    <row r="127" spans="2:32" x14ac:dyDescent="0.25">
      <c r="B127" s="24">
        <v>120</v>
      </c>
      <c r="C127" s="2" t="s">
        <v>290</v>
      </c>
      <c r="D127" s="3" t="s">
        <v>291</v>
      </c>
      <c r="E127" s="7">
        <v>75100</v>
      </c>
      <c r="F127" s="7">
        <v>112272</v>
      </c>
      <c r="G127" s="5">
        <f>Table1[[#This Row],[pledged]]/Table1[[#This Row],[goal]]</f>
        <v>1.4949667110519307</v>
      </c>
      <c r="H127" s="2" t="s">
        <v>20</v>
      </c>
      <c r="I127" s="2">
        <v>1782</v>
      </c>
      <c r="J127" s="8">
        <f t="shared" si="14"/>
        <v>63.003367003367003</v>
      </c>
      <c r="K127" s="22" t="s">
        <v>21</v>
      </c>
      <c r="L127" s="22" t="s">
        <v>22</v>
      </c>
      <c r="M127" s="2">
        <v>1429246800</v>
      </c>
      <c r="N127" s="2">
        <v>1429592400</v>
      </c>
      <c r="O127" s="2" t="b">
        <v>0</v>
      </c>
      <c r="P127" s="2" t="b">
        <v>1</v>
      </c>
      <c r="Q127" s="2" t="b">
        <f>AND(Table1[[#This Row],[staff_pick]]=TRUE,Table1[[#This Row],[spotlight]]=TRUE)</f>
        <v>0</v>
      </c>
      <c r="R127" s="2" t="s">
        <v>292</v>
      </c>
      <c r="S127" s="8" t="str">
        <f t="shared" si="15"/>
        <v>games</v>
      </c>
      <c r="T127" s="8" t="str">
        <f t="shared" si="16"/>
        <v>mobile games</v>
      </c>
      <c r="U127" s="12">
        <f t="shared" si="17"/>
        <v>42111.208333333328</v>
      </c>
      <c r="V127" s="12">
        <f t="shared" si="18"/>
        <v>42115.208333333328</v>
      </c>
      <c r="W127" s="16">
        <f t="shared" si="19"/>
        <v>4</v>
      </c>
      <c r="X127" s="15">
        <f t="shared" si="20"/>
        <v>1</v>
      </c>
      <c r="Y127" s="19">
        <f t="shared" si="21"/>
        <v>75100</v>
      </c>
      <c r="Z127" s="19">
        <f t="shared" si="22"/>
        <v>112272</v>
      </c>
      <c r="AA127" s="19">
        <f t="shared" si="23"/>
        <v>63.003367003367003</v>
      </c>
      <c r="AB127" s="2" t="str">
        <f t="shared" si="24"/>
        <v>USA</v>
      </c>
      <c r="AF127"/>
    </row>
    <row r="128" spans="2:32" x14ac:dyDescent="0.25">
      <c r="B128" s="24">
        <v>121</v>
      </c>
      <c r="C128" s="2" t="s">
        <v>293</v>
      </c>
      <c r="D128" s="3" t="s">
        <v>294</v>
      </c>
      <c r="E128" s="7">
        <v>45300</v>
      </c>
      <c r="F128" s="7">
        <v>99361</v>
      </c>
      <c r="G128" s="5">
        <f>Table1[[#This Row],[pledged]]/Table1[[#This Row],[goal]]</f>
        <v>2.1933995584988963</v>
      </c>
      <c r="H128" s="2" t="s">
        <v>20</v>
      </c>
      <c r="I128" s="2">
        <v>903</v>
      </c>
      <c r="J128" s="8">
        <f t="shared" si="14"/>
        <v>110.0343300110742</v>
      </c>
      <c r="K128" s="22" t="s">
        <v>21</v>
      </c>
      <c r="L128" s="22" t="s">
        <v>22</v>
      </c>
      <c r="M128" s="2">
        <v>1412485200</v>
      </c>
      <c r="N128" s="2">
        <v>1413608400</v>
      </c>
      <c r="O128" s="2" t="b">
        <v>0</v>
      </c>
      <c r="P128" s="2" t="b">
        <v>0</v>
      </c>
      <c r="Q128" s="2" t="b">
        <f>AND(Table1[[#This Row],[staff_pick]]=TRUE,Table1[[#This Row],[spotlight]]=TRUE)</f>
        <v>0</v>
      </c>
      <c r="R128" s="2" t="s">
        <v>89</v>
      </c>
      <c r="S128" s="8" t="str">
        <f t="shared" si="15"/>
        <v>games</v>
      </c>
      <c r="T128" s="8" t="str">
        <f t="shared" si="16"/>
        <v>video games</v>
      </c>
      <c r="U128" s="12">
        <f t="shared" si="17"/>
        <v>41917.208333333336</v>
      </c>
      <c r="V128" s="12">
        <f t="shared" si="18"/>
        <v>41930.208333333336</v>
      </c>
      <c r="W128" s="16">
        <f t="shared" si="19"/>
        <v>13</v>
      </c>
      <c r="X128" s="15">
        <f t="shared" si="20"/>
        <v>1</v>
      </c>
      <c r="Y128" s="19">
        <f t="shared" si="21"/>
        <v>45300</v>
      </c>
      <c r="Z128" s="19">
        <f t="shared" si="22"/>
        <v>99361</v>
      </c>
      <c r="AA128" s="19">
        <f t="shared" si="23"/>
        <v>110.0343300110742</v>
      </c>
      <c r="AB128" s="2" t="str">
        <f t="shared" si="24"/>
        <v>USA</v>
      </c>
      <c r="AF128"/>
    </row>
    <row r="129" spans="2:32" x14ac:dyDescent="0.25">
      <c r="B129" s="24">
        <v>122</v>
      </c>
      <c r="C129" s="2" t="s">
        <v>295</v>
      </c>
      <c r="D129" s="3" t="s">
        <v>296</v>
      </c>
      <c r="E129" s="7">
        <v>136800</v>
      </c>
      <c r="F129" s="7">
        <v>88055</v>
      </c>
      <c r="G129" s="5">
        <f>Table1[[#This Row],[pledged]]/Table1[[#This Row],[goal]]</f>
        <v>0.64367690058479532</v>
      </c>
      <c r="H129" s="2" t="s">
        <v>14</v>
      </c>
      <c r="I129" s="2">
        <v>3387</v>
      </c>
      <c r="J129" s="8">
        <f t="shared" si="14"/>
        <v>25.997933274284026</v>
      </c>
      <c r="K129" s="22" t="s">
        <v>21</v>
      </c>
      <c r="L129" s="22" t="s">
        <v>22</v>
      </c>
      <c r="M129" s="2">
        <v>1417068000</v>
      </c>
      <c r="N129" s="2">
        <v>1419400800</v>
      </c>
      <c r="O129" s="2" t="b">
        <v>0</v>
      </c>
      <c r="P129" s="2" t="b">
        <v>0</v>
      </c>
      <c r="Q129" s="2" t="b">
        <f>AND(Table1[[#This Row],[staff_pick]]=TRUE,Table1[[#This Row],[spotlight]]=TRUE)</f>
        <v>0</v>
      </c>
      <c r="R129" s="2" t="s">
        <v>119</v>
      </c>
      <c r="S129" s="8" t="str">
        <f t="shared" si="15"/>
        <v>publishing</v>
      </c>
      <c r="T129" s="8" t="str">
        <f t="shared" si="16"/>
        <v>fiction</v>
      </c>
      <c r="U129" s="12">
        <f t="shared" si="17"/>
        <v>41970.25</v>
      </c>
      <c r="V129" s="12">
        <f t="shared" si="18"/>
        <v>41997.25</v>
      </c>
      <c r="W129" s="16">
        <f t="shared" si="19"/>
        <v>27</v>
      </c>
      <c r="X129" s="15">
        <f t="shared" si="20"/>
        <v>1</v>
      </c>
      <c r="Y129" s="19">
        <f t="shared" si="21"/>
        <v>136800</v>
      </c>
      <c r="Z129" s="19">
        <f t="shared" si="22"/>
        <v>88055</v>
      </c>
      <c r="AA129" s="19">
        <f t="shared" si="23"/>
        <v>25.997933274284026</v>
      </c>
      <c r="AB129" s="2" t="str">
        <f t="shared" si="24"/>
        <v>USA</v>
      </c>
      <c r="AF129"/>
    </row>
    <row r="130" spans="2:32" x14ac:dyDescent="0.25">
      <c r="B130" s="24">
        <v>123</v>
      </c>
      <c r="C130" s="2" t="s">
        <v>297</v>
      </c>
      <c r="D130" s="3" t="s">
        <v>298</v>
      </c>
      <c r="E130" s="7">
        <v>177700</v>
      </c>
      <c r="F130" s="7">
        <v>33092</v>
      </c>
      <c r="G130" s="5">
        <f>Table1[[#This Row],[pledged]]/Table1[[#This Row],[goal]]</f>
        <v>0.18622397298818233</v>
      </c>
      <c r="H130" s="2" t="s">
        <v>14</v>
      </c>
      <c r="I130" s="2">
        <v>662</v>
      </c>
      <c r="J130" s="8">
        <f t="shared" si="14"/>
        <v>49.987915407854985</v>
      </c>
      <c r="K130" s="22" t="s">
        <v>15</v>
      </c>
      <c r="L130" s="22" t="s">
        <v>16</v>
      </c>
      <c r="M130" s="2">
        <v>1448344800</v>
      </c>
      <c r="N130" s="2">
        <v>1448604000</v>
      </c>
      <c r="O130" s="2" t="b">
        <v>1</v>
      </c>
      <c r="P130" s="2" t="b">
        <v>0</v>
      </c>
      <c r="Q130" s="2" t="b">
        <f>AND(Table1[[#This Row],[staff_pick]]=TRUE,Table1[[#This Row],[spotlight]]=TRUE)</f>
        <v>0</v>
      </c>
      <c r="R130" s="2" t="s">
        <v>33</v>
      </c>
      <c r="S130" s="8" t="str">
        <f t="shared" si="15"/>
        <v>theater</v>
      </c>
      <c r="T130" s="8" t="str">
        <f t="shared" si="16"/>
        <v>plays</v>
      </c>
      <c r="U130" s="12">
        <f t="shared" si="17"/>
        <v>42332.25</v>
      </c>
      <c r="V130" s="12">
        <f t="shared" si="18"/>
        <v>42335.25</v>
      </c>
      <c r="W130" s="16">
        <f t="shared" si="19"/>
        <v>3</v>
      </c>
      <c r="X130" s="15">
        <f t="shared" si="20"/>
        <v>1.32</v>
      </c>
      <c r="Y130" s="19">
        <f t="shared" si="21"/>
        <v>134621.21212121213</v>
      </c>
      <c r="Z130" s="19">
        <f t="shared" si="22"/>
        <v>25069.696969696968</v>
      </c>
      <c r="AA130" s="19">
        <f t="shared" si="23"/>
        <v>37.869632884738621</v>
      </c>
      <c r="AB130" s="2" t="str">
        <f t="shared" si="24"/>
        <v>Canada</v>
      </c>
      <c r="AF130"/>
    </row>
    <row r="131" spans="2:32" x14ac:dyDescent="0.25">
      <c r="B131" s="24">
        <v>124</v>
      </c>
      <c r="C131" s="2" t="s">
        <v>299</v>
      </c>
      <c r="D131" s="3" t="s">
        <v>300</v>
      </c>
      <c r="E131" s="7">
        <v>2600</v>
      </c>
      <c r="F131" s="7">
        <v>9562</v>
      </c>
      <c r="G131" s="5">
        <f>Table1[[#This Row],[pledged]]/Table1[[#This Row],[goal]]</f>
        <v>3.6776923076923076</v>
      </c>
      <c r="H131" s="2" t="s">
        <v>20</v>
      </c>
      <c r="I131" s="2">
        <v>94</v>
      </c>
      <c r="J131" s="8">
        <f t="shared" si="14"/>
        <v>101.72340425531915</v>
      </c>
      <c r="K131" s="22" t="s">
        <v>107</v>
      </c>
      <c r="L131" s="22" t="s">
        <v>108</v>
      </c>
      <c r="M131" s="2">
        <v>1557723600</v>
      </c>
      <c r="N131" s="2">
        <v>1562302800</v>
      </c>
      <c r="O131" s="2" t="b">
        <v>0</v>
      </c>
      <c r="P131" s="2" t="b">
        <v>0</v>
      </c>
      <c r="Q131" s="2" t="b">
        <f>AND(Table1[[#This Row],[staff_pick]]=TRUE,Table1[[#This Row],[spotlight]]=TRUE)</f>
        <v>0</v>
      </c>
      <c r="R131" s="2" t="s">
        <v>122</v>
      </c>
      <c r="S131" s="8" t="str">
        <f t="shared" si="15"/>
        <v>photography</v>
      </c>
      <c r="T131" s="8" t="str">
        <f t="shared" si="16"/>
        <v>photography books</v>
      </c>
      <c r="U131" s="12">
        <f t="shared" si="17"/>
        <v>43598.208333333328</v>
      </c>
      <c r="V131" s="12">
        <f t="shared" si="18"/>
        <v>43651.208333333328</v>
      </c>
      <c r="W131" s="16">
        <f t="shared" si="19"/>
        <v>53</v>
      </c>
      <c r="X131" s="15">
        <f t="shared" si="20"/>
        <v>1</v>
      </c>
      <c r="Y131" s="19">
        <f t="shared" si="21"/>
        <v>2600</v>
      </c>
      <c r="Z131" s="19">
        <f t="shared" si="22"/>
        <v>9562</v>
      </c>
      <c r="AA131" s="19">
        <f t="shared" si="23"/>
        <v>101.72340425531915</v>
      </c>
      <c r="AB131" s="2" t="str">
        <f t="shared" si="24"/>
        <v>Euro Zone</v>
      </c>
      <c r="AF131"/>
    </row>
    <row r="132" spans="2:32" x14ac:dyDescent="0.25">
      <c r="B132" s="24">
        <v>125</v>
      </c>
      <c r="C132" s="2" t="s">
        <v>301</v>
      </c>
      <c r="D132" s="3" t="s">
        <v>302</v>
      </c>
      <c r="E132" s="7">
        <v>5300</v>
      </c>
      <c r="F132" s="7">
        <v>8475</v>
      </c>
      <c r="G132" s="5">
        <f>Table1[[#This Row],[pledged]]/Table1[[#This Row],[goal]]</f>
        <v>1.5990566037735849</v>
      </c>
      <c r="H132" s="2" t="s">
        <v>20</v>
      </c>
      <c r="I132" s="2">
        <v>180</v>
      </c>
      <c r="J132" s="8">
        <f t="shared" si="14"/>
        <v>47.083333333333336</v>
      </c>
      <c r="K132" s="22" t="s">
        <v>21</v>
      </c>
      <c r="L132" s="22" t="s">
        <v>22</v>
      </c>
      <c r="M132" s="2">
        <v>1537333200</v>
      </c>
      <c r="N132" s="2">
        <v>1537678800</v>
      </c>
      <c r="O132" s="2" t="b">
        <v>0</v>
      </c>
      <c r="P132" s="2" t="b">
        <v>0</v>
      </c>
      <c r="Q132" s="2" t="b">
        <f>AND(Table1[[#This Row],[staff_pick]]=TRUE,Table1[[#This Row],[spotlight]]=TRUE)</f>
        <v>0</v>
      </c>
      <c r="R132" s="2" t="s">
        <v>33</v>
      </c>
      <c r="S132" s="8" t="str">
        <f t="shared" si="15"/>
        <v>theater</v>
      </c>
      <c r="T132" s="8" t="str">
        <f t="shared" si="16"/>
        <v>plays</v>
      </c>
      <c r="U132" s="12">
        <f t="shared" si="17"/>
        <v>43362.208333333328</v>
      </c>
      <c r="V132" s="12">
        <f t="shared" si="18"/>
        <v>43366.208333333328</v>
      </c>
      <c r="W132" s="16">
        <f t="shared" si="19"/>
        <v>4</v>
      </c>
      <c r="X132" s="15">
        <f t="shared" si="20"/>
        <v>1</v>
      </c>
      <c r="Y132" s="19">
        <f t="shared" si="21"/>
        <v>5300</v>
      </c>
      <c r="Z132" s="19">
        <f t="shared" si="22"/>
        <v>8475</v>
      </c>
      <c r="AA132" s="19">
        <f t="shared" si="23"/>
        <v>47.083333333333336</v>
      </c>
      <c r="AB132" s="2" t="str">
        <f t="shared" si="24"/>
        <v>USA</v>
      </c>
      <c r="AF132"/>
    </row>
    <row r="133" spans="2:32" x14ac:dyDescent="0.25">
      <c r="B133" s="24">
        <v>126</v>
      </c>
      <c r="C133" s="2" t="s">
        <v>303</v>
      </c>
      <c r="D133" s="3" t="s">
        <v>304</v>
      </c>
      <c r="E133" s="7">
        <v>180200</v>
      </c>
      <c r="F133" s="7">
        <v>69617</v>
      </c>
      <c r="G133" s="5">
        <f>Table1[[#This Row],[pledged]]/Table1[[#This Row],[goal]]</f>
        <v>0.38633185349611543</v>
      </c>
      <c r="H133" s="2" t="s">
        <v>14</v>
      </c>
      <c r="I133" s="2">
        <v>774</v>
      </c>
      <c r="J133" s="8">
        <f t="shared" si="14"/>
        <v>89.944444444444443</v>
      </c>
      <c r="K133" s="22" t="s">
        <v>21</v>
      </c>
      <c r="L133" s="22" t="s">
        <v>22</v>
      </c>
      <c r="M133" s="2">
        <v>1471150800</v>
      </c>
      <c r="N133" s="2">
        <v>1473570000</v>
      </c>
      <c r="O133" s="2" t="b">
        <v>0</v>
      </c>
      <c r="P133" s="2" t="b">
        <v>1</v>
      </c>
      <c r="Q133" s="2" t="b">
        <f>AND(Table1[[#This Row],[staff_pick]]=TRUE,Table1[[#This Row],[spotlight]]=TRUE)</f>
        <v>0</v>
      </c>
      <c r="R133" s="2" t="s">
        <v>33</v>
      </c>
      <c r="S133" s="8" t="str">
        <f t="shared" si="15"/>
        <v>theater</v>
      </c>
      <c r="T133" s="8" t="str">
        <f t="shared" si="16"/>
        <v>plays</v>
      </c>
      <c r="U133" s="12">
        <f t="shared" si="17"/>
        <v>42596.208333333328</v>
      </c>
      <c r="V133" s="12">
        <f t="shared" si="18"/>
        <v>42624.208333333328</v>
      </c>
      <c r="W133" s="16">
        <f t="shared" si="19"/>
        <v>28</v>
      </c>
      <c r="X133" s="15">
        <f t="shared" si="20"/>
        <v>1</v>
      </c>
      <c r="Y133" s="19">
        <f t="shared" si="21"/>
        <v>180200</v>
      </c>
      <c r="Z133" s="19">
        <f t="shared" si="22"/>
        <v>69617</v>
      </c>
      <c r="AA133" s="19">
        <f t="shared" si="23"/>
        <v>89.944444444444443</v>
      </c>
      <c r="AB133" s="2" t="str">
        <f t="shared" si="24"/>
        <v>USA</v>
      </c>
      <c r="AF133"/>
    </row>
    <row r="134" spans="2:32" x14ac:dyDescent="0.25">
      <c r="B134" s="24">
        <v>127</v>
      </c>
      <c r="C134" s="2" t="s">
        <v>305</v>
      </c>
      <c r="D134" s="3" t="s">
        <v>306</v>
      </c>
      <c r="E134" s="7">
        <v>103200</v>
      </c>
      <c r="F134" s="7">
        <v>53067</v>
      </c>
      <c r="G134" s="5">
        <f>Table1[[#This Row],[pledged]]/Table1[[#This Row],[goal]]</f>
        <v>0.51421511627906979</v>
      </c>
      <c r="H134" s="2" t="s">
        <v>14</v>
      </c>
      <c r="I134" s="2">
        <v>672</v>
      </c>
      <c r="J134" s="8">
        <f t="shared" si="14"/>
        <v>78.96875</v>
      </c>
      <c r="K134" s="22" t="s">
        <v>15</v>
      </c>
      <c r="L134" s="22" t="s">
        <v>16</v>
      </c>
      <c r="M134" s="2">
        <v>1273640400</v>
      </c>
      <c r="N134" s="2">
        <v>1273899600</v>
      </c>
      <c r="O134" s="2" t="b">
        <v>0</v>
      </c>
      <c r="P134" s="2" t="b">
        <v>0</v>
      </c>
      <c r="Q134" s="2" t="b">
        <f>AND(Table1[[#This Row],[staff_pick]]=TRUE,Table1[[#This Row],[spotlight]]=TRUE)</f>
        <v>0</v>
      </c>
      <c r="R134" s="2" t="s">
        <v>33</v>
      </c>
      <c r="S134" s="8" t="str">
        <f t="shared" si="15"/>
        <v>theater</v>
      </c>
      <c r="T134" s="8" t="str">
        <f t="shared" si="16"/>
        <v>plays</v>
      </c>
      <c r="U134" s="12">
        <f t="shared" si="17"/>
        <v>40310.208333333336</v>
      </c>
      <c r="V134" s="12">
        <f t="shared" si="18"/>
        <v>40313.208333333336</v>
      </c>
      <c r="W134" s="16">
        <f t="shared" si="19"/>
        <v>3</v>
      </c>
      <c r="X134" s="15">
        <f t="shared" si="20"/>
        <v>1.32</v>
      </c>
      <c r="Y134" s="19">
        <f t="shared" si="21"/>
        <v>78181.818181818177</v>
      </c>
      <c r="Z134" s="19">
        <f t="shared" si="22"/>
        <v>40202.272727272728</v>
      </c>
      <c r="AA134" s="19">
        <f t="shared" si="23"/>
        <v>59.824810606060609</v>
      </c>
      <c r="AB134" s="2" t="str">
        <f t="shared" si="24"/>
        <v>Canada</v>
      </c>
      <c r="AF134"/>
    </row>
    <row r="135" spans="2:32" x14ac:dyDescent="0.25">
      <c r="B135" s="24">
        <v>128</v>
      </c>
      <c r="C135" s="2" t="s">
        <v>307</v>
      </c>
      <c r="D135" s="3" t="s">
        <v>308</v>
      </c>
      <c r="E135" s="7">
        <v>70600</v>
      </c>
      <c r="F135" s="7">
        <v>42596</v>
      </c>
      <c r="G135" s="5">
        <f>Table1[[#This Row],[pledged]]/Table1[[#This Row],[goal]]</f>
        <v>0.60334277620396604</v>
      </c>
      <c r="H135" s="2" t="s">
        <v>74</v>
      </c>
      <c r="I135" s="2">
        <v>532</v>
      </c>
      <c r="J135" s="8">
        <f t="shared" ref="J135:J198" si="25">IFERROR(F135/I135,0)</f>
        <v>80.067669172932327</v>
      </c>
      <c r="K135" s="22" t="s">
        <v>21</v>
      </c>
      <c r="L135" s="22" t="s">
        <v>22</v>
      </c>
      <c r="M135" s="2">
        <v>1282885200</v>
      </c>
      <c r="N135" s="2">
        <v>1284008400</v>
      </c>
      <c r="O135" s="2" t="b">
        <v>0</v>
      </c>
      <c r="P135" s="2" t="b">
        <v>0</v>
      </c>
      <c r="Q135" s="2" t="b">
        <f>AND(Table1[[#This Row],[staff_pick]]=TRUE,Table1[[#This Row],[spotlight]]=TRUE)</f>
        <v>0</v>
      </c>
      <c r="R135" s="2" t="s">
        <v>23</v>
      </c>
      <c r="S135" s="8" t="str">
        <f t="shared" ref="S135:S198" si="26">LEFT(R135,SEARCH("/",R135,1)-1)</f>
        <v>music</v>
      </c>
      <c r="T135" s="8" t="str">
        <f t="shared" ref="T135:T198" si="27">MID(R135,SEARCH("/",R135,1)+1,256)</f>
        <v>rock</v>
      </c>
      <c r="U135" s="12">
        <f t="shared" ref="U135:U198" si="28">(((M135/60)/60)/24)+DATE(1970,1,1)</f>
        <v>40417.208333333336</v>
      </c>
      <c r="V135" s="12">
        <f t="shared" ref="V135:V198" si="29">(((N135/60)/60)/24)+DATE(1970,1,1)</f>
        <v>40430.208333333336</v>
      </c>
      <c r="W135" s="16">
        <f t="shared" ref="W135:W198" si="30">_xlfn.DAYS(V135,U135)</f>
        <v>13</v>
      </c>
      <c r="X135" s="15">
        <f t="shared" ref="X135:X198" si="31">VLOOKUP(L135,$AF$7:$AG$13,2,FALSE)</f>
        <v>1</v>
      </c>
      <c r="Y135" s="19">
        <f t="shared" ref="Y135:Y198" si="32">E135/X135</f>
        <v>70600</v>
      </c>
      <c r="Z135" s="19">
        <f t="shared" ref="Z135:Z198" si="33">F135/X135</f>
        <v>42596</v>
      </c>
      <c r="AA135" s="19">
        <f t="shared" ref="AA135:AA198" si="34">IFERROR(Z135/I135,0)</f>
        <v>80.067669172932327</v>
      </c>
      <c r="AB135" s="2" t="str">
        <f t="shared" ref="AB135:AB198" si="35">VLOOKUP(L135,$AF$7:$AH$13,3,FALSE)</f>
        <v>USA</v>
      </c>
      <c r="AF135"/>
    </row>
    <row r="136" spans="2:32" x14ac:dyDescent="0.25">
      <c r="B136" s="24">
        <v>129</v>
      </c>
      <c r="C136" s="2" t="s">
        <v>309</v>
      </c>
      <c r="D136" s="3" t="s">
        <v>310</v>
      </c>
      <c r="E136" s="7">
        <v>148500</v>
      </c>
      <c r="F136" s="7">
        <v>4756</v>
      </c>
      <c r="G136" s="5">
        <f>Table1[[#This Row],[pledged]]/Table1[[#This Row],[goal]]</f>
        <v>3.2026936026936029E-2</v>
      </c>
      <c r="H136" s="2" t="s">
        <v>74</v>
      </c>
      <c r="I136" s="2">
        <v>55</v>
      </c>
      <c r="J136" s="8">
        <f t="shared" si="25"/>
        <v>86.472727272727269</v>
      </c>
      <c r="K136" s="22" t="s">
        <v>26</v>
      </c>
      <c r="L136" s="22" t="s">
        <v>27</v>
      </c>
      <c r="M136" s="2">
        <v>1422943200</v>
      </c>
      <c r="N136" s="2">
        <v>1425103200</v>
      </c>
      <c r="O136" s="2" t="b">
        <v>0</v>
      </c>
      <c r="P136" s="2" t="b">
        <v>0</v>
      </c>
      <c r="Q136" s="2" t="b">
        <f>AND(Table1[[#This Row],[staff_pick]]=TRUE,Table1[[#This Row],[spotlight]]=TRUE)</f>
        <v>0</v>
      </c>
      <c r="R136" s="2" t="s">
        <v>17</v>
      </c>
      <c r="S136" s="8" t="str">
        <f t="shared" si="26"/>
        <v>food</v>
      </c>
      <c r="T136" s="8" t="str">
        <f t="shared" si="27"/>
        <v>food trucks</v>
      </c>
      <c r="U136" s="12">
        <f t="shared" si="28"/>
        <v>42038.25</v>
      </c>
      <c r="V136" s="12">
        <f t="shared" si="29"/>
        <v>42063.25</v>
      </c>
      <c r="W136" s="16">
        <f t="shared" si="30"/>
        <v>25</v>
      </c>
      <c r="X136" s="15">
        <f t="shared" si="31"/>
        <v>1.49</v>
      </c>
      <c r="Y136" s="19">
        <f t="shared" si="32"/>
        <v>99664.429530201349</v>
      </c>
      <c r="Z136" s="19">
        <f t="shared" si="33"/>
        <v>3191.9463087248323</v>
      </c>
      <c r="AA136" s="19">
        <f t="shared" si="34"/>
        <v>58.03538743136059</v>
      </c>
      <c r="AB136" s="2" t="str">
        <f t="shared" si="35"/>
        <v>Australia</v>
      </c>
      <c r="AF136"/>
    </row>
    <row r="137" spans="2:32" x14ac:dyDescent="0.25">
      <c r="B137" s="24">
        <v>130</v>
      </c>
      <c r="C137" s="2" t="s">
        <v>311</v>
      </c>
      <c r="D137" s="3" t="s">
        <v>312</v>
      </c>
      <c r="E137" s="7">
        <v>9600</v>
      </c>
      <c r="F137" s="7">
        <v>14925</v>
      </c>
      <c r="G137" s="5">
        <f>Table1[[#This Row],[pledged]]/Table1[[#This Row],[goal]]</f>
        <v>1.5546875</v>
      </c>
      <c r="H137" s="2" t="s">
        <v>20</v>
      </c>
      <c r="I137" s="2">
        <v>533</v>
      </c>
      <c r="J137" s="8">
        <f t="shared" si="25"/>
        <v>28.001876172607879</v>
      </c>
      <c r="K137" s="22" t="s">
        <v>36</v>
      </c>
      <c r="L137" s="22" t="s">
        <v>37</v>
      </c>
      <c r="M137" s="2">
        <v>1319605200</v>
      </c>
      <c r="N137" s="2">
        <v>1320991200</v>
      </c>
      <c r="O137" s="2" t="b">
        <v>0</v>
      </c>
      <c r="P137" s="2" t="b">
        <v>0</v>
      </c>
      <c r="Q137" s="2" t="b">
        <f>AND(Table1[[#This Row],[staff_pick]]=TRUE,Table1[[#This Row],[spotlight]]=TRUE)</f>
        <v>0</v>
      </c>
      <c r="R137" s="2" t="s">
        <v>53</v>
      </c>
      <c r="S137" s="8" t="str">
        <f t="shared" si="26"/>
        <v>film &amp; video</v>
      </c>
      <c r="T137" s="8" t="str">
        <f t="shared" si="27"/>
        <v>drama</v>
      </c>
      <c r="U137" s="12">
        <f t="shared" si="28"/>
        <v>40842.208333333336</v>
      </c>
      <c r="V137" s="12">
        <f t="shared" si="29"/>
        <v>40858.25</v>
      </c>
      <c r="W137" s="16">
        <f t="shared" si="30"/>
        <v>16</v>
      </c>
      <c r="X137" s="15">
        <f t="shared" si="31"/>
        <v>7.46</v>
      </c>
      <c r="Y137" s="19">
        <f t="shared" si="32"/>
        <v>1286.86327077748</v>
      </c>
      <c r="Z137" s="19">
        <f t="shared" si="33"/>
        <v>2000.6702412868633</v>
      </c>
      <c r="AA137" s="19">
        <f t="shared" si="34"/>
        <v>3.7536027041029332</v>
      </c>
      <c r="AB137" s="2" t="str">
        <f t="shared" si="35"/>
        <v>Denmark</v>
      </c>
      <c r="AF137"/>
    </row>
    <row r="138" spans="2:32" x14ac:dyDescent="0.25">
      <c r="B138" s="24">
        <v>131</v>
      </c>
      <c r="C138" s="2" t="s">
        <v>313</v>
      </c>
      <c r="D138" s="3" t="s">
        <v>314</v>
      </c>
      <c r="E138" s="7">
        <v>164700</v>
      </c>
      <c r="F138" s="7">
        <v>166116</v>
      </c>
      <c r="G138" s="5">
        <f>Table1[[#This Row],[pledged]]/Table1[[#This Row],[goal]]</f>
        <v>1.0085974499089254</v>
      </c>
      <c r="H138" s="2" t="s">
        <v>20</v>
      </c>
      <c r="I138" s="2">
        <v>2443</v>
      </c>
      <c r="J138" s="8">
        <f t="shared" si="25"/>
        <v>67.996725337699544</v>
      </c>
      <c r="K138" s="22" t="s">
        <v>40</v>
      </c>
      <c r="L138" s="22" t="s">
        <v>41</v>
      </c>
      <c r="M138" s="2">
        <v>1385704800</v>
      </c>
      <c r="N138" s="2">
        <v>1386828000</v>
      </c>
      <c r="O138" s="2" t="b">
        <v>0</v>
      </c>
      <c r="P138" s="2" t="b">
        <v>0</v>
      </c>
      <c r="Q138" s="2" t="b">
        <f>AND(Table1[[#This Row],[staff_pick]]=TRUE,Table1[[#This Row],[spotlight]]=TRUE)</f>
        <v>0</v>
      </c>
      <c r="R138" s="2" t="s">
        <v>28</v>
      </c>
      <c r="S138" s="8" t="str">
        <f t="shared" si="26"/>
        <v>technology</v>
      </c>
      <c r="T138" s="8" t="str">
        <f t="shared" si="27"/>
        <v>web</v>
      </c>
      <c r="U138" s="12">
        <f t="shared" si="28"/>
        <v>41607.25</v>
      </c>
      <c r="V138" s="12">
        <f t="shared" si="29"/>
        <v>41620.25</v>
      </c>
      <c r="W138" s="16">
        <f t="shared" si="30"/>
        <v>13</v>
      </c>
      <c r="X138" s="15">
        <f t="shared" si="31"/>
        <v>0.87</v>
      </c>
      <c r="Y138" s="19">
        <f t="shared" si="32"/>
        <v>189310.3448275862</v>
      </c>
      <c r="Z138" s="19">
        <f t="shared" si="33"/>
        <v>190937.93103448275</v>
      </c>
      <c r="AA138" s="19">
        <f t="shared" si="34"/>
        <v>78.157155560574196</v>
      </c>
      <c r="AB138" s="2" t="str">
        <f t="shared" si="35"/>
        <v>United Kingdom</v>
      </c>
      <c r="AF138"/>
    </row>
    <row r="139" spans="2:32" x14ac:dyDescent="0.25">
      <c r="B139" s="24">
        <v>132</v>
      </c>
      <c r="C139" s="2" t="s">
        <v>315</v>
      </c>
      <c r="D139" s="3" t="s">
        <v>316</v>
      </c>
      <c r="E139" s="7">
        <v>3300</v>
      </c>
      <c r="F139" s="7">
        <v>3834</v>
      </c>
      <c r="G139" s="5">
        <f>Table1[[#This Row],[pledged]]/Table1[[#This Row],[goal]]</f>
        <v>1.1618181818181819</v>
      </c>
      <c r="H139" s="2" t="s">
        <v>20</v>
      </c>
      <c r="I139" s="2">
        <v>89</v>
      </c>
      <c r="J139" s="8">
        <f t="shared" si="25"/>
        <v>43.078651685393261</v>
      </c>
      <c r="K139" s="22" t="s">
        <v>21</v>
      </c>
      <c r="L139" s="22" t="s">
        <v>22</v>
      </c>
      <c r="M139" s="2">
        <v>1515736800</v>
      </c>
      <c r="N139" s="2">
        <v>1517119200</v>
      </c>
      <c r="O139" s="2" t="b">
        <v>0</v>
      </c>
      <c r="P139" s="2" t="b">
        <v>1</v>
      </c>
      <c r="Q139" s="2" t="b">
        <f>AND(Table1[[#This Row],[staff_pick]]=TRUE,Table1[[#This Row],[spotlight]]=TRUE)</f>
        <v>0</v>
      </c>
      <c r="R139" s="2" t="s">
        <v>33</v>
      </c>
      <c r="S139" s="8" t="str">
        <f t="shared" si="26"/>
        <v>theater</v>
      </c>
      <c r="T139" s="8" t="str">
        <f t="shared" si="27"/>
        <v>plays</v>
      </c>
      <c r="U139" s="12">
        <f t="shared" si="28"/>
        <v>43112.25</v>
      </c>
      <c r="V139" s="12">
        <f t="shared" si="29"/>
        <v>43128.25</v>
      </c>
      <c r="W139" s="16">
        <f t="shared" si="30"/>
        <v>16</v>
      </c>
      <c r="X139" s="15">
        <f t="shared" si="31"/>
        <v>1</v>
      </c>
      <c r="Y139" s="19">
        <f t="shared" si="32"/>
        <v>3300</v>
      </c>
      <c r="Z139" s="19">
        <f t="shared" si="33"/>
        <v>3834</v>
      </c>
      <c r="AA139" s="19">
        <f t="shared" si="34"/>
        <v>43.078651685393261</v>
      </c>
      <c r="AB139" s="2" t="str">
        <f t="shared" si="35"/>
        <v>USA</v>
      </c>
      <c r="AF139"/>
    </row>
    <row r="140" spans="2:32" x14ac:dyDescent="0.25">
      <c r="B140" s="24">
        <v>133</v>
      </c>
      <c r="C140" s="2" t="s">
        <v>317</v>
      </c>
      <c r="D140" s="3" t="s">
        <v>318</v>
      </c>
      <c r="E140" s="7">
        <v>4500</v>
      </c>
      <c r="F140" s="7">
        <v>13985</v>
      </c>
      <c r="G140" s="5">
        <f>Table1[[#This Row],[pledged]]/Table1[[#This Row],[goal]]</f>
        <v>3.1077777777777778</v>
      </c>
      <c r="H140" s="2" t="s">
        <v>20</v>
      </c>
      <c r="I140" s="2">
        <v>159</v>
      </c>
      <c r="J140" s="8">
        <f t="shared" si="25"/>
        <v>87.95597484276729</v>
      </c>
      <c r="K140" s="22" t="s">
        <v>21</v>
      </c>
      <c r="L140" s="22" t="s">
        <v>22</v>
      </c>
      <c r="M140" s="2">
        <v>1313125200</v>
      </c>
      <c r="N140" s="2">
        <v>1315026000</v>
      </c>
      <c r="O140" s="2" t="b">
        <v>0</v>
      </c>
      <c r="P140" s="2" t="b">
        <v>0</v>
      </c>
      <c r="Q140" s="2" t="b">
        <f>AND(Table1[[#This Row],[staff_pick]]=TRUE,Table1[[#This Row],[spotlight]]=TRUE)</f>
        <v>0</v>
      </c>
      <c r="R140" s="2" t="s">
        <v>319</v>
      </c>
      <c r="S140" s="8" t="str">
        <f t="shared" si="26"/>
        <v>music</v>
      </c>
      <c r="T140" s="8" t="str">
        <f t="shared" si="27"/>
        <v>world music</v>
      </c>
      <c r="U140" s="12">
        <f t="shared" si="28"/>
        <v>40767.208333333336</v>
      </c>
      <c r="V140" s="12">
        <f t="shared" si="29"/>
        <v>40789.208333333336</v>
      </c>
      <c r="W140" s="16">
        <f t="shared" si="30"/>
        <v>22</v>
      </c>
      <c r="X140" s="15">
        <f t="shared" si="31"/>
        <v>1</v>
      </c>
      <c r="Y140" s="19">
        <f t="shared" si="32"/>
        <v>4500</v>
      </c>
      <c r="Z140" s="19">
        <f t="shared" si="33"/>
        <v>13985</v>
      </c>
      <c r="AA140" s="19">
        <f t="shared" si="34"/>
        <v>87.95597484276729</v>
      </c>
      <c r="AB140" s="2" t="str">
        <f t="shared" si="35"/>
        <v>USA</v>
      </c>
      <c r="AF140"/>
    </row>
    <row r="141" spans="2:32" x14ac:dyDescent="0.25">
      <c r="B141" s="24">
        <v>134</v>
      </c>
      <c r="C141" s="2" t="s">
        <v>320</v>
      </c>
      <c r="D141" s="3" t="s">
        <v>321</v>
      </c>
      <c r="E141" s="7">
        <v>99500</v>
      </c>
      <c r="F141" s="7">
        <v>89288</v>
      </c>
      <c r="G141" s="5">
        <f>Table1[[#This Row],[pledged]]/Table1[[#This Row],[goal]]</f>
        <v>0.89736683417085428</v>
      </c>
      <c r="H141" s="2" t="s">
        <v>14</v>
      </c>
      <c r="I141" s="2">
        <v>940</v>
      </c>
      <c r="J141" s="8">
        <f t="shared" si="25"/>
        <v>94.987234042553197</v>
      </c>
      <c r="K141" s="22" t="s">
        <v>98</v>
      </c>
      <c r="L141" s="22" t="s">
        <v>99</v>
      </c>
      <c r="M141" s="2">
        <v>1308459600</v>
      </c>
      <c r="N141" s="2">
        <v>1312693200</v>
      </c>
      <c r="O141" s="2" t="b">
        <v>0</v>
      </c>
      <c r="P141" s="2" t="b">
        <v>1</v>
      </c>
      <c r="Q141" s="2" t="b">
        <f>AND(Table1[[#This Row],[staff_pick]]=TRUE,Table1[[#This Row],[spotlight]]=TRUE)</f>
        <v>0</v>
      </c>
      <c r="R141" s="2" t="s">
        <v>42</v>
      </c>
      <c r="S141" s="8" t="str">
        <f t="shared" si="26"/>
        <v>film &amp; video</v>
      </c>
      <c r="T141" s="8" t="str">
        <f t="shared" si="27"/>
        <v>documentary</v>
      </c>
      <c r="U141" s="12">
        <f t="shared" si="28"/>
        <v>40713.208333333336</v>
      </c>
      <c r="V141" s="12">
        <f t="shared" si="29"/>
        <v>40762.208333333336</v>
      </c>
      <c r="W141" s="16">
        <f t="shared" si="30"/>
        <v>49</v>
      </c>
      <c r="X141" s="15">
        <f t="shared" si="31"/>
        <v>0.96</v>
      </c>
      <c r="Y141" s="19">
        <f t="shared" si="32"/>
        <v>103645.83333333334</v>
      </c>
      <c r="Z141" s="19">
        <f t="shared" si="33"/>
        <v>93008.333333333343</v>
      </c>
      <c r="AA141" s="19">
        <f t="shared" si="34"/>
        <v>98.945035460992912</v>
      </c>
      <c r="AB141" s="2" t="str">
        <f t="shared" si="35"/>
        <v>Switzerland</v>
      </c>
      <c r="AF141"/>
    </row>
    <row r="142" spans="2:32" x14ac:dyDescent="0.25">
      <c r="B142" s="24">
        <v>135</v>
      </c>
      <c r="C142" s="2" t="s">
        <v>322</v>
      </c>
      <c r="D142" s="3" t="s">
        <v>323</v>
      </c>
      <c r="E142" s="7">
        <v>7700</v>
      </c>
      <c r="F142" s="7">
        <v>5488</v>
      </c>
      <c r="G142" s="5">
        <f>Table1[[#This Row],[pledged]]/Table1[[#This Row],[goal]]</f>
        <v>0.71272727272727276</v>
      </c>
      <c r="H142" s="2" t="s">
        <v>14</v>
      </c>
      <c r="I142" s="2">
        <v>117</v>
      </c>
      <c r="J142" s="8">
        <f t="shared" si="25"/>
        <v>46.905982905982903</v>
      </c>
      <c r="K142" s="22" t="s">
        <v>21</v>
      </c>
      <c r="L142" s="22" t="s">
        <v>22</v>
      </c>
      <c r="M142" s="2">
        <v>1362636000</v>
      </c>
      <c r="N142" s="2">
        <v>1363064400</v>
      </c>
      <c r="O142" s="2" t="b">
        <v>0</v>
      </c>
      <c r="P142" s="2" t="b">
        <v>1</v>
      </c>
      <c r="Q142" s="2" t="b">
        <f>AND(Table1[[#This Row],[staff_pick]]=TRUE,Table1[[#This Row],[spotlight]]=TRUE)</f>
        <v>0</v>
      </c>
      <c r="R142" s="2" t="s">
        <v>33</v>
      </c>
      <c r="S142" s="8" t="str">
        <f t="shared" si="26"/>
        <v>theater</v>
      </c>
      <c r="T142" s="8" t="str">
        <f t="shared" si="27"/>
        <v>plays</v>
      </c>
      <c r="U142" s="12">
        <f t="shared" si="28"/>
        <v>41340.25</v>
      </c>
      <c r="V142" s="12">
        <f t="shared" si="29"/>
        <v>41345.208333333336</v>
      </c>
      <c r="W142" s="16">
        <f t="shared" si="30"/>
        <v>5</v>
      </c>
      <c r="X142" s="15">
        <f t="shared" si="31"/>
        <v>1</v>
      </c>
      <c r="Y142" s="19">
        <f t="shared" si="32"/>
        <v>7700</v>
      </c>
      <c r="Z142" s="19">
        <f t="shared" si="33"/>
        <v>5488</v>
      </c>
      <c r="AA142" s="19">
        <f t="shared" si="34"/>
        <v>46.905982905982903</v>
      </c>
      <c r="AB142" s="2" t="str">
        <f t="shared" si="35"/>
        <v>USA</v>
      </c>
      <c r="AF142"/>
    </row>
    <row r="143" spans="2:32" x14ac:dyDescent="0.25">
      <c r="B143" s="24">
        <v>136</v>
      </c>
      <c r="C143" s="2" t="s">
        <v>324</v>
      </c>
      <c r="D143" s="3" t="s">
        <v>325</v>
      </c>
      <c r="E143" s="7">
        <v>82800</v>
      </c>
      <c r="F143" s="7">
        <v>2721</v>
      </c>
      <c r="G143" s="5">
        <f>Table1[[#This Row],[pledged]]/Table1[[#This Row],[goal]]</f>
        <v>3.2862318840579711E-2</v>
      </c>
      <c r="H143" s="2" t="s">
        <v>74</v>
      </c>
      <c r="I143" s="2">
        <v>58</v>
      </c>
      <c r="J143" s="8">
        <f t="shared" si="25"/>
        <v>46.913793103448278</v>
      </c>
      <c r="K143" s="22" t="s">
        <v>21</v>
      </c>
      <c r="L143" s="22" t="s">
        <v>22</v>
      </c>
      <c r="M143" s="2">
        <v>1402117200</v>
      </c>
      <c r="N143" s="2">
        <v>1403154000</v>
      </c>
      <c r="O143" s="2" t="b">
        <v>0</v>
      </c>
      <c r="P143" s="2" t="b">
        <v>1</v>
      </c>
      <c r="Q143" s="2" t="b">
        <f>AND(Table1[[#This Row],[staff_pick]]=TRUE,Table1[[#This Row],[spotlight]]=TRUE)</f>
        <v>0</v>
      </c>
      <c r="R143" s="2" t="s">
        <v>53</v>
      </c>
      <c r="S143" s="8" t="str">
        <f t="shared" si="26"/>
        <v>film &amp; video</v>
      </c>
      <c r="T143" s="8" t="str">
        <f t="shared" si="27"/>
        <v>drama</v>
      </c>
      <c r="U143" s="12">
        <f t="shared" si="28"/>
        <v>41797.208333333336</v>
      </c>
      <c r="V143" s="12">
        <f t="shared" si="29"/>
        <v>41809.208333333336</v>
      </c>
      <c r="W143" s="16">
        <f t="shared" si="30"/>
        <v>12</v>
      </c>
      <c r="X143" s="15">
        <f t="shared" si="31"/>
        <v>1</v>
      </c>
      <c r="Y143" s="19">
        <f t="shared" si="32"/>
        <v>82800</v>
      </c>
      <c r="Z143" s="19">
        <f t="shared" si="33"/>
        <v>2721</v>
      </c>
      <c r="AA143" s="19">
        <f t="shared" si="34"/>
        <v>46.913793103448278</v>
      </c>
      <c r="AB143" s="2" t="str">
        <f t="shared" si="35"/>
        <v>USA</v>
      </c>
      <c r="AF143"/>
    </row>
    <row r="144" spans="2:32" x14ac:dyDescent="0.25">
      <c r="B144" s="24">
        <v>137</v>
      </c>
      <c r="C144" s="2" t="s">
        <v>326</v>
      </c>
      <c r="D144" s="3" t="s">
        <v>327</v>
      </c>
      <c r="E144" s="7">
        <v>1800</v>
      </c>
      <c r="F144" s="7">
        <v>4712</v>
      </c>
      <c r="G144" s="5">
        <f>Table1[[#This Row],[pledged]]/Table1[[#This Row],[goal]]</f>
        <v>2.617777777777778</v>
      </c>
      <c r="H144" s="2" t="s">
        <v>20</v>
      </c>
      <c r="I144" s="2">
        <v>50</v>
      </c>
      <c r="J144" s="8">
        <f t="shared" si="25"/>
        <v>94.24</v>
      </c>
      <c r="K144" s="22" t="s">
        <v>21</v>
      </c>
      <c r="L144" s="22" t="s">
        <v>22</v>
      </c>
      <c r="M144" s="2">
        <v>1286341200</v>
      </c>
      <c r="N144" s="2">
        <v>1286859600</v>
      </c>
      <c r="O144" s="2" t="b">
        <v>0</v>
      </c>
      <c r="P144" s="2" t="b">
        <v>0</v>
      </c>
      <c r="Q144" s="2" t="b">
        <f>AND(Table1[[#This Row],[staff_pick]]=TRUE,Table1[[#This Row],[spotlight]]=TRUE)</f>
        <v>0</v>
      </c>
      <c r="R144" s="2" t="s">
        <v>68</v>
      </c>
      <c r="S144" s="8" t="str">
        <f t="shared" si="26"/>
        <v>publishing</v>
      </c>
      <c r="T144" s="8" t="str">
        <f t="shared" si="27"/>
        <v>nonfiction</v>
      </c>
      <c r="U144" s="12">
        <f t="shared" si="28"/>
        <v>40457.208333333336</v>
      </c>
      <c r="V144" s="12">
        <f t="shared" si="29"/>
        <v>40463.208333333336</v>
      </c>
      <c r="W144" s="16">
        <f t="shared" si="30"/>
        <v>6</v>
      </c>
      <c r="X144" s="15">
        <f t="shared" si="31"/>
        <v>1</v>
      </c>
      <c r="Y144" s="19">
        <f t="shared" si="32"/>
        <v>1800</v>
      </c>
      <c r="Z144" s="19">
        <f t="shared" si="33"/>
        <v>4712</v>
      </c>
      <c r="AA144" s="19">
        <f t="shared" si="34"/>
        <v>94.24</v>
      </c>
      <c r="AB144" s="2" t="str">
        <f t="shared" si="35"/>
        <v>USA</v>
      </c>
      <c r="AF144"/>
    </row>
    <row r="145" spans="2:32" x14ac:dyDescent="0.25">
      <c r="B145" s="24">
        <v>138</v>
      </c>
      <c r="C145" s="2" t="s">
        <v>328</v>
      </c>
      <c r="D145" s="3" t="s">
        <v>329</v>
      </c>
      <c r="E145" s="7">
        <v>9600</v>
      </c>
      <c r="F145" s="7">
        <v>9216</v>
      </c>
      <c r="G145" s="5">
        <f>Table1[[#This Row],[pledged]]/Table1[[#This Row],[goal]]</f>
        <v>0.96</v>
      </c>
      <c r="H145" s="2" t="s">
        <v>14</v>
      </c>
      <c r="I145" s="2">
        <v>115</v>
      </c>
      <c r="J145" s="8">
        <f t="shared" si="25"/>
        <v>80.139130434782615</v>
      </c>
      <c r="K145" s="22" t="s">
        <v>21</v>
      </c>
      <c r="L145" s="22" t="s">
        <v>22</v>
      </c>
      <c r="M145" s="2">
        <v>1348808400</v>
      </c>
      <c r="N145" s="2">
        <v>1349326800</v>
      </c>
      <c r="O145" s="2" t="b">
        <v>0</v>
      </c>
      <c r="P145" s="2" t="b">
        <v>0</v>
      </c>
      <c r="Q145" s="2" t="b">
        <f>AND(Table1[[#This Row],[staff_pick]]=TRUE,Table1[[#This Row],[spotlight]]=TRUE)</f>
        <v>0</v>
      </c>
      <c r="R145" s="2" t="s">
        <v>292</v>
      </c>
      <c r="S145" s="8" t="str">
        <f t="shared" si="26"/>
        <v>games</v>
      </c>
      <c r="T145" s="8" t="str">
        <f t="shared" si="27"/>
        <v>mobile games</v>
      </c>
      <c r="U145" s="12">
        <f t="shared" si="28"/>
        <v>41180.208333333336</v>
      </c>
      <c r="V145" s="12">
        <f t="shared" si="29"/>
        <v>41186.208333333336</v>
      </c>
      <c r="W145" s="16">
        <f t="shared" si="30"/>
        <v>6</v>
      </c>
      <c r="X145" s="15">
        <f t="shared" si="31"/>
        <v>1</v>
      </c>
      <c r="Y145" s="19">
        <f t="shared" si="32"/>
        <v>9600</v>
      </c>
      <c r="Z145" s="19">
        <f t="shared" si="33"/>
        <v>9216</v>
      </c>
      <c r="AA145" s="19">
        <f t="shared" si="34"/>
        <v>80.139130434782615</v>
      </c>
      <c r="AB145" s="2" t="str">
        <f t="shared" si="35"/>
        <v>USA</v>
      </c>
      <c r="AF145"/>
    </row>
    <row r="146" spans="2:32" x14ac:dyDescent="0.25">
      <c r="B146" s="24">
        <v>139</v>
      </c>
      <c r="C146" s="2" t="s">
        <v>330</v>
      </c>
      <c r="D146" s="3" t="s">
        <v>331</v>
      </c>
      <c r="E146" s="7">
        <v>92100</v>
      </c>
      <c r="F146" s="7">
        <v>19246</v>
      </c>
      <c r="G146" s="5">
        <f>Table1[[#This Row],[pledged]]/Table1[[#This Row],[goal]]</f>
        <v>0.20896851248642778</v>
      </c>
      <c r="H146" s="2" t="s">
        <v>14</v>
      </c>
      <c r="I146" s="2">
        <v>326</v>
      </c>
      <c r="J146" s="8">
        <f t="shared" si="25"/>
        <v>59.036809815950917</v>
      </c>
      <c r="K146" s="22" t="s">
        <v>21</v>
      </c>
      <c r="L146" s="22" t="s">
        <v>22</v>
      </c>
      <c r="M146" s="2">
        <v>1429592400</v>
      </c>
      <c r="N146" s="2">
        <v>1430974800</v>
      </c>
      <c r="O146" s="2" t="b">
        <v>0</v>
      </c>
      <c r="P146" s="2" t="b">
        <v>1</v>
      </c>
      <c r="Q146" s="2" t="b">
        <f>AND(Table1[[#This Row],[staff_pick]]=TRUE,Table1[[#This Row],[spotlight]]=TRUE)</f>
        <v>0</v>
      </c>
      <c r="R146" s="2" t="s">
        <v>65</v>
      </c>
      <c r="S146" s="8" t="str">
        <f t="shared" si="26"/>
        <v>technology</v>
      </c>
      <c r="T146" s="8" t="str">
        <f t="shared" si="27"/>
        <v>wearables</v>
      </c>
      <c r="U146" s="12">
        <f t="shared" si="28"/>
        <v>42115.208333333328</v>
      </c>
      <c r="V146" s="12">
        <f t="shared" si="29"/>
        <v>42131.208333333328</v>
      </c>
      <c r="W146" s="16">
        <f t="shared" si="30"/>
        <v>16</v>
      </c>
      <c r="X146" s="15">
        <f t="shared" si="31"/>
        <v>1</v>
      </c>
      <c r="Y146" s="19">
        <f t="shared" si="32"/>
        <v>92100</v>
      </c>
      <c r="Z146" s="19">
        <f t="shared" si="33"/>
        <v>19246</v>
      </c>
      <c r="AA146" s="19">
        <f t="shared" si="34"/>
        <v>59.036809815950917</v>
      </c>
      <c r="AB146" s="2" t="str">
        <f t="shared" si="35"/>
        <v>USA</v>
      </c>
      <c r="AF146"/>
    </row>
    <row r="147" spans="2:32" x14ac:dyDescent="0.25">
      <c r="B147" s="24">
        <v>140</v>
      </c>
      <c r="C147" s="2" t="s">
        <v>332</v>
      </c>
      <c r="D147" s="3" t="s">
        <v>333</v>
      </c>
      <c r="E147" s="7">
        <v>5500</v>
      </c>
      <c r="F147" s="7">
        <v>12274</v>
      </c>
      <c r="G147" s="5">
        <f>Table1[[#This Row],[pledged]]/Table1[[#This Row],[goal]]</f>
        <v>2.2316363636363636</v>
      </c>
      <c r="H147" s="2" t="s">
        <v>20</v>
      </c>
      <c r="I147" s="2">
        <v>186</v>
      </c>
      <c r="J147" s="8">
        <f t="shared" si="25"/>
        <v>65.989247311827953</v>
      </c>
      <c r="K147" s="22" t="s">
        <v>21</v>
      </c>
      <c r="L147" s="22" t="s">
        <v>22</v>
      </c>
      <c r="M147" s="2">
        <v>1519538400</v>
      </c>
      <c r="N147" s="2">
        <v>1519970400</v>
      </c>
      <c r="O147" s="2" t="b">
        <v>0</v>
      </c>
      <c r="P147" s="2" t="b">
        <v>0</v>
      </c>
      <c r="Q147" s="2" t="b">
        <f>AND(Table1[[#This Row],[staff_pick]]=TRUE,Table1[[#This Row],[spotlight]]=TRUE)</f>
        <v>0</v>
      </c>
      <c r="R147" s="2" t="s">
        <v>42</v>
      </c>
      <c r="S147" s="8" t="str">
        <f t="shared" si="26"/>
        <v>film &amp; video</v>
      </c>
      <c r="T147" s="8" t="str">
        <f t="shared" si="27"/>
        <v>documentary</v>
      </c>
      <c r="U147" s="12">
        <f t="shared" si="28"/>
        <v>43156.25</v>
      </c>
      <c r="V147" s="12">
        <f t="shared" si="29"/>
        <v>43161.25</v>
      </c>
      <c r="W147" s="16">
        <f t="shared" si="30"/>
        <v>5</v>
      </c>
      <c r="X147" s="15">
        <f t="shared" si="31"/>
        <v>1</v>
      </c>
      <c r="Y147" s="19">
        <f t="shared" si="32"/>
        <v>5500</v>
      </c>
      <c r="Z147" s="19">
        <f t="shared" si="33"/>
        <v>12274</v>
      </c>
      <c r="AA147" s="19">
        <f t="shared" si="34"/>
        <v>65.989247311827953</v>
      </c>
      <c r="AB147" s="2" t="str">
        <f t="shared" si="35"/>
        <v>USA</v>
      </c>
      <c r="AF147"/>
    </row>
    <row r="148" spans="2:32" x14ac:dyDescent="0.25">
      <c r="B148" s="24">
        <v>141</v>
      </c>
      <c r="C148" s="2" t="s">
        <v>334</v>
      </c>
      <c r="D148" s="3" t="s">
        <v>335</v>
      </c>
      <c r="E148" s="7">
        <v>64300</v>
      </c>
      <c r="F148" s="7">
        <v>65323</v>
      </c>
      <c r="G148" s="5">
        <f>Table1[[#This Row],[pledged]]/Table1[[#This Row],[goal]]</f>
        <v>1.0159097978227061</v>
      </c>
      <c r="H148" s="2" t="s">
        <v>20</v>
      </c>
      <c r="I148" s="2">
        <v>1071</v>
      </c>
      <c r="J148" s="8">
        <f t="shared" si="25"/>
        <v>60.992530345471522</v>
      </c>
      <c r="K148" s="22" t="s">
        <v>21</v>
      </c>
      <c r="L148" s="22" t="s">
        <v>22</v>
      </c>
      <c r="M148" s="2">
        <v>1434085200</v>
      </c>
      <c r="N148" s="2">
        <v>1434603600</v>
      </c>
      <c r="O148" s="2" t="b">
        <v>0</v>
      </c>
      <c r="P148" s="2" t="b">
        <v>0</v>
      </c>
      <c r="Q148" s="2" t="b">
        <f>AND(Table1[[#This Row],[staff_pick]]=TRUE,Table1[[#This Row],[spotlight]]=TRUE)</f>
        <v>0</v>
      </c>
      <c r="R148" s="2" t="s">
        <v>28</v>
      </c>
      <c r="S148" s="8" t="str">
        <f t="shared" si="26"/>
        <v>technology</v>
      </c>
      <c r="T148" s="8" t="str">
        <f t="shared" si="27"/>
        <v>web</v>
      </c>
      <c r="U148" s="12">
        <f t="shared" si="28"/>
        <v>42167.208333333328</v>
      </c>
      <c r="V148" s="12">
        <f t="shared" si="29"/>
        <v>42173.208333333328</v>
      </c>
      <c r="W148" s="16">
        <f t="shared" si="30"/>
        <v>6</v>
      </c>
      <c r="X148" s="15">
        <f t="shared" si="31"/>
        <v>1</v>
      </c>
      <c r="Y148" s="19">
        <f t="shared" si="32"/>
        <v>64300</v>
      </c>
      <c r="Z148" s="19">
        <f t="shared" si="33"/>
        <v>65323</v>
      </c>
      <c r="AA148" s="19">
        <f t="shared" si="34"/>
        <v>60.992530345471522</v>
      </c>
      <c r="AB148" s="2" t="str">
        <f t="shared" si="35"/>
        <v>USA</v>
      </c>
      <c r="AF148"/>
    </row>
    <row r="149" spans="2:32" x14ac:dyDescent="0.25">
      <c r="B149" s="24">
        <v>142</v>
      </c>
      <c r="C149" s="2" t="s">
        <v>336</v>
      </c>
      <c r="D149" s="3" t="s">
        <v>337</v>
      </c>
      <c r="E149" s="7">
        <v>5000</v>
      </c>
      <c r="F149" s="7">
        <v>11502</v>
      </c>
      <c r="G149" s="5">
        <f>Table1[[#This Row],[pledged]]/Table1[[#This Row],[goal]]</f>
        <v>2.3003999999999998</v>
      </c>
      <c r="H149" s="2" t="s">
        <v>20</v>
      </c>
      <c r="I149" s="2">
        <v>117</v>
      </c>
      <c r="J149" s="8">
        <f t="shared" si="25"/>
        <v>98.307692307692307</v>
      </c>
      <c r="K149" s="22" t="s">
        <v>21</v>
      </c>
      <c r="L149" s="22" t="s">
        <v>22</v>
      </c>
      <c r="M149" s="2">
        <v>1333688400</v>
      </c>
      <c r="N149" s="2">
        <v>1337230800</v>
      </c>
      <c r="O149" s="2" t="b">
        <v>0</v>
      </c>
      <c r="P149" s="2" t="b">
        <v>0</v>
      </c>
      <c r="Q149" s="2" t="b">
        <f>AND(Table1[[#This Row],[staff_pick]]=TRUE,Table1[[#This Row],[spotlight]]=TRUE)</f>
        <v>0</v>
      </c>
      <c r="R149" s="2" t="s">
        <v>28</v>
      </c>
      <c r="S149" s="8" t="str">
        <f t="shared" si="26"/>
        <v>technology</v>
      </c>
      <c r="T149" s="8" t="str">
        <f t="shared" si="27"/>
        <v>web</v>
      </c>
      <c r="U149" s="12">
        <f t="shared" si="28"/>
        <v>41005.208333333336</v>
      </c>
      <c r="V149" s="12">
        <f t="shared" si="29"/>
        <v>41046.208333333336</v>
      </c>
      <c r="W149" s="16">
        <f t="shared" si="30"/>
        <v>41</v>
      </c>
      <c r="X149" s="15">
        <f t="shared" si="31"/>
        <v>1</v>
      </c>
      <c r="Y149" s="19">
        <f t="shared" si="32"/>
        <v>5000</v>
      </c>
      <c r="Z149" s="19">
        <f t="shared" si="33"/>
        <v>11502</v>
      </c>
      <c r="AA149" s="19">
        <f t="shared" si="34"/>
        <v>98.307692307692307</v>
      </c>
      <c r="AB149" s="2" t="str">
        <f t="shared" si="35"/>
        <v>USA</v>
      </c>
      <c r="AF149"/>
    </row>
    <row r="150" spans="2:32" x14ac:dyDescent="0.25">
      <c r="B150" s="24">
        <v>143</v>
      </c>
      <c r="C150" s="2" t="s">
        <v>338</v>
      </c>
      <c r="D150" s="3" t="s">
        <v>339</v>
      </c>
      <c r="E150" s="7">
        <v>5400</v>
      </c>
      <c r="F150" s="7">
        <v>7322</v>
      </c>
      <c r="G150" s="5">
        <f>Table1[[#This Row],[pledged]]/Table1[[#This Row],[goal]]</f>
        <v>1.355925925925926</v>
      </c>
      <c r="H150" s="2" t="s">
        <v>20</v>
      </c>
      <c r="I150" s="2">
        <v>70</v>
      </c>
      <c r="J150" s="8">
        <f t="shared" si="25"/>
        <v>104.6</v>
      </c>
      <c r="K150" s="22" t="s">
        <v>21</v>
      </c>
      <c r="L150" s="22" t="s">
        <v>22</v>
      </c>
      <c r="M150" s="2">
        <v>1277701200</v>
      </c>
      <c r="N150" s="2">
        <v>1279429200</v>
      </c>
      <c r="O150" s="2" t="b">
        <v>0</v>
      </c>
      <c r="P150" s="2" t="b">
        <v>0</v>
      </c>
      <c r="Q150" s="2" t="b">
        <f>AND(Table1[[#This Row],[staff_pick]]=TRUE,Table1[[#This Row],[spotlight]]=TRUE)</f>
        <v>0</v>
      </c>
      <c r="R150" s="2" t="s">
        <v>60</v>
      </c>
      <c r="S150" s="8" t="str">
        <f t="shared" si="26"/>
        <v>music</v>
      </c>
      <c r="T150" s="8" t="str">
        <f t="shared" si="27"/>
        <v>indie rock</v>
      </c>
      <c r="U150" s="12">
        <f t="shared" si="28"/>
        <v>40357.208333333336</v>
      </c>
      <c r="V150" s="12">
        <f t="shared" si="29"/>
        <v>40377.208333333336</v>
      </c>
      <c r="W150" s="16">
        <f t="shared" si="30"/>
        <v>20</v>
      </c>
      <c r="X150" s="15">
        <f t="shared" si="31"/>
        <v>1</v>
      </c>
      <c r="Y150" s="19">
        <f t="shared" si="32"/>
        <v>5400</v>
      </c>
      <c r="Z150" s="19">
        <f t="shared" si="33"/>
        <v>7322</v>
      </c>
      <c r="AA150" s="19">
        <f t="shared" si="34"/>
        <v>104.6</v>
      </c>
      <c r="AB150" s="2" t="str">
        <f t="shared" si="35"/>
        <v>USA</v>
      </c>
      <c r="AF150"/>
    </row>
    <row r="151" spans="2:32" x14ac:dyDescent="0.25">
      <c r="B151" s="24">
        <v>144</v>
      </c>
      <c r="C151" s="2" t="s">
        <v>340</v>
      </c>
      <c r="D151" s="3" t="s">
        <v>341</v>
      </c>
      <c r="E151" s="7">
        <v>9000</v>
      </c>
      <c r="F151" s="7">
        <v>11619</v>
      </c>
      <c r="G151" s="5">
        <f>Table1[[#This Row],[pledged]]/Table1[[#This Row],[goal]]</f>
        <v>1.2909999999999999</v>
      </c>
      <c r="H151" s="2" t="s">
        <v>20</v>
      </c>
      <c r="I151" s="2">
        <v>135</v>
      </c>
      <c r="J151" s="8">
        <f t="shared" si="25"/>
        <v>86.066666666666663</v>
      </c>
      <c r="K151" s="22" t="s">
        <v>21</v>
      </c>
      <c r="L151" s="22" t="s">
        <v>22</v>
      </c>
      <c r="M151" s="2">
        <v>1560747600</v>
      </c>
      <c r="N151" s="2">
        <v>1561438800</v>
      </c>
      <c r="O151" s="2" t="b">
        <v>0</v>
      </c>
      <c r="P151" s="2" t="b">
        <v>0</v>
      </c>
      <c r="Q151" s="2" t="b">
        <f>AND(Table1[[#This Row],[staff_pick]]=TRUE,Table1[[#This Row],[spotlight]]=TRUE)</f>
        <v>0</v>
      </c>
      <c r="R151" s="2" t="s">
        <v>33</v>
      </c>
      <c r="S151" s="8" t="str">
        <f t="shared" si="26"/>
        <v>theater</v>
      </c>
      <c r="T151" s="8" t="str">
        <f t="shared" si="27"/>
        <v>plays</v>
      </c>
      <c r="U151" s="12">
        <f t="shared" si="28"/>
        <v>43633.208333333328</v>
      </c>
      <c r="V151" s="12">
        <f t="shared" si="29"/>
        <v>43641.208333333328</v>
      </c>
      <c r="W151" s="16">
        <f t="shared" si="30"/>
        <v>8</v>
      </c>
      <c r="X151" s="15">
        <f t="shared" si="31"/>
        <v>1</v>
      </c>
      <c r="Y151" s="19">
        <f t="shared" si="32"/>
        <v>9000</v>
      </c>
      <c r="Z151" s="19">
        <f t="shared" si="33"/>
        <v>11619</v>
      </c>
      <c r="AA151" s="19">
        <f t="shared" si="34"/>
        <v>86.066666666666663</v>
      </c>
      <c r="AB151" s="2" t="str">
        <f t="shared" si="35"/>
        <v>USA</v>
      </c>
      <c r="AF151"/>
    </row>
    <row r="152" spans="2:32" x14ac:dyDescent="0.25">
      <c r="B152" s="24">
        <v>145</v>
      </c>
      <c r="C152" s="2" t="s">
        <v>342</v>
      </c>
      <c r="D152" s="3" t="s">
        <v>343</v>
      </c>
      <c r="E152" s="7">
        <v>25000</v>
      </c>
      <c r="F152" s="7">
        <v>59128</v>
      </c>
      <c r="G152" s="5">
        <f>Table1[[#This Row],[pledged]]/Table1[[#This Row],[goal]]</f>
        <v>2.3651200000000001</v>
      </c>
      <c r="H152" s="2" t="s">
        <v>20</v>
      </c>
      <c r="I152" s="2">
        <v>768</v>
      </c>
      <c r="J152" s="8">
        <f t="shared" si="25"/>
        <v>76.989583333333329</v>
      </c>
      <c r="K152" s="22" t="s">
        <v>98</v>
      </c>
      <c r="L152" s="22" t="s">
        <v>99</v>
      </c>
      <c r="M152" s="2">
        <v>1410066000</v>
      </c>
      <c r="N152" s="2">
        <v>1410498000</v>
      </c>
      <c r="O152" s="2" t="b">
        <v>0</v>
      </c>
      <c r="P152" s="2" t="b">
        <v>0</v>
      </c>
      <c r="Q152" s="2" t="b">
        <f>AND(Table1[[#This Row],[staff_pick]]=TRUE,Table1[[#This Row],[spotlight]]=TRUE)</f>
        <v>0</v>
      </c>
      <c r="R152" s="2" t="s">
        <v>65</v>
      </c>
      <c r="S152" s="8" t="str">
        <f t="shared" si="26"/>
        <v>technology</v>
      </c>
      <c r="T152" s="8" t="str">
        <f t="shared" si="27"/>
        <v>wearables</v>
      </c>
      <c r="U152" s="12">
        <f t="shared" si="28"/>
        <v>41889.208333333336</v>
      </c>
      <c r="V152" s="12">
        <f t="shared" si="29"/>
        <v>41894.208333333336</v>
      </c>
      <c r="W152" s="16">
        <f t="shared" si="30"/>
        <v>5</v>
      </c>
      <c r="X152" s="15">
        <f t="shared" si="31"/>
        <v>0.96</v>
      </c>
      <c r="Y152" s="19">
        <f t="shared" si="32"/>
        <v>26041.666666666668</v>
      </c>
      <c r="Z152" s="19">
        <f t="shared" si="33"/>
        <v>61591.666666666672</v>
      </c>
      <c r="AA152" s="19">
        <f t="shared" si="34"/>
        <v>80.1974826388889</v>
      </c>
      <c r="AB152" s="2" t="str">
        <f t="shared" si="35"/>
        <v>Switzerland</v>
      </c>
      <c r="AF152"/>
    </row>
    <row r="153" spans="2:32" x14ac:dyDescent="0.25">
      <c r="B153" s="24">
        <v>146</v>
      </c>
      <c r="C153" s="2" t="s">
        <v>344</v>
      </c>
      <c r="D153" s="3" t="s">
        <v>345</v>
      </c>
      <c r="E153" s="7">
        <v>8800</v>
      </c>
      <c r="F153" s="7">
        <v>1518</v>
      </c>
      <c r="G153" s="5">
        <f>Table1[[#This Row],[pledged]]/Table1[[#This Row],[goal]]</f>
        <v>0.17249999999999999</v>
      </c>
      <c r="H153" s="2" t="s">
        <v>74</v>
      </c>
      <c r="I153" s="2">
        <v>51</v>
      </c>
      <c r="J153" s="8">
        <f t="shared" si="25"/>
        <v>29.764705882352942</v>
      </c>
      <c r="K153" s="22" t="s">
        <v>21</v>
      </c>
      <c r="L153" s="22" t="s">
        <v>22</v>
      </c>
      <c r="M153" s="2">
        <v>1320732000</v>
      </c>
      <c r="N153" s="2">
        <v>1322460000</v>
      </c>
      <c r="O153" s="2" t="b">
        <v>0</v>
      </c>
      <c r="P153" s="2" t="b">
        <v>0</v>
      </c>
      <c r="Q153" s="2" t="b">
        <f>AND(Table1[[#This Row],[staff_pick]]=TRUE,Table1[[#This Row],[spotlight]]=TRUE)</f>
        <v>0</v>
      </c>
      <c r="R153" s="2" t="s">
        <v>33</v>
      </c>
      <c r="S153" s="8" t="str">
        <f t="shared" si="26"/>
        <v>theater</v>
      </c>
      <c r="T153" s="8" t="str">
        <f t="shared" si="27"/>
        <v>plays</v>
      </c>
      <c r="U153" s="12">
        <f t="shared" si="28"/>
        <v>40855.25</v>
      </c>
      <c r="V153" s="12">
        <f t="shared" si="29"/>
        <v>40875.25</v>
      </c>
      <c r="W153" s="16">
        <f t="shared" si="30"/>
        <v>20</v>
      </c>
      <c r="X153" s="15">
        <f t="shared" si="31"/>
        <v>1</v>
      </c>
      <c r="Y153" s="19">
        <f t="shared" si="32"/>
        <v>8800</v>
      </c>
      <c r="Z153" s="19">
        <f t="shared" si="33"/>
        <v>1518</v>
      </c>
      <c r="AA153" s="19">
        <f t="shared" si="34"/>
        <v>29.764705882352942</v>
      </c>
      <c r="AB153" s="2" t="str">
        <f t="shared" si="35"/>
        <v>USA</v>
      </c>
      <c r="AF153"/>
    </row>
    <row r="154" spans="2:32" x14ac:dyDescent="0.25">
      <c r="B154" s="24">
        <v>147</v>
      </c>
      <c r="C154" s="2" t="s">
        <v>346</v>
      </c>
      <c r="D154" s="3" t="s">
        <v>347</v>
      </c>
      <c r="E154" s="7">
        <v>8300</v>
      </c>
      <c r="F154" s="7">
        <v>9337</v>
      </c>
      <c r="G154" s="5">
        <f>Table1[[#This Row],[pledged]]/Table1[[#This Row],[goal]]</f>
        <v>1.1249397590361445</v>
      </c>
      <c r="H154" s="2" t="s">
        <v>20</v>
      </c>
      <c r="I154" s="2">
        <v>199</v>
      </c>
      <c r="J154" s="8">
        <f t="shared" si="25"/>
        <v>46.91959798994975</v>
      </c>
      <c r="K154" s="22" t="s">
        <v>21</v>
      </c>
      <c r="L154" s="22" t="s">
        <v>22</v>
      </c>
      <c r="M154" s="2">
        <v>1465794000</v>
      </c>
      <c r="N154" s="2">
        <v>1466312400</v>
      </c>
      <c r="O154" s="2" t="b">
        <v>0</v>
      </c>
      <c r="P154" s="2" t="b">
        <v>1</v>
      </c>
      <c r="Q154" s="2" t="b">
        <f>AND(Table1[[#This Row],[staff_pick]]=TRUE,Table1[[#This Row],[spotlight]]=TRUE)</f>
        <v>0</v>
      </c>
      <c r="R154" s="2" t="s">
        <v>33</v>
      </c>
      <c r="S154" s="8" t="str">
        <f t="shared" si="26"/>
        <v>theater</v>
      </c>
      <c r="T154" s="8" t="str">
        <f t="shared" si="27"/>
        <v>plays</v>
      </c>
      <c r="U154" s="12">
        <f t="shared" si="28"/>
        <v>42534.208333333328</v>
      </c>
      <c r="V154" s="12">
        <f t="shared" si="29"/>
        <v>42540.208333333328</v>
      </c>
      <c r="W154" s="16">
        <f t="shared" si="30"/>
        <v>6</v>
      </c>
      <c r="X154" s="15">
        <f t="shared" si="31"/>
        <v>1</v>
      </c>
      <c r="Y154" s="19">
        <f t="shared" si="32"/>
        <v>8300</v>
      </c>
      <c r="Z154" s="19">
        <f t="shared" si="33"/>
        <v>9337</v>
      </c>
      <c r="AA154" s="19">
        <f t="shared" si="34"/>
        <v>46.91959798994975</v>
      </c>
      <c r="AB154" s="2" t="str">
        <f t="shared" si="35"/>
        <v>USA</v>
      </c>
      <c r="AF154"/>
    </row>
    <row r="155" spans="2:32" x14ac:dyDescent="0.25">
      <c r="B155" s="24">
        <v>148</v>
      </c>
      <c r="C155" s="2" t="s">
        <v>348</v>
      </c>
      <c r="D155" s="3" t="s">
        <v>349</v>
      </c>
      <c r="E155" s="7">
        <v>9300</v>
      </c>
      <c r="F155" s="7">
        <v>11255</v>
      </c>
      <c r="G155" s="5">
        <f>Table1[[#This Row],[pledged]]/Table1[[#This Row],[goal]]</f>
        <v>1.2102150537634409</v>
      </c>
      <c r="H155" s="2" t="s">
        <v>20</v>
      </c>
      <c r="I155" s="2">
        <v>107</v>
      </c>
      <c r="J155" s="8">
        <f t="shared" si="25"/>
        <v>105.18691588785046</v>
      </c>
      <c r="K155" s="22" t="s">
        <v>21</v>
      </c>
      <c r="L155" s="22" t="s">
        <v>22</v>
      </c>
      <c r="M155" s="2">
        <v>1500958800</v>
      </c>
      <c r="N155" s="2">
        <v>1501736400</v>
      </c>
      <c r="O155" s="2" t="b">
        <v>0</v>
      </c>
      <c r="P155" s="2" t="b">
        <v>0</v>
      </c>
      <c r="Q155" s="2" t="b">
        <f>AND(Table1[[#This Row],[staff_pick]]=TRUE,Table1[[#This Row],[spotlight]]=TRUE)</f>
        <v>0</v>
      </c>
      <c r="R155" s="2" t="s">
        <v>65</v>
      </c>
      <c r="S155" s="8" t="str">
        <f t="shared" si="26"/>
        <v>technology</v>
      </c>
      <c r="T155" s="8" t="str">
        <f t="shared" si="27"/>
        <v>wearables</v>
      </c>
      <c r="U155" s="12">
        <f t="shared" si="28"/>
        <v>42941.208333333328</v>
      </c>
      <c r="V155" s="12">
        <f t="shared" si="29"/>
        <v>42950.208333333328</v>
      </c>
      <c r="W155" s="16">
        <f t="shared" si="30"/>
        <v>9</v>
      </c>
      <c r="X155" s="15">
        <f t="shared" si="31"/>
        <v>1</v>
      </c>
      <c r="Y155" s="19">
        <f t="shared" si="32"/>
        <v>9300</v>
      </c>
      <c r="Z155" s="19">
        <f t="shared" si="33"/>
        <v>11255</v>
      </c>
      <c r="AA155" s="19">
        <f t="shared" si="34"/>
        <v>105.18691588785046</v>
      </c>
      <c r="AB155" s="2" t="str">
        <f t="shared" si="35"/>
        <v>USA</v>
      </c>
      <c r="AF155"/>
    </row>
    <row r="156" spans="2:32" x14ac:dyDescent="0.25">
      <c r="B156" s="24">
        <v>149</v>
      </c>
      <c r="C156" s="2" t="s">
        <v>350</v>
      </c>
      <c r="D156" s="3" t="s">
        <v>351</v>
      </c>
      <c r="E156" s="7">
        <v>6200</v>
      </c>
      <c r="F156" s="7">
        <v>13632</v>
      </c>
      <c r="G156" s="5">
        <f>Table1[[#This Row],[pledged]]/Table1[[#This Row],[goal]]</f>
        <v>2.1987096774193549</v>
      </c>
      <c r="H156" s="2" t="s">
        <v>20</v>
      </c>
      <c r="I156" s="2">
        <v>195</v>
      </c>
      <c r="J156" s="8">
        <f t="shared" si="25"/>
        <v>69.907692307692301</v>
      </c>
      <c r="K156" s="22" t="s">
        <v>21</v>
      </c>
      <c r="L156" s="22" t="s">
        <v>22</v>
      </c>
      <c r="M156" s="2">
        <v>1357020000</v>
      </c>
      <c r="N156" s="2">
        <v>1361512800</v>
      </c>
      <c r="O156" s="2" t="b">
        <v>0</v>
      </c>
      <c r="P156" s="2" t="b">
        <v>0</v>
      </c>
      <c r="Q156" s="2" t="b">
        <f>AND(Table1[[#This Row],[staff_pick]]=TRUE,Table1[[#This Row],[spotlight]]=TRUE)</f>
        <v>0</v>
      </c>
      <c r="R156" s="2" t="s">
        <v>60</v>
      </c>
      <c r="S156" s="8" t="str">
        <f t="shared" si="26"/>
        <v>music</v>
      </c>
      <c r="T156" s="8" t="str">
        <f t="shared" si="27"/>
        <v>indie rock</v>
      </c>
      <c r="U156" s="12">
        <f t="shared" si="28"/>
        <v>41275.25</v>
      </c>
      <c r="V156" s="12">
        <f t="shared" si="29"/>
        <v>41327.25</v>
      </c>
      <c r="W156" s="16">
        <f t="shared" si="30"/>
        <v>52</v>
      </c>
      <c r="X156" s="15">
        <f t="shared" si="31"/>
        <v>1</v>
      </c>
      <c r="Y156" s="19">
        <f t="shared" si="32"/>
        <v>6200</v>
      </c>
      <c r="Z156" s="19">
        <f t="shared" si="33"/>
        <v>13632</v>
      </c>
      <c r="AA156" s="19">
        <f t="shared" si="34"/>
        <v>69.907692307692301</v>
      </c>
      <c r="AB156" s="2" t="str">
        <f t="shared" si="35"/>
        <v>USA</v>
      </c>
      <c r="AF156"/>
    </row>
    <row r="157" spans="2:32" x14ac:dyDescent="0.25">
      <c r="B157" s="24">
        <v>150</v>
      </c>
      <c r="C157" s="2" t="s">
        <v>352</v>
      </c>
      <c r="D157" s="3" t="s">
        <v>353</v>
      </c>
      <c r="E157" s="7">
        <v>100</v>
      </c>
      <c r="F157" s="7">
        <v>1</v>
      </c>
      <c r="G157" s="5">
        <f>Table1[[#This Row],[pledged]]/Table1[[#This Row],[goal]]</f>
        <v>0.01</v>
      </c>
      <c r="H157" s="2" t="s">
        <v>14</v>
      </c>
      <c r="I157" s="2">
        <v>1</v>
      </c>
      <c r="J157" s="8">
        <f t="shared" si="25"/>
        <v>1</v>
      </c>
      <c r="K157" s="22" t="s">
        <v>21</v>
      </c>
      <c r="L157" s="22" t="s">
        <v>22</v>
      </c>
      <c r="M157" s="2">
        <v>1544940000</v>
      </c>
      <c r="N157" s="2">
        <v>1545026400</v>
      </c>
      <c r="O157" s="2" t="b">
        <v>0</v>
      </c>
      <c r="P157" s="2" t="b">
        <v>0</v>
      </c>
      <c r="Q157" s="2" t="b">
        <f>AND(Table1[[#This Row],[staff_pick]]=TRUE,Table1[[#This Row],[spotlight]]=TRUE)</f>
        <v>0</v>
      </c>
      <c r="R157" s="2" t="s">
        <v>23</v>
      </c>
      <c r="S157" s="8" t="str">
        <f t="shared" si="26"/>
        <v>music</v>
      </c>
      <c r="T157" s="8" t="str">
        <f t="shared" si="27"/>
        <v>rock</v>
      </c>
      <c r="U157" s="12">
        <f t="shared" si="28"/>
        <v>43450.25</v>
      </c>
      <c r="V157" s="12">
        <f t="shared" si="29"/>
        <v>43451.25</v>
      </c>
      <c r="W157" s="16">
        <f t="shared" si="30"/>
        <v>1</v>
      </c>
      <c r="X157" s="15">
        <f t="shared" si="31"/>
        <v>1</v>
      </c>
      <c r="Y157" s="19">
        <f t="shared" si="32"/>
        <v>100</v>
      </c>
      <c r="Z157" s="19">
        <f t="shared" si="33"/>
        <v>1</v>
      </c>
      <c r="AA157" s="19">
        <f t="shared" si="34"/>
        <v>1</v>
      </c>
      <c r="AB157" s="2" t="str">
        <f t="shared" si="35"/>
        <v>USA</v>
      </c>
      <c r="AF157"/>
    </row>
    <row r="158" spans="2:32" x14ac:dyDescent="0.25">
      <c r="B158" s="24">
        <v>151</v>
      </c>
      <c r="C158" s="2" t="s">
        <v>354</v>
      </c>
      <c r="D158" s="3" t="s">
        <v>355</v>
      </c>
      <c r="E158" s="7">
        <v>137200</v>
      </c>
      <c r="F158" s="7">
        <v>88037</v>
      </c>
      <c r="G158" s="5">
        <f>Table1[[#This Row],[pledged]]/Table1[[#This Row],[goal]]</f>
        <v>0.64166909620991253</v>
      </c>
      <c r="H158" s="2" t="s">
        <v>14</v>
      </c>
      <c r="I158" s="2">
        <v>1467</v>
      </c>
      <c r="J158" s="8">
        <f t="shared" si="25"/>
        <v>60.011588275391958</v>
      </c>
      <c r="K158" s="22" t="s">
        <v>21</v>
      </c>
      <c r="L158" s="22" t="s">
        <v>22</v>
      </c>
      <c r="M158" s="2">
        <v>1402290000</v>
      </c>
      <c r="N158" s="2">
        <v>1406696400</v>
      </c>
      <c r="O158" s="2" t="b">
        <v>0</v>
      </c>
      <c r="P158" s="2" t="b">
        <v>0</v>
      </c>
      <c r="Q158" s="2" t="b">
        <f>AND(Table1[[#This Row],[staff_pick]]=TRUE,Table1[[#This Row],[spotlight]]=TRUE)</f>
        <v>0</v>
      </c>
      <c r="R158" s="2" t="s">
        <v>50</v>
      </c>
      <c r="S158" s="8" t="str">
        <f t="shared" si="26"/>
        <v>music</v>
      </c>
      <c r="T158" s="8" t="str">
        <f t="shared" si="27"/>
        <v>electric music</v>
      </c>
      <c r="U158" s="12">
        <f t="shared" si="28"/>
        <v>41799.208333333336</v>
      </c>
      <c r="V158" s="12">
        <f t="shared" si="29"/>
        <v>41850.208333333336</v>
      </c>
      <c r="W158" s="16">
        <f t="shared" si="30"/>
        <v>51</v>
      </c>
      <c r="X158" s="15">
        <f t="shared" si="31"/>
        <v>1</v>
      </c>
      <c r="Y158" s="19">
        <f t="shared" si="32"/>
        <v>137200</v>
      </c>
      <c r="Z158" s="19">
        <f t="shared" si="33"/>
        <v>88037</v>
      </c>
      <c r="AA158" s="19">
        <f t="shared" si="34"/>
        <v>60.011588275391958</v>
      </c>
      <c r="AB158" s="2" t="str">
        <f t="shared" si="35"/>
        <v>USA</v>
      </c>
      <c r="AF158"/>
    </row>
    <row r="159" spans="2:32" x14ac:dyDescent="0.25">
      <c r="B159" s="24">
        <v>152</v>
      </c>
      <c r="C159" s="2" t="s">
        <v>356</v>
      </c>
      <c r="D159" s="3" t="s">
        <v>357</v>
      </c>
      <c r="E159" s="7">
        <v>41500</v>
      </c>
      <c r="F159" s="7">
        <v>175573</v>
      </c>
      <c r="G159" s="5">
        <f>Table1[[#This Row],[pledged]]/Table1[[#This Row],[goal]]</f>
        <v>4.2306746987951804</v>
      </c>
      <c r="H159" s="2" t="s">
        <v>20</v>
      </c>
      <c r="I159" s="2">
        <v>3376</v>
      </c>
      <c r="J159" s="8">
        <f t="shared" si="25"/>
        <v>52.006220379146917</v>
      </c>
      <c r="K159" s="22" t="s">
        <v>21</v>
      </c>
      <c r="L159" s="22" t="s">
        <v>22</v>
      </c>
      <c r="M159" s="2">
        <v>1487311200</v>
      </c>
      <c r="N159" s="2">
        <v>1487916000</v>
      </c>
      <c r="O159" s="2" t="b">
        <v>0</v>
      </c>
      <c r="P159" s="2" t="b">
        <v>0</v>
      </c>
      <c r="Q159" s="2" t="b">
        <f>AND(Table1[[#This Row],[staff_pick]]=TRUE,Table1[[#This Row],[spotlight]]=TRUE)</f>
        <v>0</v>
      </c>
      <c r="R159" s="2" t="s">
        <v>60</v>
      </c>
      <c r="S159" s="8" t="str">
        <f t="shared" si="26"/>
        <v>music</v>
      </c>
      <c r="T159" s="8" t="str">
        <f t="shared" si="27"/>
        <v>indie rock</v>
      </c>
      <c r="U159" s="12">
        <f t="shared" si="28"/>
        <v>42783.25</v>
      </c>
      <c r="V159" s="12">
        <f t="shared" si="29"/>
        <v>42790.25</v>
      </c>
      <c r="W159" s="16">
        <f t="shared" si="30"/>
        <v>7</v>
      </c>
      <c r="X159" s="15">
        <f t="shared" si="31"/>
        <v>1</v>
      </c>
      <c r="Y159" s="19">
        <f t="shared" si="32"/>
        <v>41500</v>
      </c>
      <c r="Z159" s="19">
        <f t="shared" si="33"/>
        <v>175573</v>
      </c>
      <c r="AA159" s="19">
        <f t="shared" si="34"/>
        <v>52.006220379146917</v>
      </c>
      <c r="AB159" s="2" t="str">
        <f t="shared" si="35"/>
        <v>USA</v>
      </c>
      <c r="AF159"/>
    </row>
    <row r="160" spans="2:32" x14ac:dyDescent="0.25">
      <c r="B160" s="24">
        <v>153</v>
      </c>
      <c r="C160" s="2" t="s">
        <v>358</v>
      </c>
      <c r="D160" s="3" t="s">
        <v>359</v>
      </c>
      <c r="E160" s="7">
        <v>189400</v>
      </c>
      <c r="F160" s="7">
        <v>176112</v>
      </c>
      <c r="G160" s="5">
        <f>Table1[[#This Row],[pledged]]/Table1[[#This Row],[goal]]</f>
        <v>0.92984160506863778</v>
      </c>
      <c r="H160" s="2" t="s">
        <v>14</v>
      </c>
      <c r="I160" s="2">
        <v>5681</v>
      </c>
      <c r="J160" s="8">
        <f t="shared" si="25"/>
        <v>31.000176025347649</v>
      </c>
      <c r="K160" s="22" t="s">
        <v>21</v>
      </c>
      <c r="L160" s="22" t="s">
        <v>22</v>
      </c>
      <c r="M160" s="2">
        <v>1350622800</v>
      </c>
      <c r="N160" s="2">
        <v>1351141200</v>
      </c>
      <c r="O160" s="2" t="b">
        <v>0</v>
      </c>
      <c r="P160" s="2" t="b">
        <v>0</v>
      </c>
      <c r="Q160" s="2" t="b">
        <f>AND(Table1[[#This Row],[staff_pick]]=TRUE,Table1[[#This Row],[spotlight]]=TRUE)</f>
        <v>0</v>
      </c>
      <c r="R160" s="2" t="s">
        <v>33</v>
      </c>
      <c r="S160" s="8" t="str">
        <f t="shared" si="26"/>
        <v>theater</v>
      </c>
      <c r="T160" s="8" t="str">
        <f t="shared" si="27"/>
        <v>plays</v>
      </c>
      <c r="U160" s="12">
        <f t="shared" si="28"/>
        <v>41201.208333333336</v>
      </c>
      <c r="V160" s="12">
        <f t="shared" si="29"/>
        <v>41207.208333333336</v>
      </c>
      <c r="W160" s="16">
        <f t="shared" si="30"/>
        <v>6</v>
      </c>
      <c r="X160" s="15">
        <f t="shared" si="31"/>
        <v>1</v>
      </c>
      <c r="Y160" s="19">
        <f t="shared" si="32"/>
        <v>189400</v>
      </c>
      <c r="Z160" s="19">
        <f t="shared" si="33"/>
        <v>176112</v>
      </c>
      <c r="AA160" s="19">
        <f t="shared" si="34"/>
        <v>31.000176025347649</v>
      </c>
      <c r="AB160" s="2" t="str">
        <f t="shared" si="35"/>
        <v>USA</v>
      </c>
      <c r="AF160"/>
    </row>
    <row r="161" spans="2:32" x14ac:dyDescent="0.25">
      <c r="B161" s="24">
        <v>154</v>
      </c>
      <c r="C161" s="2" t="s">
        <v>360</v>
      </c>
      <c r="D161" s="3" t="s">
        <v>361</v>
      </c>
      <c r="E161" s="7">
        <v>171300</v>
      </c>
      <c r="F161" s="7">
        <v>100650</v>
      </c>
      <c r="G161" s="5">
        <f>Table1[[#This Row],[pledged]]/Table1[[#This Row],[goal]]</f>
        <v>0.58756567425569173</v>
      </c>
      <c r="H161" s="2" t="s">
        <v>14</v>
      </c>
      <c r="I161" s="2">
        <v>1059</v>
      </c>
      <c r="J161" s="8">
        <f t="shared" si="25"/>
        <v>95.042492917847028</v>
      </c>
      <c r="K161" s="22" t="s">
        <v>21</v>
      </c>
      <c r="L161" s="22" t="s">
        <v>22</v>
      </c>
      <c r="M161" s="2">
        <v>1463029200</v>
      </c>
      <c r="N161" s="2">
        <v>1465016400</v>
      </c>
      <c r="O161" s="2" t="b">
        <v>0</v>
      </c>
      <c r="P161" s="2" t="b">
        <v>1</v>
      </c>
      <c r="Q161" s="2" t="b">
        <f>AND(Table1[[#This Row],[staff_pick]]=TRUE,Table1[[#This Row],[spotlight]]=TRUE)</f>
        <v>0</v>
      </c>
      <c r="R161" s="2" t="s">
        <v>60</v>
      </c>
      <c r="S161" s="8" t="str">
        <f t="shared" si="26"/>
        <v>music</v>
      </c>
      <c r="T161" s="8" t="str">
        <f t="shared" si="27"/>
        <v>indie rock</v>
      </c>
      <c r="U161" s="12">
        <f t="shared" si="28"/>
        <v>42502.208333333328</v>
      </c>
      <c r="V161" s="12">
        <f t="shared" si="29"/>
        <v>42525.208333333328</v>
      </c>
      <c r="W161" s="16">
        <f t="shared" si="30"/>
        <v>23</v>
      </c>
      <c r="X161" s="15">
        <f t="shared" si="31"/>
        <v>1</v>
      </c>
      <c r="Y161" s="19">
        <f t="shared" si="32"/>
        <v>171300</v>
      </c>
      <c r="Z161" s="19">
        <f t="shared" si="33"/>
        <v>100650</v>
      </c>
      <c r="AA161" s="19">
        <f t="shared" si="34"/>
        <v>95.042492917847028</v>
      </c>
      <c r="AB161" s="2" t="str">
        <f t="shared" si="35"/>
        <v>USA</v>
      </c>
      <c r="AF161"/>
    </row>
    <row r="162" spans="2:32" x14ac:dyDescent="0.25">
      <c r="B162" s="24">
        <v>155</v>
      </c>
      <c r="C162" s="2" t="s">
        <v>362</v>
      </c>
      <c r="D162" s="3" t="s">
        <v>363</v>
      </c>
      <c r="E162" s="7">
        <v>139500</v>
      </c>
      <c r="F162" s="7">
        <v>90706</v>
      </c>
      <c r="G162" s="5">
        <f>Table1[[#This Row],[pledged]]/Table1[[#This Row],[goal]]</f>
        <v>0.65022222222222226</v>
      </c>
      <c r="H162" s="2" t="s">
        <v>14</v>
      </c>
      <c r="I162" s="2">
        <v>1194</v>
      </c>
      <c r="J162" s="8">
        <f t="shared" si="25"/>
        <v>75.968174204355108</v>
      </c>
      <c r="K162" s="22" t="s">
        <v>21</v>
      </c>
      <c r="L162" s="22" t="s">
        <v>22</v>
      </c>
      <c r="M162" s="2">
        <v>1269493200</v>
      </c>
      <c r="N162" s="2">
        <v>1270789200</v>
      </c>
      <c r="O162" s="2" t="b">
        <v>0</v>
      </c>
      <c r="P162" s="2" t="b">
        <v>0</v>
      </c>
      <c r="Q162" s="2" t="b">
        <f>AND(Table1[[#This Row],[staff_pick]]=TRUE,Table1[[#This Row],[spotlight]]=TRUE)</f>
        <v>0</v>
      </c>
      <c r="R162" s="2" t="s">
        <v>33</v>
      </c>
      <c r="S162" s="8" t="str">
        <f t="shared" si="26"/>
        <v>theater</v>
      </c>
      <c r="T162" s="8" t="str">
        <f t="shared" si="27"/>
        <v>plays</v>
      </c>
      <c r="U162" s="12">
        <f t="shared" si="28"/>
        <v>40262.208333333336</v>
      </c>
      <c r="V162" s="12">
        <f t="shared" si="29"/>
        <v>40277.208333333336</v>
      </c>
      <c r="W162" s="16">
        <f t="shared" si="30"/>
        <v>15</v>
      </c>
      <c r="X162" s="15">
        <f t="shared" si="31"/>
        <v>1</v>
      </c>
      <c r="Y162" s="19">
        <f t="shared" si="32"/>
        <v>139500</v>
      </c>
      <c r="Z162" s="19">
        <f t="shared" si="33"/>
        <v>90706</v>
      </c>
      <c r="AA162" s="19">
        <f t="shared" si="34"/>
        <v>75.968174204355108</v>
      </c>
      <c r="AB162" s="2" t="str">
        <f t="shared" si="35"/>
        <v>USA</v>
      </c>
      <c r="AF162"/>
    </row>
    <row r="163" spans="2:32" x14ac:dyDescent="0.25">
      <c r="B163" s="24">
        <v>156</v>
      </c>
      <c r="C163" s="2" t="s">
        <v>364</v>
      </c>
      <c r="D163" s="3" t="s">
        <v>365</v>
      </c>
      <c r="E163" s="7">
        <v>36400</v>
      </c>
      <c r="F163" s="7">
        <v>26914</v>
      </c>
      <c r="G163" s="5">
        <f>Table1[[#This Row],[pledged]]/Table1[[#This Row],[goal]]</f>
        <v>0.73939560439560437</v>
      </c>
      <c r="H163" s="2" t="s">
        <v>74</v>
      </c>
      <c r="I163" s="2">
        <v>379</v>
      </c>
      <c r="J163" s="8">
        <f t="shared" si="25"/>
        <v>71.013192612137203</v>
      </c>
      <c r="K163" s="22" t="s">
        <v>26</v>
      </c>
      <c r="L163" s="22" t="s">
        <v>27</v>
      </c>
      <c r="M163" s="2">
        <v>1570251600</v>
      </c>
      <c r="N163" s="2">
        <v>1572325200</v>
      </c>
      <c r="O163" s="2" t="b">
        <v>0</v>
      </c>
      <c r="P163" s="2" t="b">
        <v>0</v>
      </c>
      <c r="Q163" s="2" t="b">
        <f>AND(Table1[[#This Row],[staff_pick]]=TRUE,Table1[[#This Row],[spotlight]]=TRUE)</f>
        <v>0</v>
      </c>
      <c r="R163" s="2" t="s">
        <v>23</v>
      </c>
      <c r="S163" s="8" t="str">
        <f t="shared" si="26"/>
        <v>music</v>
      </c>
      <c r="T163" s="8" t="str">
        <f t="shared" si="27"/>
        <v>rock</v>
      </c>
      <c r="U163" s="12">
        <f t="shared" si="28"/>
        <v>43743.208333333328</v>
      </c>
      <c r="V163" s="12">
        <f t="shared" si="29"/>
        <v>43767.208333333328</v>
      </c>
      <c r="W163" s="16">
        <f t="shared" si="30"/>
        <v>24</v>
      </c>
      <c r="X163" s="15">
        <f t="shared" si="31"/>
        <v>1.49</v>
      </c>
      <c r="Y163" s="19">
        <f t="shared" si="32"/>
        <v>24429.530201342281</v>
      </c>
      <c r="Z163" s="19">
        <f t="shared" si="33"/>
        <v>18063.087248322146</v>
      </c>
      <c r="AA163" s="19">
        <f t="shared" si="34"/>
        <v>47.659860813514896</v>
      </c>
      <c r="AB163" s="2" t="str">
        <f t="shared" si="35"/>
        <v>Australia</v>
      </c>
      <c r="AF163"/>
    </row>
    <row r="164" spans="2:32" x14ac:dyDescent="0.25">
      <c r="B164" s="24">
        <v>157</v>
      </c>
      <c r="C164" s="2" t="s">
        <v>366</v>
      </c>
      <c r="D164" s="3" t="s">
        <v>367</v>
      </c>
      <c r="E164" s="7">
        <v>4200</v>
      </c>
      <c r="F164" s="7">
        <v>2212</v>
      </c>
      <c r="G164" s="5">
        <f>Table1[[#This Row],[pledged]]/Table1[[#This Row],[goal]]</f>
        <v>0.52666666666666662</v>
      </c>
      <c r="H164" s="2" t="s">
        <v>14</v>
      </c>
      <c r="I164" s="2">
        <v>30</v>
      </c>
      <c r="J164" s="8">
        <f t="shared" si="25"/>
        <v>73.733333333333334</v>
      </c>
      <c r="K164" s="22" t="s">
        <v>26</v>
      </c>
      <c r="L164" s="22" t="s">
        <v>27</v>
      </c>
      <c r="M164" s="2">
        <v>1388383200</v>
      </c>
      <c r="N164" s="2">
        <v>1389420000</v>
      </c>
      <c r="O164" s="2" t="b">
        <v>0</v>
      </c>
      <c r="P164" s="2" t="b">
        <v>0</v>
      </c>
      <c r="Q164" s="2" t="b">
        <f>AND(Table1[[#This Row],[staff_pick]]=TRUE,Table1[[#This Row],[spotlight]]=TRUE)</f>
        <v>0</v>
      </c>
      <c r="R164" s="2" t="s">
        <v>122</v>
      </c>
      <c r="S164" s="8" t="str">
        <f t="shared" si="26"/>
        <v>photography</v>
      </c>
      <c r="T164" s="8" t="str">
        <f t="shared" si="27"/>
        <v>photography books</v>
      </c>
      <c r="U164" s="12">
        <f t="shared" si="28"/>
        <v>41638.25</v>
      </c>
      <c r="V164" s="12">
        <f t="shared" si="29"/>
        <v>41650.25</v>
      </c>
      <c r="W164" s="16">
        <f t="shared" si="30"/>
        <v>12</v>
      </c>
      <c r="X164" s="15">
        <f t="shared" si="31"/>
        <v>1.49</v>
      </c>
      <c r="Y164" s="19">
        <f t="shared" si="32"/>
        <v>2818.7919463087251</v>
      </c>
      <c r="Z164" s="19">
        <f t="shared" si="33"/>
        <v>1484.5637583892617</v>
      </c>
      <c r="AA164" s="19">
        <f t="shared" si="34"/>
        <v>49.485458612975393</v>
      </c>
      <c r="AB164" s="2" t="str">
        <f t="shared" si="35"/>
        <v>Australia</v>
      </c>
      <c r="AF164"/>
    </row>
    <row r="165" spans="2:32" x14ac:dyDescent="0.25">
      <c r="B165" s="24">
        <v>158</v>
      </c>
      <c r="C165" s="2" t="s">
        <v>368</v>
      </c>
      <c r="D165" s="3" t="s">
        <v>369</v>
      </c>
      <c r="E165" s="7">
        <v>2100</v>
      </c>
      <c r="F165" s="7">
        <v>4640</v>
      </c>
      <c r="G165" s="5">
        <f>Table1[[#This Row],[pledged]]/Table1[[#This Row],[goal]]</f>
        <v>2.2095238095238097</v>
      </c>
      <c r="H165" s="2" t="s">
        <v>20</v>
      </c>
      <c r="I165" s="2">
        <v>41</v>
      </c>
      <c r="J165" s="8">
        <f t="shared" si="25"/>
        <v>113.17073170731707</v>
      </c>
      <c r="K165" s="22" t="s">
        <v>21</v>
      </c>
      <c r="L165" s="22" t="s">
        <v>22</v>
      </c>
      <c r="M165" s="2">
        <v>1449554400</v>
      </c>
      <c r="N165" s="2">
        <v>1449640800</v>
      </c>
      <c r="O165" s="2" t="b">
        <v>0</v>
      </c>
      <c r="P165" s="2" t="b">
        <v>0</v>
      </c>
      <c r="Q165" s="2" t="b">
        <f>AND(Table1[[#This Row],[staff_pick]]=TRUE,Table1[[#This Row],[spotlight]]=TRUE)</f>
        <v>0</v>
      </c>
      <c r="R165" s="2" t="s">
        <v>23</v>
      </c>
      <c r="S165" s="8" t="str">
        <f t="shared" si="26"/>
        <v>music</v>
      </c>
      <c r="T165" s="8" t="str">
        <f t="shared" si="27"/>
        <v>rock</v>
      </c>
      <c r="U165" s="12">
        <f t="shared" si="28"/>
        <v>42346.25</v>
      </c>
      <c r="V165" s="12">
        <f t="shared" si="29"/>
        <v>42347.25</v>
      </c>
      <c r="W165" s="16">
        <f t="shared" si="30"/>
        <v>1</v>
      </c>
      <c r="X165" s="15">
        <f t="shared" si="31"/>
        <v>1</v>
      </c>
      <c r="Y165" s="19">
        <f t="shared" si="32"/>
        <v>2100</v>
      </c>
      <c r="Z165" s="19">
        <f t="shared" si="33"/>
        <v>4640</v>
      </c>
      <c r="AA165" s="19">
        <f t="shared" si="34"/>
        <v>113.17073170731707</v>
      </c>
      <c r="AB165" s="2" t="str">
        <f t="shared" si="35"/>
        <v>USA</v>
      </c>
      <c r="AF165"/>
    </row>
    <row r="166" spans="2:32" x14ac:dyDescent="0.25">
      <c r="B166" s="24">
        <v>159</v>
      </c>
      <c r="C166" s="2" t="s">
        <v>370</v>
      </c>
      <c r="D166" s="3" t="s">
        <v>371</v>
      </c>
      <c r="E166" s="7">
        <v>191200</v>
      </c>
      <c r="F166" s="7">
        <v>191222</v>
      </c>
      <c r="G166" s="5">
        <f>Table1[[#This Row],[pledged]]/Table1[[#This Row],[goal]]</f>
        <v>1.0001150627615063</v>
      </c>
      <c r="H166" s="2" t="s">
        <v>20</v>
      </c>
      <c r="I166" s="2">
        <v>1821</v>
      </c>
      <c r="J166" s="8">
        <f t="shared" si="25"/>
        <v>105.00933552992861</v>
      </c>
      <c r="K166" s="22" t="s">
        <v>21</v>
      </c>
      <c r="L166" s="22" t="s">
        <v>22</v>
      </c>
      <c r="M166" s="2">
        <v>1553662800</v>
      </c>
      <c r="N166" s="2">
        <v>1555218000</v>
      </c>
      <c r="O166" s="2" t="b">
        <v>0</v>
      </c>
      <c r="P166" s="2" t="b">
        <v>1</v>
      </c>
      <c r="Q166" s="2" t="b">
        <f>AND(Table1[[#This Row],[staff_pick]]=TRUE,Table1[[#This Row],[spotlight]]=TRUE)</f>
        <v>0</v>
      </c>
      <c r="R166" s="2" t="s">
        <v>33</v>
      </c>
      <c r="S166" s="8" t="str">
        <f t="shared" si="26"/>
        <v>theater</v>
      </c>
      <c r="T166" s="8" t="str">
        <f t="shared" si="27"/>
        <v>plays</v>
      </c>
      <c r="U166" s="12">
        <f t="shared" si="28"/>
        <v>43551.208333333328</v>
      </c>
      <c r="V166" s="12">
        <f t="shared" si="29"/>
        <v>43569.208333333328</v>
      </c>
      <c r="W166" s="16">
        <f t="shared" si="30"/>
        <v>18</v>
      </c>
      <c r="X166" s="15">
        <f t="shared" si="31"/>
        <v>1</v>
      </c>
      <c r="Y166" s="19">
        <f t="shared" si="32"/>
        <v>191200</v>
      </c>
      <c r="Z166" s="19">
        <f t="shared" si="33"/>
        <v>191222</v>
      </c>
      <c r="AA166" s="19">
        <f t="shared" si="34"/>
        <v>105.00933552992861</v>
      </c>
      <c r="AB166" s="2" t="str">
        <f t="shared" si="35"/>
        <v>USA</v>
      </c>
      <c r="AF166"/>
    </row>
    <row r="167" spans="2:32" x14ac:dyDescent="0.25">
      <c r="B167" s="24">
        <v>160</v>
      </c>
      <c r="C167" s="2" t="s">
        <v>372</v>
      </c>
      <c r="D167" s="3" t="s">
        <v>373</v>
      </c>
      <c r="E167" s="7">
        <v>8000</v>
      </c>
      <c r="F167" s="7">
        <v>12985</v>
      </c>
      <c r="G167" s="5">
        <f>Table1[[#This Row],[pledged]]/Table1[[#This Row],[goal]]</f>
        <v>1.6231249999999999</v>
      </c>
      <c r="H167" s="2" t="s">
        <v>20</v>
      </c>
      <c r="I167" s="2">
        <v>164</v>
      </c>
      <c r="J167" s="8">
        <f t="shared" si="25"/>
        <v>79.176829268292678</v>
      </c>
      <c r="K167" s="22" t="s">
        <v>21</v>
      </c>
      <c r="L167" s="22" t="s">
        <v>22</v>
      </c>
      <c r="M167" s="2">
        <v>1556341200</v>
      </c>
      <c r="N167" s="2">
        <v>1557723600</v>
      </c>
      <c r="O167" s="2" t="b">
        <v>0</v>
      </c>
      <c r="P167" s="2" t="b">
        <v>0</v>
      </c>
      <c r="Q167" s="2" t="b">
        <f>AND(Table1[[#This Row],[staff_pick]]=TRUE,Table1[[#This Row],[spotlight]]=TRUE)</f>
        <v>0</v>
      </c>
      <c r="R167" s="2" t="s">
        <v>65</v>
      </c>
      <c r="S167" s="8" t="str">
        <f t="shared" si="26"/>
        <v>technology</v>
      </c>
      <c r="T167" s="8" t="str">
        <f t="shared" si="27"/>
        <v>wearables</v>
      </c>
      <c r="U167" s="12">
        <f t="shared" si="28"/>
        <v>43582.208333333328</v>
      </c>
      <c r="V167" s="12">
        <f t="shared" si="29"/>
        <v>43598.208333333328</v>
      </c>
      <c r="W167" s="16">
        <f t="shared" si="30"/>
        <v>16</v>
      </c>
      <c r="X167" s="15">
        <f t="shared" si="31"/>
        <v>1</v>
      </c>
      <c r="Y167" s="19">
        <f t="shared" si="32"/>
        <v>8000</v>
      </c>
      <c r="Z167" s="19">
        <f t="shared" si="33"/>
        <v>12985</v>
      </c>
      <c r="AA167" s="19">
        <f t="shared" si="34"/>
        <v>79.176829268292678</v>
      </c>
      <c r="AB167" s="2" t="str">
        <f t="shared" si="35"/>
        <v>USA</v>
      </c>
      <c r="AF167"/>
    </row>
    <row r="168" spans="2:32" x14ac:dyDescent="0.25">
      <c r="B168" s="24">
        <v>161</v>
      </c>
      <c r="C168" s="2" t="s">
        <v>374</v>
      </c>
      <c r="D168" s="3" t="s">
        <v>375</v>
      </c>
      <c r="E168" s="7">
        <v>5500</v>
      </c>
      <c r="F168" s="7">
        <v>4300</v>
      </c>
      <c r="G168" s="5">
        <f>Table1[[#This Row],[pledged]]/Table1[[#This Row],[goal]]</f>
        <v>0.78181818181818186</v>
      </c>
      <c r="H168" s="2" t="s">
        <v>14</v>
      </c>
      <c r="I168" s="2">
        <v>75</v>
      </c>
      <c r="J168" s="8">
        <f t="shared" si="25"/>
        <v>57.333333333333336</v>
      </c>
      <c r="K168" s="22" t="s">
        <v>21</v>
      </c>
      <c r="L168" s="22" t="s">
        <v>22</v>
      </c>
      <c r="M168" s="2">
        <v>1442984400</v>
      </c>
      <c r="N168" s="2">
        <v>1443502800</v>
      </c>
      <c r="O168" s="2" t="b">
        <v>0</v>
      </c>
      <c r="P168" s="2" t="b">
        <v>1</v>
      </c>
      <c r="Q168" s="2" t="b">
        <f>AND(Table1[[#This Row],[staff_pick]]=TRUE,Table1[[#This Row],[spotlight]]=TRUE)</f>
        <v>0</v>
      </c>
      <c r="R168" s="2" t="s">
        <v>28</v>
      </c>
      <c r="S168" s="8" t="str">
        <f t="shared" si="26"/>
        <v>technology</v>
      </c>
      <c r="T168" s="8" t="str">
        <f t="shared" si="27"/>
        <v>web</v>
      </c>
      <c r="U168" s="12">
        <f t="shared" si="28"/>
        <v>42270.208333333328</v>
      </c>
      <c r="V168" s="12">
        <f t="shared" si="29"/>
        <v>42276.208333333328</v>
      </c>
      <c r="W168" s="16">
        <f t="shared" si="30"/>
        <v>6</v>
      </c>
      <c r="X168" s="15">
        <f t="shared" si="31"/>
        <v>1</v>
      </c>
      <c r="Y168" s="19">
        <f t="shared" si="32"/>
        <v>5500</v>
      </c>
      <c r="Z168" s="19">
        <f t="shared" si="33"/>
        <v>4300</v>
      </c>
      <c r="AA168" s="19">
        <f t="shared" si="34"/>
        <v>57.333333333333336</v>
      </c>
      <c r="AB168" s="2" t="str">
        <f t="shared" si="35"/>
        <v>USA</v>
      </c>
      <c r="AF168"/>
    </row>
    <row r="169" spans="2:32" x14ac:dyDescent="0.25">
      <c r="B169" s="24">
        <v>162</v>
      </c>
      <c r="C169" s="2" t="s">
        <v>376</v>
      </c>
      <c r="D169" s="3" t="s">
        <v>377</v>
      </c>
      <c r="E169" s="7">
        <v>6100</v>
      </c>
      <c r="F169" s="7">
        <v>9134</v>
      </c>
      <c r="G169" s="5">
        <f>Table1[[#This Row],[pledged]]/Table1[[#This Row],[goal]]</f>
        <v>1.4973770491803278</v>
      </c>
      <c r="H169" s="2" t="s">
        <v>20</v>
      </c>
      <c r="I169" s="2">
        <v>157</v>
      </c>
      <c r="J169" s="8">
        <f t="shared" si="25"/>
        <v>58.178343949044589</v>
      </c>
      <c r="K169" s="22" t="s">
        <v>98</v>
      </c>
      <c r="L169" s="22" t="s">
        <v>99</v>
      </c>
      <c r="M169" s="2">
        <v>1544248800</v>
      </c>
      <c r="N169" s="2">
        <v>1546840800</v>
      </c>
      <c r="O169" s="2" t="b">
        <v>0</v>
      </c>
      <c r="P169" s="2" t="b">
        <v>0</v>
      </c>
      <c r="Q169" s="2" t="b">
        <f>AND(Table1[[#This Row],[staff_pick]]=TRUE,Table1[[#This Row],[spotlight]]=TRUE)</f>
        <v>0</v>
      </c>
      <c r="R169" s="2" t="s">
        <v>23</v>
      </c>
      <c r="S169" s="8" t="str">
        <f t="shared" si="26"/>
        <v>music</v>
      </c>
      <c r="T169" s="8" t="str">
        <f t="shared" si="27"/>
        <v>rock</v>
      </c>
      <c r="U169" s="12">
        <f t="shared" si="28"/>
        <v>43442.25</v>
      </c>
      <c r="V169" s="12">
        <f t="shared" si="29"/>
        <v>43472.25</v>
      </c>
      <c r="W169" s="16">
        <f t="shared" si="30"/>
        <v>30</v>
      </c>
      <c r="X169" s="15">
        <f t="shared" si="31"/>
        <v>0.96</v>
      </c>
      <c r="Y169" s="19">
        <f t="shared" si="32"/>
        <v>6354.166666666667</v>
      </c>
      <c r="Z169" s="19">
        <f t="shared" si="33"/>
        <v>9514.5833333333339</v>
      </c>
      <c r="AA169" s="19">
        <f t="shared" si="34"/>
        <v>60.602441613588113</v>
      </c>
      <c r="AB169" s="2" t="str">
        <f t="shared" si="35"/>
        <v>Switzerland</v>
      </c>
      <c r="AF169"/>
    </row>
    <row r="170" spans="2:32" x14ac:dyDescent="0.25">
      <c r="B170" s="24">
        <v>163</v>
      </c>
      <c r="C170" s="2" t="s">
        <v>378</v>
      </c>
      <c r="D170" s="3" t="s">
        <v>379</v>
      </c>
      <c r="E170" s="7">
        <v>3500</v>
      </c>
      <c r="F170" s="7">
        <v>8864</v>
      </c>
      <c r="G170" s="5">
        <f>Table1[[#This Row],[pledged]]/Table1[[#This Row],[goal]]</f>
        <v>2.5325714285714285</v>
      </c>
      <c r="H170" s="2" t="s">
        <v>20</v>
      </c>
      <c r="I170" s="2">
        <v>246</v>
      </c>
      <c r="J170" s="8">
        <f t="shared" si="25"/>
        <v>36.032520325203251</v>
      </c>
      <c r="K170" s="22" t="s">
        <v>21</v>
      </c>
      <c r="L170" s="22" t="s">
        <v>22</v>
      </c>
      <c r="M170" s="2">
        <v>1508475600</v>
      </c>
      <c r="N170" s="2">
        <v>1512712800</v>
      </c>
      <c r="O170" s="2" t="b">
        <v>0</v>
      </c>
      <c r="P170" s="2" t="b">
        <v>1</v>
      </c>
      <c r="Q170" s="2" t="b">
        <f>AND(Table1[[#This Row],[staff_pick]]=TRUE,Table1[[#This Row],[spotlight]]=TRUE)</f>
        <v>0</v>
      </c>
      <c r="R170" s="2" t="s">
        <v>122</v>
      </c>
      <c r="S170" s="8" t="str">
        <f t="shared" si="26"/>
        <v>photography</v>
      </c>
      <c r="T170" s="8" t="str">
        <f t="shared" si="27"/>
        <v>photography books</v>
      </c>
      <c r="U170" s="12">
        <f t="shared" si="28"/>
        <v>43028.208333333328</v>
      </c>
      <c r="V170" s="12">
        <f t="shared" si="29"/>
        <v>43077.25</v>
      </c>
      <c r="W170" s="16">
        <f t="shared" si="30"/>
        <v>49</v>
      </c>
      <c r="X170" s="15">
        <f t="shared" si="31"/>
        <v>1</v>
      </c>
      <c r="Y170" s="19">
        <f t="shared" si="32"/>
        <v>3500</v>
      </c>
      <c r="Z170" s="19">
        <f t="shared" si="33"/>
        <v>8864</v>
      </c>
      <c r="AA170" s="19">
        <f t="shared" si="34"/>
        <v>36.032520325203251</v>
      </c>
      <c r="AB170" s="2" t="str">
        <f t="shared" si="35"/>
        <v>USA</v>
      </c>
      <c r="AF170"/>
    </row>
    <row r="171" spans="2:32" x14ac:dyDescent="0.25">
      <c r="B171" s="24">
        <v>164</v>
      </c>
      <c r="C171" s="2" t="s">
        <v>380</v>
      </c>
      <c r="D171" s="3" t="s">
        <v>381</v>
      </c>
      <c r="E171" s="7">
        <v>150500</v>
      </c>
      <c r="F171" s="7">
        <v>150755</v>
      </c>
      <c r="G171" s="5">
        <f>Table1[[#This Row],[pledged]]/Table1[[#This Row],[goal]]</f>
        <v>1.0016943521594683</v>
      </c>
      <c r="H171" s="2" t="s">
        <v>20</v>
      </c>
      <c r="I171" s="2">
        <v>1396</v>
      </c>
      <c r="J171" s="8">
        <f t="shared" si="25"/>
        <v>107.99068767908309</v>
      </c>
      <c r="K171" s="22" t="s">
        <v>21</v>
      </c>
      <c r="L171" s="22" t="s">
        <v>22</v>
      </c>
      <c r="M171" s="2">
        <v>1507438800</v>
      </c>
      <c r="N171" s="2">
        <v>1507525200</v>
      </c>
      <c r="O171" s="2" t="b">
        <v>0</v>
      </c>
      <c r="P171" s="2" t="b">
        <v>0</v>
      </c>
      <c r="Q171" s="2" t="b">
        <f>AND(Table1[[#This Row],[staff_pick]]=TRUE,Table1[[#This Row],[spotlight]]=TRUE)</f>
        <v>0</v>
      </c>
      <c r="R171" s="2" t="s">
        <v>33</v>
      </c>
      <c r="S171" s="8" t="str">
        <f t="shared" si="26"/>
        <v>theater</v>
      </c>
      <c r="T171" s="8" t="str">
        <f t="shared" si="27"/>
        <v>plays</v>
      </c>
      <c r="U171" s="12">
        <f t="shared" si="28"/>
        <v>43016.208333333328</v>
      </c>
      <c r="V171" s="12">
        <f t="shared" si="29"/>
        <v>43017.208333333328</v>
      </c>
      <c r="W171" s="16">
        <f t="shared" si="30"/>
        <v>1</v>
      </c>
      <c r="X171" s="15">
        <f t="shared" si="31"/>
        <v>1</v>
      </c>
      <c r="Y171" s="19">
        <f t="shared" si="32"/>
        <v>150500</v>
      </c>
      <c r="Z171" s="19">
        <f t="shared" si="33"/>
        <v>150755</v>
      </c>
      <c r="AA171" s="19">
        <f t="shared" si="34"/>
        <v>107.99068767908309</v>
      </c>
      <c r="AB171" s="2" t="str">
        <f t="shared" si="35"/>
        <v>USA</v>
      </c>
      <c r="AF171"/>
    </row>
    <row r="172" spans="2:32" x14ac:dyDescent="0.25">
      <c r="B172" s="24">
        <v>165</v>
      </c>
      <c r="C172" s="2" t="s">
        <v>382</v>
      </c>
      <c r="D172" s="3" t="s">
        <v>383</v>
      </c>
      <c r="E172" s="7">
        <v>90400</v>
      </c>
      <c r="F172" s="7">
        <v>110279</v>
      </c>
      <c r="G172" s="5">
        <f>Table1[[#This Row],[pledged]]/Table1[[#This Row],[goal]]</f>
        <v>1.2199004424778761</v>
      </c>
      <c r="H172" s="2" t="s">
        <v>20</v>
      </c>
      <c r="I172" s="2">
        <v>2506</v>
      </c>
      <c r="J172" s="8">
        <f t="shared" si="25"/>
        <v>44.005985634477256</v>
      </c>
      <c r="K172" s="22" t="s">
        <v>21</v>
      </c>
      <c r="L172" s="22" t="s">
        <v>22</v>
      </c>
      <c r="M172" s="2">
        <v>1501563600</v>
      </c>
      <c r="N172" s="2">
        <v>1504328400</v>
      </c>
      <c r="O172" s="2" t="b">
        <v>0</v>
      </c>
      <c r="P172" s="2" t="b">
        <v>0</v>
      </c>
      <c r="Q172" s="2" t="b">
        <f>AND(Table1[[#This Row],[staff_pick]]=TRUE,Table1[[#This Row],[spotlight]]=TRUE)</f>
        <v>0</v>
      </c>
      <c r="R172" s="2" t="s">
        <v>28</v>
      </c>
      <c r="S172" s="8" t="str">
        <f t="shared" si="26"/>
        <v>technology</v>
      </c>
      <c r="T172" s="8" t="str">
        <f t="shared" si="27"/>
        <v>web</v>
      </c>
      <c r="U172" s="12">
        <f t="shared" si="28"/>
        <v>42948.208333333328</v>
      </c>
      <c r="V172" s="12">
        <f t="shared" si="29"/>
        <v>42980.208333333328</v>
      </c>
      <c r="W172" s="16">
        <f t="shared" si="30"/>
        <v>32</v>
      </c>
      <c r="X172" s="15">
        <f t="shared" si="31"/>
        <v>1</v>
      </c>
      <c r="Y172" s="19">
        <f t="shared" si="32"/>
        <v>90400</v>
      </c>
      <c r="Z172" s="19">
        <f t="shared" si="33"/>
        <v>110279</v>
      </c>
      <c r="AA172" s="19">
        <f t="shared" si="34"/>
        <v>44.005985634477256</v>
      </c>
      <c r="AB172" s="2" t="str">
        <f t="shared" si="35"/>
        <v>USA</v>
      </c>
      <c r="AF172"/>
    </row>
    <row r="173" spans="2:32" x14ac:dyDescent="0.25">
      <c r="B173" s="24">
        <v>166</v>
      </c>
      <c r="C173" s="2" t="s">
        <v>384</v>
      </c>
      <c r="D173" s="3" t="s">
        <v>385</v>
      </c>
      <c r="E173" s="7">
        <v>9800</v>
      </c>
      <c r="F173" s="7">
        <v>13439</v>
      </c>
      <c r="G173" s="5">
        <f>Table1[[#This Row],[pledged]]/Table1[[#This Row],[goal]]</f>
        <v>1.3713265306122449</v>
      </c>
      <c r="H173" s="2" t="s">
        <v>20</v>
      </c>
      <c r="I173" s="2">
        <v>244</v>
      </c>
      <c r="J173" s="8">
        <f t="shared" si="25"/>
        <v>55.077868852459019</v>
      </c>
      <c r="K173" s="22" t="s">
        <v>21</v>
      </c>
      <c r="L173" s="22" t="s">
        <v>22</v>
      </c>
      <c r="M173" s="2">
        <v>1292997600</v>
      </c>
      <c r="N173" s="2">
        <v>1293343200</v>
      </c>
      <c r="O173" s="2" t="b">
        <v>0</v>
      </c>
      <c r="P173" s="2" t="b">
        <v>0</v>
      </c>
      <c r="Q173" s="2" t="b">
        <f>AND(Table1[[#This Row],[staff_pick]]=TRUE,Table1[[#This Row],[spotlight]]=TRUE)</f>
        <v>0</v>
      </c>
      <c r="R173" s="2" t="s">
        <v>122</v>
      </c>
      <c r="S173" s="8" t="str">
        <f t="shared" si="26"/>
        <v>photography</v>
      </c>
      <c r="T173" s="8" t="str">
        <f t="shared" si="27"/>
        <v>photography books</v>
      </c>
      <c r="U173" s="12">
        <f t="shared" si="28"/>
        <v>40534.25</v>
      </c>
      <c r="V173" s="12">
        <f t="shared" si="29"/>
        <v>40538.25</v>
      </c>
      <c r="W173" s="16">
        <f t="shared" si="30"/>
        <v>4</v>
      </c>
      <c r="X173" s="15">
        <f t="shared" si="31"/>
        <v>1</v>
      </c>
      <c r="Y173" s="19">
        <f t="shared" si="32"/>
        <v>9800</v>
      </c>
      <c r="Z173" s="19">
        <f t="shared" si="33"/>
        <v>13439</v>
      </c>
      <c r="AA173" s="19">
        <f t="shared" si="34"/>
        <v>55.077868852459019</v>
      </c>
      <c r="AB173" s="2" t="str">
        <f t="shared" si="35"/>
        <v>USA</v>
      </c>
      <c r="AF173"/>
    </row>
    <row r="174" spans="2:32" x14ac:dyDescent="0.25">
      <c r="B174" s="24">
        <v>167</v>
      </c>
      <c r="C174" s="2" t="s">
        <v>386</v>
      </c>
      <c r="D174" s="3" t="s">
        <v>387</v>
      </c>
      <c r="E174" s="7">
        <v>2600</v>
      </c>
      <c r="F174" s="7">
        <v>10804</v>
      </c>
      <c r="G174" s="5">
        <f>Table1[[#This Row],[pledged]]/Table1[[#This Row],[goal]]</f>
        <v>4.155384615384615</v>
      </c>
      <c r="H174" s="2" t="s">
        <v>20</v>
      </c>
      <c r="I174" s="2">
        <v>146</v>
      </c>
      <c r="J174" s="8">
        <f t="shared" si="25"/>
        <v>74</v>
      </c>
      <c r="K174" s="22" t="s">
        <v>26</v>
      </c>
      <c r="L174" s="22" t="s">
        <v>27</v>
      </c>
      <c r="M174" s="2">
        <v>1370840400</v>
      </c>
      <c r="N174" s="2">
        <v>1371704400</v>
      </c>
      <c r="O174" s="2" t="b">
        <v>0</v>
      </c>
      <c r="P174" s="2" t="b">
        <v>0</v>
      </c>
      <c r="Q174" s="2" t="b">
        <f>AND(Table1[[#This Row],[staff_pick]]=TRUE,Table1[[#This Row],[spotlight]]=TRUE)</f>
        <v>0</v>
      </c>
      <c r="R174" s="2" t="s">
        <v>33</v>
      </c>
      <c r="S174" s="8" t="str">
        <f t="shared" si="26"/>
        <v>theater</v>
      </c>
      <c r="T174" s="8" t="str">
        <f t="shared" si="27"/>
        <v>plays</v>
      </c>
      <c r="U174" s="12">
        <f t="shared" si="28"/>
        <v>41435.208333333336</v>
      </c>
      <c r="V174" s="12">
        <f t="shared" si="29"/>
        <v>41445.208333333336</v>
      </c>
      <c r="W174" s="16">
        <f t="shared" si="30"/>
        <v>10</v>
      </c>
      <c r="X174" s="15">
        <f t="shared" si="31"/>
        <v>1.49</v>
      </c>
      <c r="Y174" s="19">
        <f t="shared" si="32"/>
        <v>1744.9664429530201</v>
      </c>
      <c r="Z174" s="19">
        <f t="shared" si="33"/>
        <v>7251.0067114093963</v>
      </c>
      <c r="AA174" s="19">
        <f t="shared" si="34"/>
        <v>49.664429530201346</v>
      </c>
      <c r="AB174" s="2" t="str">
        <f t="shared" si="35"/>
        <v>Australia</v>
      </c>
      <c r="AF174"/>
    </row>
    <row r="175" spans="2:32" x14ac:dyDescent="0.25">
      <c r="B175" s="24">
        <v>168</v>
      </c>
      <c r="C175" s="2" t="s">
        <v>388</v>
      </c>
      <c r="D175" s="3" t="s">
        <v>389</v>
      </c>
      <c r="E175" s="7">
        <v>128100</v>
      </c>
      <c r="F175" s="7">
        <v>40107</v>
      </c>
      <c r="G175" s="5">
        <f>Table1[[#This Row],[pledged]]/Table1[[#This Row],[goal]]</f>
        <v>0.3130913348946136</v>
      </c>
      <c r="H175" s="2" t="s">
        <v>14</v>
      </c>
      <c r="I175" s="2">
        <v>955</v>
      </c>
      <c r="J175" s="8">
        <f t="shared" si="25"/>
        <v>41.996858638743454</v>
      </c>
      <c r="K175" s="22" t="s">
        <v>36</v>
      </c>
      <c r="L175" s="22" t="s">
        <v>37</v>
      </c>
      <c r="M175" s="2">
        <v>1550815200</v>
      </c>
      <c r="N175" s="2">
        <v>1552798800</v>
      </c>
      <c r="O175" s="2" t="b">
        <v>0</v>
      </c>
      <c r="P175" s="2" t="b">
        <v>1</v>
      </c>
      <c r="Q175" s="2" t="b">
        <f>AND(Table1[[#This Row],[staff_pick]]=TRUE,Table1[[#This Row],[spotlight]]=TRUE)</f>
        <v>0</v>
      </c>
      <c r="R175" s="2" t="s">
        <v>60</v>
      </c>
      <c r="S175" s="8" t="str">
        <f t="shared" si="26"/>
        <v>music</v>
      </c>
      <c r="T175" s="8" t="str">
        <f t="shared" si="27"/>
        <v>indie rock</v>
      </c>
      <c r="U175" s="12">
        <f t="shared" si="28"/>
        <v>43518.25</v>
      </c>
      <c r="V175" s="12">
        <f t="shared" si="29"/>
        <v>43541.208333333328</v>
      </c>
      <c r="W175" s="16">
        <f t="shared" si="30"/>
        <v>23</v>
      </c>
      <c r="X175" s="15">
        <f t="shared" si="31"/>
        <v>7.46</v>
      </c>
      <c r="Y175" s="19">
        <f t="shared" si="32"/>
        <v>17171.581769436998</v>
      </c>
      <c r="Z175" s="19">
        <f t="shared" si="33"/>
        <v>5376.27345844504</v>
      </c>
      <c r="AA175" s="19">
        <f t="shared" si="34"/>
        <v>5.6296057156492569</v>
      </c>
      <c r="AB175" s="2" t="str">
        <f t="shared" si="35"/>
        <v>Denmark</v>
      </c>
      <c r="AF175"/>
    </row>
    <row r="176" spans="2:32" x14ac:dyDescent="0.25">
      <c r="B176" s="24">
        <v>169</v>
      </c>
      <c r="C176" s="2" t="s">
        <v>390</v>
      </c>
      <c r="D176" s="3" t="s">
        <v>391</v>
      </c>
      <c r="E176" s="7">
        <v>23300</v>
      </c>
      <c r="F176" s="7">
        <v>98811</v>
      </c>
      <c r="G176" s="5">
        <f>Table1[[#This Row],[pledged]]/Table1[[#This Row],[goal]]</f>
        <v>4.240815450643777</v>
      </c>
      <c r="H176" s="2" t="s">
        <v>20</v>
      </c>
      <c r="I176" s="2">
        <v>1267</v>
      </c>
      <c r="J176" s="8">
        <f t="shared" si="25"/>
        <v>77.988161010260455</v>
      </c>
      <c r="K176" s="22" t="s">
        <v>21</v>
      </c>
      <c r="L176" s="22" t="s">
        <v>22</v>
      </c>
      <c r="M176" s="2">
        <v>1339909200</v>
      </c>
      <c r="N176" s="2">
        <v>1342328400</v>
      </c>
      <c r="O176" s="2" t="b">
        <v>0</v>
      </c>
      <c r="P176" s="2" t="b">
        <v>1</v>
      </c>
      <c r="Q176" s="2" t="b">
        <f>AND(Table1[[#This Row],[staff_pick]]=TRUE,Table1[[#This Row],[spotlight]]=TRUE)</f>
        <v>0</v>
      </c>
      <c r="R176" s="2" t="s">
        <v>100</v>
      </c>
      <c r="S176" s="8" t="str">
        <f t="shared" si="26"/>
        <v>film &amp; video</v>
      </c>
      <c r="T176" s="8" t="str">
        <f t="shared" si="27"/>
        <v>shorts</v>
      </c>
      <c r="U176" s="12">
        <f t="shared" si="28"/>
        <v>41077.208333333336</v>
      </c>
      <c r="V176" s="12">
        <f t="shared" si="29"/>
        <v>41105.208333333336</v>
      </c>
      <c r="W176" s="16">
        <f t="shared" si="30"/>
        <v>28</v>
      </c>
      <c r="X176" s="15">
        <f t="shared" si="31"/>
        <v>1</v>
      </c>
      <c r="Y176" s="19">
        <f t="shared" si="32"/>
        <v>23300</v>
      </c>
      <c r="Z176" s="19">
        <f t="shared" si="33"/>
        <v>98811</v>
      </c>
      <c r="AA176" s="19">
        <f t="shared" si="34"/>
        <v>77.988161010260455</v>
      </c>
      <c r="AB176" s="2" t="str">
        <f t="shared" si="35"/>
        <v>USA</v>
      </c>
      <c r="AF176"/>
    </row>
    <row r="177" spans="2:32" x14ac:dyDescent="0.25">
      <c r="B177" s="24">
        <v>170</v>
      </c>
      <c r="C177" s="2" t="s">
        <v>392</v>
      </c>
      <c r="D177" s="3" t="s">
        <v>393</v>
      </c>
      <c r="E177" s="7">
        <v>188100</v>
      </c>
      <c r="F177" s="7">
        <v>5528</v>
      </c>
      <c r="G177" s="5">
        <f>Table1[[#This Row],[pledged]]/Table1[[#This Row],[goal]]</f>
        <v>2.9388623072833599E-2</v>
      </c>
      <c r="H177" s="2" t="s">
        <v>14</v>
      </c>
      <c r="I177" s="2">
        <v>67</v>
      </c>
      <c r="J177" s="8">
        <f t="shared" si="25"/>
        <v>82.507462686567166</v>
      </c>
      <c r="K177" s="22" t="s">
        <v>21</v>
      </c>
      <c r="L177" s="22" t="s">
        <v>22</v>
      </c>
      <c r="M177" s="2">
        <v>1501736400</v>
      </c>
      <c r="N177" s="2">
        <v>1502341200</v>
      </c>
      <c r="O177" s="2" t="b">
        <v>0</v>
      </c>
      <c r="P177" s="2" t="b">
        <v>0</v>
      </c>
      <c r="Q177" s="2" t="b">
        <f>AND(Table1[[#This Row],[staff_pick]]=TRUE,Table1[[#This Row],[spotlight]]=TRUE)</f>
        <v>0</v>
      </c>
      <c r="R177" s="2" t="s">
        <v>60</v>
      </c>
      <c r="S177" s="8" t="str">
        <f t="shared" si="26"/>
        <v>music</v>
      </c>
      <c r="T177" s="8" t="str">
        <f t="shared" si="27"/>
        <v>indie rock</v>
      </c>
      <c r="U177" s="12">
        <f t="shared" si="28"/>
        <v>42950.208333333328</v>
      </c>
      <c r="V177" s="12">
        <f t="shared" si="29"/>
        <v>42957.208333333328</v>
      </c>
      <c r="W177" s="16">
        <f t="shared" si="30"/>
        <v>7</v>
      </c>
      <c r="X177" s="15">
        <f t="shared" si="31"/>
        <v>1</v>
      </c>
      <c r="Y177" s="19">
        <f t="shared" si="32"/>
        <v>188100</v>
      </c>
      <c r="Z177" s="19">
        <f t="shared" si="33"/>
        <v>5528</v>
      </c>
      <c r="AA177" s="19">
        <f t="shared" si="34"/>
        <v>82.507462686567166</v>
      </c>
      <c r="AB177" s="2" t="str">
        <f t="shared" si="35"/>
        <v>USA</v>
      </c>
      <c r="AF177"/>
    </row>
    <row r="178" spans="2:32" x14ac:dyDescent="0.25">
      <c r="B178" s="24">
        <v>171</v>
      </c>
      <c r="C178" s="2" t="s">
        <v>394</v>
      </c>
      <c r="D178" s="3" t="s">
        <v>395</v>
      </c>
      <c r="E178" s="7">
        <v>4900</v>
      </c>
      <c r="F178" s="7">
        <v>521</v>
      </c>
      <c r="G178" s="5">
        <f>Table1[[#This Row],[pledged]]/Table1[[#This Row],[goal]]</f>
        <v>0.1063265306122449</v>
      </c>
      <c r="H178" s="2" t="s">
        <v>14</v>
      </c>
      <c r="I178" s="2">
        <v>5</v>
      </c>
      <c r="J178" s="8">
        <f t="shared" si="25"/>
        <v>104.2</v>
      </c>
      <c r="K178" s="22" t="s">
        <v>21</v>
      </c>
      <c r="L178" s="22" t="s">
        <v>22</v>
      </c>
      <c r="M178" s="2">
        <v>1395291600</v>
      </c>
      <c r="N178" s="2">
        <v>1397192400</v>
      </c>
      <c r="O178" s="2" t="b">
        <v>0</v>
      </c>
      <c r="P178" s="2" t="b">
        <v>0</v>
      </c>
      <c r="Q178" s="2" t="b">
        <f>AND(Table1[[#This Row],[staff_pick]]=TRUE,Table1[[#This Row],[spotlight]]=TRUE)</f>
        <v>0</v>
      </c>
      <c r="R178" s="2" t="s">
        <v>206</v>
      </c>
      <c r="S178" s="8" t="str">
        <f t="shared" si="26"/>
        <v>publishing</v>
      </c>
      <c r="T178" s="8" t="str">
        <f t="shared" si="27"/>
        <v>translations</v>
      </c>
      <c r="U178" s="12">
        <f t="shared" si="28"/>
        <v>41718.208333333336</v>
      </c>
      <c r="V178" s="12">
        <f t="shared" si="29"/>
        <v>41740.208333333336</v>
      </c>
      <c r="W178" s="16">
        <f t="shared" si="30"/>
        <v>22</v>
      </c>
      <c r="X178" s="15">
        <f t="shared" si="31"/>
        <v>1</v>
      </c>
      <c r="Y178" s="19">
        <f t="shared" si="32"/>
        <v>4900</v>
      </c>
      <c r="Z178" s="19">
        <f t="shared" si="33"/>
        <v>521</v>
      </c>
      <c r="AA178" s="19">
        <f t="shared" si="34"/>
        <v>104.2</v>
      </c>
      <c r="AB178" s="2" t="str">
        <f t="shared" si="35"/>
        <v>USA</v>
      </c>
      <c r="AF178"/>
    </row>
    <row r="179" spans="2:32" x14ac:dyDescent="0.25">
      <c r="B179" s="24">
        <v>172</v>
      </c>
      <c r="C179" s="2" t="s">
        <v>396</v>
      </c>
      <c r="D179" s="3" t="s">
        <v>397</v>
      </c>
      <c r="E179" s="7">
        <v>800</v>
      </c>
      <c r="F179" s="7">
        <v>663</v>
      </c>
      <c r="G179" s="5">
        <f>Table1[[#This Row],[pledged]]/Table1[[#This Row],[goal]]</f>
        <v>0.82874999999999999</v>
      </c>
      <c r="H179" s="2" t="s">
        <v>14</v>
      </c>
      <c r="I179" s="2">
        <v>26</v>
      </c>
      <c r="J179" s="8">
        <f t="shared" si="25"/>
        <v>25.5</v>
      </c>
      <c r="K179" s="22" t="s">
        <v>21</v>
      </c>
      <c r="L179" s="22" t="s">
        <v>22</v>
      </c>
      <c r="M179" s="2">
        <v>1405746000</v>
      </c>
      <c r="N179" s="2">
        <v>1407042000</v>
      </c>
      <c r="O179" s="2" t="b">
        <v>0</v>
      </c>
      <c r="P179" s="2" t="b">
        <v>1</v>
      </c>
      <c r="Q179" s="2" t="b">
        <f>AND(Table1[[#This Row],[staff_pick]]=TRUE,Table1[[#This Row],[spotlight]]=TRUE)</f>
        <v>0</v>
      </c>
      <c r="R179" s="2" t="s">
        <v>42</v>
      </c>
      <c r="S179" s="8" t="str">
        <f t="shared" si="26"/>
        <v>film &amp; video</v>
      </c>
      <c r="T179" s="8" t="str">
        <f t="shared" si="27"/>
        <v>documentary</v>
      </c>
      <c r="U179" s="12">
        <f t="shared" si="28"/>
        <v>41839.208333333336</v>
      </c>
      <c r="V179" s="12">
        <f t="shared" si="29"/>
        <v>41854.208333333336</v>
      </c>
      <c r="W179" s="16">
        <f t="shared" si="30"/>
        <v>15</v>
      </c>
      <c r="X179" s="15">
        <f t="shared" si="31"/>
        <v>1</v>
      </c>
      <c r="Y179" s="19">
        <f t="shared" si="32"/>
        <v>800</v>
      </c>
      <c r="Z179" s="19">
        <f t="shared" si="33"/>
        <v>663</v>
      </c>
      <c r="AA179" s="19">
        <f t="shared" si="34"/>
        <v>25.5</v>
      </c>
      <c r="AB179" s="2" t="str">
        <f t="shared" si="35"/>
        <v>USA</v>
      </c>
      <c r="AF179"/>
    </row>
    <row r="180" spans="2:32" x14ac:dyDescent="0.25">
      <c r="B180" s="24">
        <v>173</v>
      </c>
      <c r="C180" s="2" t="s">
        <v>398</v>
      </c>
      <c r="D180" s="3" t="s">
        <v>399</v>
      </c>
      <c r="E180" s="7">
        <v>96700</v>
      </c>
      <c r="F180" s="7">
        <v>157635</v>
      </c>
      <c r="G180" s="5">
        <f>Table1[[#This Row],[pledged]]/Table1[[#This Row],[goal]]</f>
        <v>1.6301447776628748</v>
      </c>
      <c r="H180" s="2" t="s">
        <v>20</v>
      </c>
      <c r="I180" s="2">
        <v>1561</v>
      </c>
      <c r="J180" s="8">
        <f t="shared" si="25"/>
        <v>100.98334401024984</v>
      </c>
      <c r="K180" s="22" t="s">
        <v>21</v>
      </c>
      <c r="L180" s="22" t="s">
        <v>22</v>
      </c>
      <c r="M180" s="2">
        <v>1368853200</v>
      </c>
      <c r="N180" s="2">
        <v>1369371600</v>
      </c>
      <c r="O180" s="2" t="b">
        <v>0</v>
      </c>
      <c r="P180" s="2" t="b">
        <v>0</v>
      </c>
      <c r="Q180" s="2" t="b">
        <f>AND(Table1[[#This Row],[staff_pick]]=TRUE,Table1[[#This Row],[spotlight]]=TRUE)</f>
        <v>0</v>
      </c>
      <c r="R180" s="2" t="s">
        <v>33</v>
      </c>
      <c r="S180" s="8" t="str">
        <f t="shared" si="26"/>
        <v>theater</v>
      </c>
      <c r="T180" s="8" t="str">
        <f t="shared" si="27"/>
        <v>plays</v>
      </c>
      <c r="U180" s="12">
        <f t="shared" si="28"/>
        <v>41412.208333333336</v>
      </c>
      <c r="V180" s="12">
        <f t="shared" si="29"/>
        <v>41418.208333333336</v>
      </c>
      <c r="W180" s="16">
        <f t="shared" si="30"/>
        <v>6</v>
      </c>
      <c r="X180" s="15">
        <f t="shared" si="31"/>
        <v>1</v>
      </c>
      <c r="Y180" s="19">
        <f t="shared" si="32"/>
        <v>96700</v>
      </c>
      <c r="Z180" s="19">
        <f t="shared" si="33"/>
        <v>157635</v>
      </c>
      <c r="AA180" s="19">
        <f t="shared" si="34"/>
        <v>100.98334401024984</v>
      </c>
      <c r="AB180" s="2" t="str">
        <f t="shared" si="35"/>
        <v>USA</v>
      </c>
      <c r="AF180"/>
    </row>
    <row r="181" spans="2:32" x14ac:dyDescent="0.25">
      <c r="B181" s="24">
        <v>174</v>
      </c>
      <c r="C181" s="2" t="s">
        <v>400</v>
      </c>
      <c r="D181" s="3" t="s">
        <v>401</v>
      </c>
      <c r="E181" s="7">
        <v>600</v>
      </c>
      <c r="F181" s="7">
        <v>5368</v>
      </c>
      <c r="G181" s="5">
        <f>Table1[[#This Row],[pledged]]/Table1[[#This Row],[goal]]</f>
        <v>8.9466666666666672</v>
      </c>
      <c r="H181" s="2" t="s">
        <v>20</v>
      </c>
      <c r="I181" s="2">
        <v>48</v>
      </c>
      <c r="J181" s="8">
        <f t="shared" si="25"/>
        <v>111.83333333333333</v>
      </c>
      <c r="K181" s="22" t="s">
        <v>21</v>
      </c>
      <c r="L181" s="22" t="s">
        <v>22</v>
      </c>
      <c r="M181" s="2">
        <v>1444021200</v>
      </c>
      <c r="N181" s="2">
        <v>1444107600</v>
      </c>
      <c r="O181" s="2" t="b">
        <v>0</v>
      </c>
      <c r="P181" s="2" t="b">
        <v>1</v>
      </c>
      <c r="Q181" s="2" t="b">
        <f>AND(Table1[[#This Row],[staff_pick]]=TRUE,Table1[[#This Row],[spotlight]]=TRUE)</f>
        <v>0</v>
      </c>
      <c r="R181" s="2" t="s">
        <v>65</v>
      </c>
      <c r="S181" s="8" t="str">
        <f t="shared" si="26"/>
        <v>technology</v>
      </c>
      <c r="T181" s="8" t="str">
        <f t="shared" si="27"/>
        <v>wearables</v>
      </c>
      <c r="U181" s="12">
        <f t="shared" si="28"/>
        <v>42282.208333333328</v>
      </c>
      <c r="V181" s="12">
        <f t="shared" si="29"/>
        <v>42283.208333333328</v>
      </c>
      <c r="W181" s="16">
        <f t="shared" si="30"/>
        <v>1</v>
      </c>
      <c r="X181" s="15">
        <f t="shared" si="31"/>
        <v>1</v>
      </c>
      <c r="Y181" s="19">
        <f t="shared" si="32"/>
        <v>600</v>
      </c>
      <c r="Z181" s="19">
        <f t="shared" si="33"/>
        <v>5368</v>
      </c>
      <c r="AA181" s="19">
        <f t="shared" si="34"/>
        <v>111.83333333333333</v>
      </c>
      <c r="AB181" s="2" t="str">
        <f t="shared" si="35"/>
        <v>USA</v>
      </c>
      <c r="AF181"/>
    </row>
    <row r="182" spans="2:32" x14ac:dyDescent="0.25">
      <c r="B182" s="24">
        <v>175</v>
      </c>
      <c r="C182" s="2" t="s">
        <v>402</v>
      </c>
      <c r="D182" s="3" t="s">
        <v>403</v>
      </c>
      <c r="E182" s="7">
        <v>181200</v>
      </c>
      <c r="F182" s="7">
        <v>47459</v>
      </c>
      <c r="G182" s="5">
        <f>Table1[[#This Row],[pledged]]/Table1[[#This Row],[goal]]</f>
        <v>0.26191501103752757</v>
      </c>
      <c r="H182" s="2" t="s">
        <v>14</v>
      </c>
      <c r="I182" s="2">
        <v>1130</v>
      </c>
      <c r="J182" s="8">
        <f t="shared" si="25"/>
        <v>41.999115044247787</v>
      </c>
      <c r="K182" s="22" t="s">
        <v>21</v>
      </c>
      <c r="L182" s="22" t="s">
        <v>22</v>
      </c>
      <c r="M182" s="2">
        <v>1472619600</v>
      </c>
      <c r="N182" s="2">
        <v>1474261200</v>
      </c>
      <c r="O182" s="2" t="b">
        <v>0</v>
      </c>
      <c r="P182" s="2" t="b">
        <v>0</v>
      </c>
      <c r="Q182" s="2" t="b">
        <f>AND(Table1[[#This Row],[staff_pick]]=TRUE,Table1[[#This Row],[spotlight]]=TRUE)</f>
        <v>0</v>
      </c>
      <c r="R182" s="2" t="s">
        <v>33</v>
      </c>
      <c r="S182" s="8" t="str">
        <f t="shared" si="26"/>
        <v>theater</v>
      </c>
      <c r="T182" s="8" t="str">
        <f t="shared" si="27"/>
        <v>plays</v>
      </c>
      <c r="U182" s="12">
        <f t="shared" si="28"/>
        <v>42613.208333333328</v>
      </c>
      <c r="V182" s="12">
        <f t="shared" si="29"/>
        <v>42632.208333333328</v>
      </c>
      <c r="W182" s="16">
        <f t="shared" si="30"/>
        <v>19</v>
      </c>
      <c r="X182" s="15">
        <f t="shared" si="31"/>
        <v>1</v>
      </c>
      <c r="Y182" s="19">
        <f t="shared" si="32"/>
        <v>181200</v>
      </c>
      <c r="Z182" s="19">
        <f t="shared" si="33"/>
        <v>47459</v>
      </c>
      <c r="AA182" s="19">
        <f t="shared" si="34"/>
        <v>41.999115044247787</v>
      </c>
      <c r="AB182" s="2" t="str">
        <f t="shared" si="35"/>
        <v>USA</v>
      </c>
      <c r="AF182"/>
    </row>
    <row r="183" spans="2:32" x14ac:dyDescent="0.25">
      <c r="B183" s="24">
        <v>176</v>
      </c>
      <c r="C183" s="2" t="s">
        <v>404</v>
      </c>
      <c r="D183" s="3" t="s">
        <v>405</v>
      </c>
      <c r="E183" s="7">
        <v>115000</v>
      </c>
      <c r="F183" s="7">
        <v>86060</v>
      </c>
      <c r="G183" s="5">
        <f>Table1[[#This Row],[pledged]]/Table1[[#This Row],[goal]]</f>
        <v>0.74834782608695649</v>
      </c>
      <c r="H183" s="2" t="s">
        <v>14</v>
      </c>
      <c r="I183" s="2">
        <v>782</v>
      </c>
      <c r="J183" s="8">
        <f t="shared" si="25"/>
        <v>110.05115089514067</v>
      </c>
      <c r="K183" s="22" t="s">
        <v>21</v>
      </c>
      <c r="L183" s="22" t="s">
        <v>22</v>
      </c>
      <c r="M183" s="2">
        <v>1472878800</v>
      </c>
      <c r="N183" s="2">
        <v>1473656400</v>
      </c>
      <c r="O183" s="2" t="b">
        <v>0</v>
      </c>
      <c r="P183" s="2" t="b">
        <v>0</v>
      </c>
      <c r="Q183" s="2" t="b">
        <f>AND(Table1[[#This Row],[staff_pick]]=TRUE,Table1[[#This Row],[spotlight]]=TRUE)</f>
        <v>0</v>
      </c>
      <c r="R183" s="2" t="s">
        <v>33</v>
      </c>
      <c r="S183" s="8" t="str">
        <f t="shared" si="26"/>
        <v>theater</v>
      </c>
      <c r="T183" s="8" t="str">
        <f t="shared" si="27"/>
        <v>plays</v>
      </c>
      <c r="U183" s="12">
        <f t="shared" si="28"/>
        <v>42616.208333333328</v>
      </c>
      <c r="V183" s="12">
        <f t="shared" si="29"/>
        <v>42625.208333333328</v>
      </c>
      <c r="W183" s="16">
        <f t="shared" si="30"/>
        <v>9</v>
      </c>
      <c r="X183" s="15">
        <f t="shared" si="31"/>
        <v>1</v>
      </c>
      <c r="Y183" s="19">
        <f t="shared" si="32"/>
        <v>115000</v>
      </c>
      <c r="Z183" s="19">
        <f t="shared" si="33"/>
        <v>86060</v>
      </c>
      <c r="AA183" s="19">
        <f t="shared" si="34"/>
        <v>110.05115089514067</v>
      </c>
      <c r="AB183" s="2" t="str">
        <f t="shared" si="35"/>
        <v>USA</v>
      </c>
      <c r="AF183"/>
    </row>
    <row r="184" spans="2:32" x14ac:dyDescent="0.25">
      <c r="B184" s="24">
        <v>177</v>
      </c>
      <c r="C184" s="2" t="s">
        <v>406</v>
      </c>
      <c r="D184" s="3" t="s">
        <v>407</v>
      </c>
      <c r="E184" s="7">
        <v>38800</v>
      </c>
      <c r="F184" s="7">
        <v>161593</v>
      </c>
      <c r="G184" s="5">
        <f>Table1[[#This Row],[pledged]]/Table1[[#This Row],[goal]]</f>
        <v>4.1647680412371137</v>
      </c>
      <c r="H184" s="2" t="s">
        <v>20</v>
      </c>
      <c r="I184" s="2">
        <v>2739</v>
      </c>
      <c r="J184" s="8">
        <f t="shared" si="25"/>
        <v>58.997079225994888</v>
      </c>
      <c r="K184" s="22" t="s">
        <v>21</v>
      </c>
      <c r="L184" s="22" t="s">
        <v>22</v>
      </c>
      <c r="M184" s="2">
        <v>1289800800</v>
      </c>
      <c r="N184" s="2">
        <v>1291960800</v>
      </c>
      <c r="O184" s="2" t="b">
        <v>0</v>
      </c>
      <c r="P184" s="2" t="b">
        <v>0</v>
      </c>
      <c r="Q184" s="2" t="b">
        <f>AND(Table1[[#This Row],[staff_pick]]=TRUE,Table1[[#This Row],[spotlight]]=TRUE)</f>
        <v>0</v>
      </c>
      <c r="R184" s="2" t="s">
        <v>33</v>
      </c>
      <c r="S184" s="8" t="str">
        <f t="shared" si="26"/>
        <v>theater</v>
      </c>
      <c r="T184" s="8" t="str">
        <f t="shared" si="27"/>
        <v>plays</v>
      </c>
      <c r="U184" s="12">
        <f t="shared" si="28"/>
        <v>40497.25</v>
      </c>
      <c r="V184" s="12">
        <f t="shared" si="29"/>
        <v>40522.25</v>
      </c>
      <c r="W184" s="16">
        <f t="shared" si="30"/>
        <v>25</v>
      </c>
      <c r="X184" s="15">
        <f t="shared" si="31"/>
        <v>1</v>
      </c>
      <c r="Y184" s="19">
        <f t="shared" si="32"/>
        <v>38800</v>
      </c>
      <c r="Z184" s="19">
        <f t="shared" si="33"/>
        <v>161593</v>
      </c>
      <c r="AA184" s="19">
        <f t="shared" si="34"/>
        <v>58.997079225994888</v>
      </c>
      <c r="AB184" s="2" t="str">
        <f t="shared" si="35"/>
        <v>USA</v>
      </c>
      <c r="AF184"/>
    </row>
    <row r="185" spans="2:32" x14ac:dyDescent="0.25">
      <c r="B185" s="24">
        <v>178</v>
      </c>
      <c r="C185" s="2" t="s">
        <v>408</v>
      </c>
      <c r="D185" s="3" t="s">
        <v>409</v>
      </c>
      <c r="E185" s="7">
        <v>7200</v>
      </c>
      <c r="F185" s="7">
        <v>6927</v>
      </c>
      <c r="G185" s="5">
        <f>Table1[[#This Row],[pledged]]/Table1[[#This Row],[goal]]</f>
        <v>0.96208333333333329</v>
      </c>
      <c r="H185" s="2" t="s">
        <v>14</v>
      </c>
      <c r="I185" s="2">
        <v>210</v>
      </c>
      <c r="J185" s="8">
        <f t="shared" si="25"/>
        <v>32.985714285714288</v>
      </c>
      <c r="K185" s="22" t="s">
        <v>21</v>
      </c>
      <c r="L185" s="22" t="s">
        <v>22</v>
      </c>
      <c r="M185" s="2">
        <v>1505970000</v>
      </c>
      <c r="N185" s="2">
        <v>1506747600</v>
      </c>
      <c r="O185" s="2" t="b">
        <v>0</v>
      </c>
      <c r="P185" s="2" t="b">
        <v>0</v>
      </c>
      <c r="Q185" s="2" t="b">
        <f>AND(Table1[[#This Row],[staff_pick]]=TRUE,Table1[[#This Row],[spotlight]]=TRUE)</f>
        <v>0</v>
      </c>
      <c r="R185" s="2" t="s">
        <v>17</v>
      </c>
      <c r="S185" s="8" t="str">
        <f t="shared" si="26"/>
        <v>food</v>
      </c>
      <c r="T185" s="8" t="str">
        <f t="shared" si="27"/>
        <v>food trucks</v>
      </c>
      <c r="U185" s="12">
        <f t="shared" si="28"/>
        <v>42999.208333333328</v>
      </c>
      <c r="V185" s="12">
        <f t="shared" si="29"/>
        <v>43008.208333333328</v>
      </c>
      <c r="W185" s="16">
        <f t="shared" si="30"/>
        <v>9</v>
      </c>
      <c r="X185" s="15">
        <f t="shared" si="31"/>
        <v>1</v>
      </c>
      <c r="Y185" s="19">
        <f t="shared" si="32"/>
        <v>7200</v>
      </c>
      <c r="Z185" s="19">
        <f t="shared" si="33"/>
        <v>6927</v>
      </c>
      <c r="AA185" s="19">
        <f t="shared" si="34"/>
        <v>32.985714285714288</v>
      </c>
      <c r="AB185" s="2" t="str">
        <f t="shared" si="35"/>
        <v>USA</v>
      </c>
      <c r="AF185"/>
    </row>
    <row r="186" spans="2:32" x14ac:dyDescent="0.25">
      <c r="B186" s="24">
        <v>179</v>
      </c>
      <c r="C186" s="2" t="s">
        <v>410</v>
      </c>
      <c r="D186" s="3" t="s">
        <v>411</v>
      </c>
      <c r="E186" s="7">
        <v>44500</v>
      </c>
      <c r="F186" s="7">
        <v>159185</v>
      </c>
      <c r="G186" s="5">
        <f>Table1[[#This Row],[pledged]]/Table1[[#This Row],[goal]]</f>
        <v>3.5771910112359548</v>
      </c>
      <c r="H186" s="2" t="s">
        <v>20</v>
      </c>
      <c r="I186" s="2">
        <v>3537</v>
      </c>
      <c r="J186" s="8">
        <f t="shared" si="25"/>
        <v>45.005654509471306</v>
      </c>
      <c r="K186" s="22" t="s">
        <v>15</v>
      </c>
      <c r="L186" s="22" t="s">
        <v>16</v>
      </c>
      <c r="M186" s="2">
        <v>1363496400</v>
      </c>
      <c r="N186" s="2">
        <v>1363582800</v>
      </c>
      <c r="O186" s="2" t="b">
        <v>0</v>
      </c>
      <c r="P186" s="2" t="b">
        <v>1</v>
      </c>
      <c r="Q186" s="2" t="b">
        <f>AND(Table1[[#This Row],[staff_pick]]=TRUE,Table1[[#This Row],[spotlight]]=TRUE)</f>
        <v>0</v>
      </c>
      <c r="R186" s="2" t="s">
        <v>33</v>
      </c>
      <c r="S186" s="8" t="str">
        <f t="shared" si="26"/>
        <v>theater</v>
      </c>
      <c r="T186" s="8" t="str">
        <f t="shared" si="27"/>
        <v>plays</v>
      </c>
      <c r="U186" s="12">
        <f t="shared" si="28"/>
        <v>41350.208333333336</v>
      </c>
      <c r="V186" s="12">
        <f t="shared" si="29"/>
        <v>41351.208333333336</v>
      </c>
      <c r="W186" s="16">
        <f t="shared" si="30"/>
        <v>1</v>
      </c>
      <c r="X186" s="15">
        <f t="shared" si="31"/>
        <v>1.32</v>
      </c>
      <c r="Y186" s="19">
        <f t="shared" si="32"/>
        <v>33712.121212121208</v>
      </c>
      <c r="Z186" s="19">
        <f t="shared" si="33"/>
        <v>120594.69696969696</v>
      </c>
      <c r="AA186" s="19">
        <f t="shared" si="34"/>
        <v>34.095192810205532</v>
      </c>
      <c r="AB186" s="2" t="str">
        <f t="shared" si="35"/>
        <v>Canada</v>
      </c>
      <c r="AF186"/>
    </row>
    <row r="187" spans="2:32" x14ac:dyDescent="0.25">
      <c r="B187" s="24">
        <v>180</v>
      </c>
      <c r="C187" s="2" t="s">
        <v>412</v>
      </c>
      <c r="D187" s="3" t="s">
        <v>413</v>
      </c>
      <c r="E187" s="7">
        <v>56000</v>
      </c>
      <c r="F187" s="7">
        <v>172736</v>
      </c>
      <c r="G187" s="5">
        <f>Table1[[#This Row],[pledged]]/Table1[[#This Row],[goal]]</f>
        <v>3.0845714285714285</v>
      </c>
      <c r="H187" s="2" t="s">
        <v>20</v>
      </c>
      <c r="I187" s="2">
        <v>2107</v>
      </c>
      <c r="J187" s="8">
        <f t="shared" si="25"/>
        <v>81.98196487897485</v>
      </c>
      <c r="K187" s="22" t="s">
        <v>26</v>
      </c>
      <c r="L187" s="22" t="s">
        <v>27</v>
      </c>
      <c r="M187" s="2">
        <v>1269234000</v>
      </c>
      <c r="N187" s="2">
        <v>1269666000</v>
      </c>
      <c r="O187" s="2" t="b">
        <v>0</v>
      </c>
      <c r="P187" s="2" t="b">
        <v>0</v>
      </c>
      <c r="Q187" s="2" t="b">
        <f>AND(Table1[[#This Row],[staff_pick]]=TRUE,Table1[[#This Row],[spotlight]]=TRUE)</f>
        <v>0</v>
      </c>
      <c r="R187" s="2" t="s">
        <v>65</v>
      </c>
      <c r="S187" s="8" t="str">
        <f t="shared" si="26"/>
        <v>technology</v>
      </c>
      <c r="T187" s="8" t="str">
        <f t="shared" si="27"/>
        <v>wearables</v>
      </c>
      <c r="U187" s="12">
        <f t="shared" si="28"/>
        <v>40259.208333333336</v>
      </c>
      <c r="V187" s="12">
        <f t="shared" si="29"/>
        <v>40264.208333333336</v>
      </c>
      <c r="W187" s="16">
        <f t="shared" si="30"/>
        <v>5</v>
      </c>
      <c r="X187" s="15">
        <f t="shared" si="31"/>
        <v>1.49</v>
      </c>
      <c r="Y187" s="19">
        <f t="shared" si="32"/>
        <v>37583.892617449666</v>
      </c>
      <c r="Z187" s="19">
        <f t="shared" si="33"/>
        <v>115930.20134228189</v>
      </c>
      <c r="AA187" s="19">
        <f t="shared" si="34"/>
        <v>55.021452938909299</v>
      </c>
      <c r="AB187" s="2" t="str">
        <f t="shared" si="35"/>
        <v>Australia</v>
      </c>
      <c r="AF187"/>
    </row>
    <row r="188" spans="2:32" x14ac:dyDescent="0.25">
      <c r="B188" s="24">
        <v>181</v>
      </c>
      <c r="C188" s="2" t="s">
        <v>414</v>
      </c>
      <c r="D188" s="3" t="s">
        <v>415</v>
      </c>
      <c r="E188" s="7">
        <v>8600</v>
      </c>
      <c r="F188" s="7">
        <v>5315</v>
      </c>
      <c r="G188" s="5">
        <f>Table1[[#This Row],[pledged]]/Table1[[#This Row],[goal]]</f>
        <v>0.61802325581395345</v>
      </c>
      <c r="H188" s="2" t="s">
        <v>14</v>
      </c>
      <c r="I188" s="2">
        <v>136</v>
      </c>
      <c r="J188" s="8">
        <f t="shared" si="25"/>
        <v>39.080882352941174</v>
      </c>
      <c r="K188" s="22" t="s">
        <v>21</v>
      </c>
      <c r="L188" s="22" t="s">
        <v>22</v>
      </c>
      <c r="M188" s="2">
        <v>1507093200</v>
      </c>
      <c r="N188" s="2">
        <v>1508648400</v>
      </c>
      <c r="O188" s="2" t="b">
        <v>0</v>
      </c>
      <c r="P188" s="2" t="b">
        <v>0</v>
      </c>
      <c r="Q188" s="2" t="b">
        <f>AND(Table1[[#This Row],[staff_pick]]=TRUE,Table1[[#This Row],[spotlight]]=TRUE)</f>
        <v>0</v>
      </c>
      <c r="R188" s="2" t="s">
        <v>28</v>
      </c>
      <c r="S188" s="8" t="str">
        <f t="shared" si="26"/>
        <v>technology</v>
      </c>
      <c r="T188" s="8" t="str">
        <f t="shared" si="27"/>
        <v>web</v>
      </c>
      <c r="U188" s="12">
        <f t="shared" si="28"/>
        <v>43012.208333333328</v>
      </c>
      <c r="V188" s="12">
        <f t="shared" si="29"/>
        <v>43030.208333333328</v>
      </c>
      <c r="W188" s="16">
        <f t="shared" si="30"/>
        <v>18</v>
      </c>
      <c r="X188" s="15">
        <f t="shared" si="31"/>
        <v>1</v>
      </c>
      <c r="Y188" s="19">
        <f t="shared" si="32"/>
        <v>8600</v>
      </c>
      <c r="Z188" s="19">
        <f t="shared" si="33"/>
        <v>5315</v>
      </c>
      <c r="AA188" s="19">
        <f t="shared" si="34"/>
        <v>39.080882352941174</v>
      </c>
      <c r="AB188" s="2" t="str">
        <f t="shared" si="35"/>
        <v>USA</v>
      </c>
      <c r="AF188"/>
    </row>
    <row r="189" spans="2:32" x14ac:dyDescent="0.25">
      <c r="B189" s="24">
        <v>182</v>
      </c>
      <c r="C189" s="2" t="s">
        <v>416</v>
      </c>
      <c r="D189" s="3" t="s">
        <v>417</v>
      </c>
      <c r="E189" s="7">
        <v>27100</v>
      </c>
      <c r="F189" s="7">
        <v>195750</v>
      </c>
      <c r="G189" s="5">
        <f>Table1[[#This Row],[pledged]]/Table1[[#This Row],[goal]]</f>
        <v>7.2232472324723247</v>
      </c>
      <c r="H189" s="2" t="s">
        <v>20</v>
      </c>
      <c r="I189" s="2">
        <v>3318</v>
      </c>
      <c r="J189" s="8">
        <f t="shared" si="25"/>
        <v>58.996383363471971</v>
      </c>
      <c r="K189" s="22" t="s">
        <v>36</v>
      </c>
      <c r="L189" s="22" t="s">
        <v>37</v>
      </c>
      <c r="M189" s="2">
        <v>1560574800</v>
      </c>
      <c r="N189" s="2">
        <v>1561957200</v>
      </c>
      <c r="O189" s="2" t="b">
        <v>0</v>
      </c>
      <c r="P189" s="2" t="b">
        <v>0</v>
      </c>
      <c r="Q189" s="2" t="b">
        <f>AND(Table1[[#This Row],[staff_pick]]=TRUE,Table1[[#This Row],[spotlight]]=TRUE)</f>
        <v>0</v>
      </c>
      <c r="R189" s="2" t="s">
        <v>33</v>
      </c>
      <c r="S189" s="8" t="str">
        <f t="shared" si="26"/>
        <v>theater</v>
      </c>
      <c r="T189" s="8" t="str">
        <f t="shared" si="27"/>
        <v>plays</v>
      </c>
      <c r="U189" s="12">
        <f t="shared" si="28"/>
        <v>43631.208333333328</v>
      </c>
      <c r="V189" s="12">
        <f t="shared" si="29"/>
        <v>43647.208333333328</v>
      </c>
      <c r="W189" s="16">
        <f t="shared" si="30"/>
        <v>16</v>
      </c>
      <c r="X189" s="15">
        <f t="shared" si="31"/>
        <v>7.46</v>
      </c>
      <c r="Y189" s="19">
        <f t="shared" si="32"/>
        <v>3632.7077747989279</v>
      </c>
      <c r="Z189" s="19">
        <f t="shared" si="33"/>
        <v>26239.946380697053</v>
      </c>
      <c r="AA189" s="19">
        <f t="shared" si="34"/>
        <v>7.9083623811624628</v>
      </c>
      <c r="AB189" s="2" t="str">
        <f t="shared" si="35"/>
        <v>Denmark</v>
      </c>
      <c r="AF189"/>
    </row>
    <row r="190" spans="2:32" x14ac:dyDescent="0.25">
      <c r="B190" s="24">
        <v>183</v>
      </c>
      <c r="C190" s="2" t="s">
        <v>418</v>
      </c>
      <c r="D190" s="3" t="s">
        <v>419</v>
      </c>
      <c r="E190" s="7">
        <v>5100</v>
      </c>
      <c r="F190" s="7">
        <v>3525</v>
      </c>
      <c r="G190" s="5">
        <f>Table1[[#This Row],[pledged]]/Table1[[#This Row],[goal]]</f>
        <v>0.69117647058823528</v>
      </c>
      <c r="H190" s="2" t="s">
        <v>14</v>
      </c>
      <c r="I190" s="2">
        <v>86</v>
      </c>
      <c r="J190" s="8">
        <f t="shared" si="25"/>
        <v>40.988372093023258</v>
      </c>
      <c r="K190" s="22" t="s">
        <v>15</v>
      </c>
      <c r="L190" s="22" t="s">
        <v>16</v>
      </c>
      <c r="M190" s="2">
        <v>1284008400</v>
      </c>
      <c r="N190" s="2">
        <v>1285131600</v>
      </c>
      <c r="O190" s="2" t="b">
        <v>0</v>
      </c>
      <c r="P190" s="2" t="b">
        <v>0</v>
      </c>
      <c r="Q190" s="2" t="b">
        <f>AND(Table1[[#This Row],[staff_pick]]=TRUE,Table1[[#This Row],[spotlight]]=TRUE)</f>
        <v>0</v>
      </c>
      <c r="R190" s="2" t="s">
        <v>23</v>
      </c>
      <c r="S190" s="8" t="str">
        <f t="shared" si="26"/>
        <v>music</v>
      </c>
      <c r="T190" s="8" t="str">
        <f t="shared" si="27"/>
        <v>rock</v>
      </c>
      <c r="U190" s="12">
        <f t="shared" si="28"/>
        <v>40430.208333333336</v>
      </c>
      <c r="V190" s="12">
        <f t="shared" si="29"/>
        <v>40443.208333333336</v>
      </c>
      <c r="W190" s="16">
        <f t="shared" si="30"/>
        <v>13</v>
      </c>
      <c r="X190" s="15">
        <f t="shared" si="31"/>
        <v>1.32</v>
      </c>
      <c r="Y190" s="19">
        <f t="shared" si="32"/>
        <v>3863.6363636363635</v>
      </c>
      <c r="Z190" s="19">
        <f t="shared" si="33"/>
        <v>2670.4545454545455</v>
      </c>
      <c r="AA190" s="19">
        <f t="shared" si="34"/>
        <v>31.051797040169134</v>
      </c>
      <c r="AB190" s="2" t="str">
        <f t="shared" si="35"/>
        <v>Canada</v>
      </c>
      <c r="AF190"/>
    </row>
    <row r="191" spans="2:32" x14ac:dyDescent="0.25">
      <c r="B191" s="24">
        <v>184</v>
      </c>
      <c r="C191" s="2" t="s">
        <v>420</v>
      </c>
      <c r="D191" s="3" t="s">
        <v>421</v>
      </c>
      <c r="E191" s="7">
        <v>3600</v>
      </c>
      <c r="F191" s="7">
        <v>10550</v>
      </c>
      <c r="G191" s="5">
        <f>Table1[[#This Row],[pledged]]/Table1[[#This Row],[goal]]</f>
        <v>2.9305555555555554</v>
      </c>
      <c r="H191" s="2" t="s">
        <v>20</v>
      </c>
      <c r="I191" s="2">
        <v>340</v>
      </c>
      <c r="J191" s="8">
        <f t="shared" si="25"/>
        <v>31.029411764705884</v>
      </c>
      <c r="K191" s="22" t="s">
        <v>21</v>
      </c>
      <c r="L191" s="22" t="s">
        <v>22</v>
      </c>
      <c r="M191" s="2">
        <v>1556859600</v>
      </c>
      <c r="N191" s="2">
        <v>1556946000</v>
      </c>
      <c r="O191" s="2" t="b">
        <v>0</v>
      </c>
      <c r="P191" s="2" t="b">
        <v>0</v>
      </c>
      <c r="Q191" s="2" t="b">
        <f>AND(Table1[[#This Row],[staff_pick]]=TRUE,Table1[[#This Row],[spotlight]]=TRUE)</f>
        <v>0</v>
      </c>
      <c r="R191" s="2" t="s">
        <v>33</v>
      </c>
      <c r="S191" s="8" t="str">
        <f t="shared" si="26"/>
        <v>theater</v>
      </c>
      <c r="T191" s="8" t="str">
        <f t="shared" si="27"/>
        <v>plays</v>
      </c>
      <c r="U191" s="12">
        <f t="shared" si="28"/>
        <v>43588.208333333328</v>
      </c>
      <c r="V191" s="12">
        <f t="shared" si="29"/>
        <v>43589.208333333328</v>
      </c>
      <c r="W191" s="16">
        <f t="shared" si="30"/>
        <v>1</v>
      </c>
      <c r="X191" s="15">
        <f t="shared" si="31"/>
        <v>1</v>
      </c>
      <c r="Y191" s="19">
        <f t="shared" si="32"/>
        <v>3600</v>
      </c>
      <c r="Z191" s="19">
        <f t="shared" si="33"/>
        <v>10550</v>
      </c>
      <c r="AA191" s="19">
        <f t="shared" si="34"/>
        <v>31.029411764705884</v>
      </c>
      <c r="AB191" s="2" t="str">
        <f t="shared" si="35"/>
        <v>USA</v>
      </c>
      <c r="AF191"/>
    </row>
    <row r="192" spans="2:32" x14ac:dyDescent="0.25">
      <c r="B192" s="24">
        <v>185</v>
      </c>
      <c r="C192" s="2" t="s">
        <v>422</v>
      </c>
      <c r="D192" s="3" t="s">
        <v>423</v>
      </c>
      <c r="E192" s="7">
        <v>1000</v>
      </c>
      <c r="F192" s="7">
        <v>718</v>
      </c>
      <c r="G192" s="5">
        <f>Table1[[#This Row],[pledged]]/Table1[[#This Row],[goal]]</f>
        <v>0.71799999999999997</v>
      </c>
      <c r="H192" s="2" t="s">
        <v>14</v>
      </c>
      <c r="I192" s="2">
        <v>19</v>
      </c>
      <c r="J192" s="8">
        <f t="shared" si="25"/>
        <v>37.789473684210527</v>
      </c>
      <c r="K192" s="22" t="s">
        <v>21</v>
      </c>
      <c r="L192" s="22" t="s">
        <v>22</v>
      </c>
      <c r="M192" s="2">
        <v>1526187600</v>
      </c>
      <c r="N192" s="2">
        <v>1527138000</v>
      </c>
      <c r="O192" s="2" t="b">
        <v>0</v>
      </c>
      <c r="P192" s="2" t="b">
        <v>0</v>
      </c>
      <c r="Q192" s="2" t="b">
        <f>AND(Table1[[#This Row],[staff_pick]]=TRUE,Table1[[#This Row],[spotlight]]=TRUE)</f>
        <v>0</v>
      </c>
      <c r="R192" s="2" t="s">
        <v>269</v>
      </c>
      <c r="S192" s="8" t="str">
        <f t="shared" si="26"/>
        <v>film &amp; video</v>
      </c>
      <c r="T192" s="8" t="str">
        <f t="shared" si="27"/>
        <v>television</v>
      </c>
      <c r="U192" s="12">
        <f t="shared" si="28"/>
        <v>43233.208333333328</v>
      </c>
      <c r="V192" s="12">
        <f t="shared" si="29"/>
        <v>43244.208333333328</v>
      </c>
      <c r="W192" s="16">
        <f t="shared" si="30"/>
        <v>11</v>
      </c>
      <c r="X192" s="15">
        <f t="shared" si="31"/>
        <v>1</v>
      </c>
      <c r="Y192" s="19">
        <f t="shared" si="32"/>
        <v>1000</v>
      </c>
      <c r="Z192" s="19">
        <f t="shared" si="33"/>
        <v>718</v>
      </c>
      <c r="AA192" s="19">
        <f t="shared" si="34"/>
        <v>37.789473684210527</v>
      </c>
      <c r="AB192" s="2" t="str">
        <f t="shared" si="35"/>
        <v>USA</v>
      </c>
      <c r="AF192"/>
    </row>
    <row r="193" spans="1:33" x14ac:dyDescent="0.25">
      <c r="B193" s="24">
        <v>186</v>
      </c>
      <c r="C193" s="2" t="s">
        <v>424</v>
      </c>
      <c r="D193" s="3" t="s">
        <v>425</v>
      </c>
      <c r="E193" s="7">
        <v>88800</v>
      </c>
      <c r="F193" s="7">
        <v>28358</v>
      </c>
      <c r="G193" s="5">
        <f>Table1[[#This Row],[pledged]]/Table1[[#This Row],[goal]]</f>
        <v>0.31934684684684683</v>
      </c>
      <c r="H193" s="2" t="s">
        <v>14</v>
      </c>
      <c r="I193" s="2">
        <v>886</v>
      </c>
      <c r="J193" s="8">
        <f t="shared" si="25"/>
        <v>32.006772009029348</v>
      </c>
      <c r="K193" s="22" t="s">
        <v>21</v>
      </c>
      <c r="L193" s="22" t="s">
        <v>22</v>
      </c>
      <c r="M193" s="2">
        <v>1400821200</v>
      </c>
      <c r="N193" s="2">
        <v>1402117200</v>
      </c>
      <c r="O193" s="2" t="b">
        <v>0</v>
      </c>
      <c r="P193" s="2" t="b">
        <v>0</v>
      </c>
      <c r="Q193" s="2" t="b">
        <f>AND(Table1[[#This Row],[staff_pick]]=TRUE,Table1[[#This Row],[spotlight]]=TRUE)</f>
        <v>0</v>
      </c>
      <c r="R193" s="2" t="s">
        <v>33</v>
      </c>
      <c r="S193" s="8" t="str">
        <f t="shared" si="26"/>
        <v>theater</v>
      </c>
      <c r="T193" s="8" t="str">
        <f t="shared" si="27"/>
        <v>plays</v>
      </c>
      <c r="U193" s="12">
        <f t="shared" si="28"/>
        <v>41782.208333333336</v>
      </c>
      <c r="V193" s="12">
        <f t="shared" si="29"/>
        <v>41797.208333333336</v>
      </c>
      <c r="W193" s="16">
        <f t="shared" si="30"/>
        <v>15</v>
      </c>
      <c r="X193" s="15">
        <f t="shared" si="31"/>
        <v>1</v>
      </c>
      <c r="Y193" s="19">
        <f t="shared" si="32"/>
        <v>88800</v>
      </c>
      <c r="Z193" s="19">
        <f t="shared" si="33"/>
        <v>28358</v>
      </c>
      <c r="AA193" s="19">
        <f t="shared" si="34"/>
        <v>32.006772009029348</v>
      </c>
      <c r="AB193" s="2" t="str">
        <f t="shared" si="35"/>
        <v>USA</v>
      </c>
      <c r="AF193"/>
    </row>
    <row r="194" spans="1:33" x14ac:dyDescent="0.25">
      <c r="B194" s="24">
        <v>187</v>
      </c>
      <c r="C194" s="2" t="s">
        <v>426</v>
      </c>
      <c r="D194" s="3" t="s">
        <v>427</v>
      </c>
      <c r="E194" s="7">
        <v>60200</v>
      </c>
      <c r="F194" s="7">
        <v>138384</v>
      </c>
      <c r="G194" s="5">
        <f>Table1[[#This Row],[pledged]]/Table1[[#This Row],[goal]]</f>
        <v>2.2987375415282392</v>
      </c>
      <c r="H194" s="2" t="s">
        <v>20</v>
      </c>
      <c r="I194" s="2">
        <v>1442</v>
      </c>
      <c r="J194" s="8">
        <f t="shared" si="25"/>
        <v>95.966712898751737</v>
      </c>
      <c r="K194" s="22" t="s">
        <v>15</v>
      </c>
      <c r="L194" s="22" t="s">
        <v>16</v>
      </c>
      <c r="M194" s="2">
        <v>1361599200</v>
      </c>
      <c r="N194" s="2">
        <v>1364014800</v>
      </c>
      <c r="O194" s="2" t="b">
        <v>0</v>
      </c>
      <c r="P194" s="2" t="b">
        <v>1</v>
      </c>
      <c r="Q194" s="2" t="b">
        <f>AND(Table1[[#This Row],[staff_pick]]=TRUE,Table1[[#This Row],[spotlight]]=TRUE)</f>
        <v>0</v>
      </c>
      <c r="R194" s="2" t="s">
        <v>100</v>
      </c>
      <c r="S194" s="8" t="str">
        <f t="shared" si="26"/>
        <v>film &amp; video</v>
      </c>
      <c r="T194" s="8" t="str">
        <f t="shared" si="27"/>
        <v>shorts</v>
      </c>
      <c r="U194" s="12">
        <f t="shared" si="28"/>
        <v>41328.25</v>
      </c>
      <c r="V194" s="12">
        <f t="shared" si="29"/>
        <v>41356.208333333336</v>
      </c>
      <c r="W194" s="16">
        <f t="shared" si="30"/>
        <v>28</v>
      </c>
      <c r="X194" s="15">
        <f t="shared" si="31"/>
        <v>1.32</v>
      </c>
      <c r="Y194" s="19">
        <f t="shared" si="32"/>
        <v>45606.060606060601</v>
      </c>
      <c r="Z194" s="19">
        <f t="shared" si="33"/>
        <v>104836.36363636363</v>
      </c>
      <c r="AA194" s="19">
        <f t="shared" si="34"/>
        <v>72.702055226327062</v>
      </c>
      <c r="AB194" s="2" t="str">
        <f t="shared" si="35"/>
        <v>Canada</v>
      </c>
      <c r="AF194"/>
    </row>
    <row r="195" spans="1:33" x14ac:dyDescent="0.25">
      <c r="B195" s="24">
        <v>188</v>
      </c>
      <c r="C195" s="2" t="s">
        <v>428</v>
      </c>
      <c r="D195" s="3" t="s">
        <v>429</v>
      </c>
      <c r="E195" s="7">
        <v>8200</v>
      </c>
      <c r="F195" s="7">
        <v>2625</v>
      </c>
      <c r="G195" s="5">
        <f>Table1[[#This Row],[pledged]]/Table1[[#This Row],[goal]]</f>
        <v>0.3201219512195122</v>
      </c>
      <c r="H195" s="2" t="s">
        <v>14</v>
      </c>
      <c r="I195" s="2">
        <v>35</v>
      </c>
      <c r="J195" s="8">
        <f t="shared" si="25"/>
        <v>75</v>
      </c>
      <c r="K195" s="22" t="s">
        <v>107</v>
      </c>
      <c r="L195" s="22" t="s">
        <v>108</v>
      </c>
      <c r="M195" s="2">
        <v>1417500000</v>
      </c>
      <c r="N195" s="2">
        <v>1417586400</v>
      </c>
      <c r="O195" s="2" t="b">
        <v>0</v>
      </c>
      <c r="P195" s="2" t="b">
        <v>0</v>
      </c>
      <c r="Q195" s="2" t="b">
        <f>AND(Table1[[#This Row],[staff_pick]]=TRUE,Table1[[#This Row],[spotlight]]=TRUE)</f>
        <v>0</v>
      </c>
      <c r="R195" s="2" t="s">
        <v>33</v>
      </c>
      <c r="S195" s="8" t="str">
        <f t="shared" si="26"/>
        <v>theater</v>
      </c>
      <c r="T195" s="8" t="str">
        <f t="shared" si="27"/>
        <v>plays</v>
      </c>
      <c r="U195" s="12">
        <f t="shared" si="28"/>
        <v>41975.25</v>
      </c>
      <c r="V195" s="12">
        <f t="shared" si="29"/>
        <v>41976.25</v>
      </c>
      <c r="W195" s="16">
        <f t="shared" si="30"/>
        <v>1</v>
      </c>
      <c r="X195" s="15">
        <f t="shared" si="31"/>
        <v>1</v>
      </c>
      <c r="Y195" s="19">
        <f t="shared" si="32"/>
        <v>8200</v>
      </c>
      <c r="Z195" s="19">
        <f t="shared" si="33"/>
        <v>2625</v>
      </c>
      <c r="AA195" s="19">
        <f t="shared" si="34"/>
        <v>75</v>
      </c>
      <c r="AB195" s="2" t="str">
        <f t="shared" si="35"/>
        <v>Euro Zone</v>
      </c>
      <c r="AF195"/>
    </row>
    <row r="196" spans="1:33" x14ac:dyDescent="0.25">
      <c r="B196" s="24">
        <v>189</v>
      </c>
      <c r="C196" s="2" t="s">
        <v>430</v>
      </c>
      <c r="D196" s="3" t="s">
        <v>431</v>
      </c>
      <c r="E196" s="7">
        <v>191300</v>
      </c>
      <c r="F196" s="7">
        <v>45004</v>
      </c>
      <c r="G196" s="5">
        <f>Table1[[#This Row],[pledged]]/Table1[[#This Row],[goal]]</f>
        <v>0.23525352848928385</v>
      </c>
      <c r="H196" s="2" t="s">
        <v>74</v>
      </c>
      <c r="I196" s="2">
        <v>441</v>
      </c>
      <c r="J196" s="8">
        <f t="shared" si="25"/>
        <v>102.0498866213152</v>
      </c>
      <c r="K196" s="22" t="s">
        <v>21</v>
      </c>
      <c r="L196" s="22" t="s">
        <v>22</v>
      </c>
      <c r="M196" s="2">
        <v>1457071200</v>
      </c>
      <c r="N196" s="2">
        <v>1457071200</v>
      </c>
      <c r="O196" s="2" t="b">
        <v>0</v>
      </c>
      <c r="P196" s="2" t="b">
        <v>0</v>
      </c>
      <c r="Q196" s="2" t="b">
        <f>AND(Table1[[#This Row],[staff_pick]]=TRUE,Table1[[#This Row],[spotlight]]=TRUE)</f>
        <v>0</v>
      </c>
      <c r="R196" s="2" t="s">
        <v>33</v>
      </c>
      <c r="S196" s="8" t="str">
        <f t="shared" si="26"/>
        <v>theater</v>
      </c>
      <c r="T196" s="8" t="str">
        <f t="shared" si="27"/>
        <v>plays</v>
      </c>
      <c r="U196" s="12">
        <f t="shared" si="28"/>
        <v>42433.25</v>
      </c>
      <c r="V196" s="12">
        <f t="shared" si="29"/>
        <v>42433.25</v>
      </c>
      <c r="W196" s="16">
        <f t="shared" si="30"/>
        <v>0</v>
      </c>
      <c r="X196" s="15">
        <f t="shared" si="31"/>
        <v>1</v>
      </c>
      <c r="Y196" s="19">
        <f t="shared" si="32"/>
        <v>191300</v>
      </c>
      <c r="Z196" s="19">
        <f t="shared" si="33"/>
        <v>45004</v>
      </c>
      <c r="AA196" s="19">
        <f t="shared" si="34"/>
        <v>102.0498866213152</v>
      </c>
      <c r="AB196" s="2" t="str">
        <f t="shared" si="35"/>
        <v>USA</v>
      </c>
      <c r="AF196"/>
    </row>
    <row r="197" spans="1:33" x14ac:dyDescent="0.25">
      <c r="B197" s="24">
        <v>190</v>
      </c>
      <c r="C197" s="2" t="s">
        <v>432</v>
      </c>
      <c r="D197" s="3" t="s">
        <v>433</v>
      </c>
      <c r="E197" s="7">
        <v>3700</v>
      </c>
      <c r="F197" s="7">
        <v>2538</v>
      </c>
      <c r="G197" s="5">
        <f>Table1[[#This Row],[pledged]]/Table1[[#This Row],[goal]]</f>
        <v>0.68594594594594593</v>
      </c>
      <c r="H197" s="2" t="s">
        <v>14</v>
      </c>
      <c r="I197" s="2">
        <v>24</v>
      </c>
      <c r="J197" s="8">
        <f t="shared" si="25"/>
        <v>105.75</v>
      </c>
      <c r="K197" s="22" t="s">
        <v>21</v>
      </c>
      <c r="L197" s="22" t="s">
        <v>22</v>
      </c>
      <c r="M197" s="2">
        <v>1370322000</v>
      </c>
      <c r="N197" s="2">
        <v>1370408400</v>
      </c>
      <c r="O197" s="2" t="b">
        <v>0</v>
      </c>
      <c r="P197" s="2" t="b">
        <v>1</v>
      </c>
      <c r="Q197" s="2" t="b">
        <f>AND(Table1[[#This Row],[staff_pick]]=TRUE,Table1[[#This Row],[spotlight]]=TRUE)</f>
        <v>0</v>
      </c>
      <c r="R197" s="2" t="s">
        <v>33</v>
      </c>
      <c r="S197" s="8" t="str">
        <f t="shared" si="26"/>
        <v>theater</v>
      </c>
      <c r="T197" s="8" t="str">
        <f t="shared" si="27"/>
        <v>plays</v>
      </c>
      <c r="U197" s="12">
        <f t="shared" si="28"/>
        <v>41429.208333333336</v>
      </c>
      <c r="V197" s="12">
        <f t="shared" si="29"/>
        <v>41430.208333333336</v>
      </c>
      <c r="W197" s="16">
        <f t="shared" si="30"/>
        <v>1</v>
      </c>
      <c r="X197" s="15">
        <f t="shared" si="31"/>
        <v>1</v>
      </c>
      <c r="Y197" s="19">
        <f t="shared" si="32"/>
        <v>3700</v>
      </c>
      <c r="Z197" s="19">
        <f t="shared" si="33"/>
        <v>2538</v>
      </c>
      <c r="AA197" s="19">
        <f t="shared" si="34"/>
        <v>105.75</v>
      </c>
      <c r="AB197" s="2" t="str">
        <f t="shared" si="35"/>
        <v>USA</v>
      </c>
      <c r="AF197"/>
    </row>
    <row r="198" spans="1:33" x14ac:dyDescent="0.25">
      <c r="B198" s="24">
        <v>191</v>
      </c>
      <c r="C198" s="2" t="s">
        <v>434</v>
      </c>
      <c r="D198" s="3" t="s">
        <v>435</v>
      </c>
      <c r="E198" s="7">
        <v>8400</v>
      </c>
      <c r="F198" s="7">
        <v>3188</v>
      </c>
      <c r="G198" s="5">
        <f>Table1[[#This Row],[pledged]]/Table1[[#This Row],[goal]]</f>
        <v>0.37952380952380954</v>
      </c>
      <c r="H198" s="2" t="s">
        <v>14</v>
      </c>
      <c r="I198" s="2">
        <v>86</v>
      </c>
      <c r="J198" s="8">
        <f t="shared" si="25"/>
        <v>37.069767441860463</v>
      </c>
      <c r="K198" s="22" t="s">
        <v>107</v>
      </c>
      <c r="L198" s="22" t="s">
        <v>108</v>
      </c>
      <c r="M198" s="2">
        <v>1552366800</v>
      </c>
      <c r="N198" s="2">
        <v>1552626000</v>
      </c>
      <c r="O198" s="2" t="b">
        <v>0</v>
      </c>
      <c r="P198" s="2" t="b">
        <v>0</v>
      </c>
      <c r="Q198" s="2" t="b">
        <f>AND(Table1[[#This Row],[staff_pick]]=TRUE,Table1[[#This Row],[spotlight]]=TRUE)</f>
        <v>0</v>
      </c>
      <c r="R198" s="2" t="s">
        <v>33</v>
      </c>
      <c r="S198" s="8" t="str">
        <f t="shared" si="26"/>
        <v>theater</v>
      </c>
      <c r="T198" s="8" t="str">
        <f t="shared" si="27"/>
        <v>plays</v>
      </c>
      <c r="U198" s="12">
        <f t="shared" si="28"/>
        <v>43536.208333333328</v>
      </c>
      <c r="V198" s="12">
        <f t="shared" si="29"/>
        <v>43539.208333333328</v>
      </c>
      <c r="W198" s="16">
        <f t="shared" si="30"/>
        <v>3</v>
      </c>
      <c r="X198" s="15">
        <f t="shared" si="31"/>
        <v>1</v>
      </c>
      <c r="Y198" s="19">
        <f t="shared" si="32"/>
        <v>8400</v>
      </c>
      <c r="Z198" s="19">
        <f t="shared" si="33"/>
        <v>3188</v>
      </c>
      <c r="AA198" s="19">
        <f t="shared" si="34"/>
        <v>37.069767441860463</v>
      </c>
      <c r="AB198" s="2" t="str">
        <f t="shared" si="35"/>
        <v>Euro Zone</v>
      </c>
      <c r="AF198"/>
    </row>
    <row r="199" spans="1:33" x14ac:dyDescent="0.25">
      <c r="B199" s="24">
        <v>192</v>
      </c>
      <c r="C199" s="2" t="s">
        <v>436</v>
      </c>
      <c r="D199" s="3" t="s">
        <v>437</v>
      </c>
      <c r="E199" s="7">
        <v>42600</v>
      </c>
      <c r="F199" s="7">
        <v>8517</v>
      </c>
      <c r="G199" s="5">
        <f>Table1[[#This Row],[pledged]]/Table1[[#This Row],[goal]]</f>
        <v>0.19992957746478873</v>
      </c>
      <c r="H199" s="2" t="s">
        <v>14</v>
      </c>
      <c r="I199" s="2">
        <v>243</v>
      </c>
      <c r="J199" s="8">
        <f t="shared" ref="J199:J262" si="36">IFERROR(F199/I199,0)</f>
        <v>35.049382716049379</v>
      </c>
      <c r="K199" s="22" t="s">
        <v>21</v>
      </c>
      <c r="L199" s="22" t="s">
        <v>22</v>
      </c>
      <c r="M199" s="2">
        <v>1403845200</v>
      </c>
      <c r="N199" s="2">
        <v>1404190800</v>
      </c>
      <c r="O199" s="2" t="b">
        <v>0</v>
      </c>
      <c r="P199" s="2" t="b">
        <v>0</v>
      </c>
      <c r="Q199" s="2" t="b">
        <f>AND(Table1[[#This Row],[staff_pick]]=TRUE,Table1[[#This Row],[spotlight]]=TRUE)</f>
        <v>0</v>
      </c>
      <c r="R199" s="2" t="s">
        <v>23</v>
      </c>
      <c r="S199" s="8" t="str">
        <f t="shared" ref="S199:S262" si="37">LEFT(R199,SEARCH("/",R199,1)-1)</f>
        <v>music</v>
      </c>
      <c r="T199" s="8" t="str">
        <f t="shared" ref="T199:T262" si="38">MID(R199,SEARCH("/",R199,1)+1,256)</f>
        <v>rock</v>
      </c>
      <c r="U199" s="12">
        <f t="shared" ref="U199:U262" si="39">(((M199/60)/60)/24)+DATE(1970,1,1)</f>
        <v>41817.208333333336</v>
      </c>
      <c r="V199" s="12">
        <f t="shared" ref="V199:V262" si="40">(((N199/60)/60)/24)+DATE(1970,1,1)</f>
        <v>41821.208333333336</v>
      </c>
      <c r="W199" s="16">
        <f t="shared" ref="W199:W262" si="41">_xlfn.DAYS(V199,U199)</f>
        <v>4</v>
      </c>
      <c r="X199" s="15">
        <f t="shared" ref="X199:X262" si="42">VLOOKUP(L199,$AF$7:$AG$13,2,FALSE)</f>
        <v>1</v>
      </c>
      <c r="Y199" s="19">
        <f t="shared" ref="Y199:Y262" si="43">E199/X199</f>
        <v>42600</v>
      </c>
      <c r="Z199" s="19">
        <f t="shared" ref="Z199:Z262" si="44">F199/X199</f>
        <v>8517</v>
      </c>
      <c r="AA199" s="19">
        <f t="shared" ref="AA199:AA262" si="45">IFERROR(Z199/I199,0)</f>
        <v>35.049382716049379</v>
      </c>
      <c r="AB199" s="2" t="str">
        <f t="shared" ref="AB199:AB262" si="46">VLOOKUP(L199,$AF$7:$AH$13,3,FALSE)</f>
        <v>USA</v>
      </c>
      <c r="AF199"/>
    </row>
    <row r="200" spans="1:33" x14ac:dyDescent="0.25">
      <c r="B200" s="24">
        <v>193</v>
      </c>
      <c r="C200" s="2" t="s">
        <v>438</v>
      </c>
      <c r="D200" s="3" t="s">
        <v>439</v>
      </c>
      <c r="E200" s="7">
        <v>6600</v>
      </c>
      <c r="F200" s="7">
        <v>3012</v>
      </c>
      <c r="G200" s="5">
        <f>Table1[[#This Row],[pledged]]/Table1[[#This Row],[goal]]</f>
        <v>0.45636363636363636</v>
      </c>
      <c r="H200" s="2" t="s">
        <v>14</v>
      </c>
      <c r="I200" s="2">
        <v>65</v>
      </c>
      <c r="J200" s="8">
        <f t="shared" si="36"/>
        <v>46.338461538461537</v>
      </c>
      <c r="K200" s="22" t="s">
        <v>21</v>
      </c>
      <c r="L200" s="22" t="s">
        <v>22</v>
      </c>
      <c r="M200" s="2">
        <v>1523163600</v>
      </c>
      <c r="N200" s="2">
        <v>1523509200</v>
      </c>
      <c r="O200" s="2" t="b">
        <v>1</v>
      </c>
      <c r="P200" s="2" t="b">
        <v>0</v>
      </c>
      <c r="Q200" s="2" t="b">
        <f>AND(Table1[[#This Row],[staff_pick]]=TRUE,Table1[[#This Row],[spotlight]]=TRUE)</f>
        <v>0</v>
      </c>
      <c r="R200" s="2" t="s">
        <v>60</v>
      </c>
      <c r="S200" s="8" t="str">
        <f t="shared" si="37"/>
        <v>music</v>
      </c>
      <c r="T200" s="8" t="str">
        <f t="shared" si="38"/>
        <v>indie rock</v>
      </c>
      <c r="U200" s="12">
        <f t="shared" si="39"/>
        <v>43198.208333333328</v>
      </c>
      <c r="V200" s="12">
        <f t="shared" si="40"/>
        <v>43202.208333333328</v>
      </c>
      <c r="W200" s="16">
        <f t="shared" si="41"/>
        <v>4</v>
      </c>
      <c r="X200" s="15">
        <f t="shared" si="42"/>
        <v>1</v>
      </c>
      <c r="Y200" s="19">
        <f t="shared" si="43"/>
        <v>6600</v>
      </c>
      <c r="Z200" s="19">
        <f t="shared" si="44"/>
        <v>3012</v>
      </c>
      <c r="AA200" s="19">
        <f t="shared" si="45"/>
        <v>46.338461538461537</v>
      </c>
      <c r="AB200" s="2" t="str">
        <f t="shared" si="46"/>
        <v>USA</v>
      </c>
      <c r="AF200"/>
    </row>
    <row r="201" spans="1:33" x14ac:dyDescent="0.25">
      <c r="B201" s="24">
        <v>194</v>
      </c>
      <c r="C201" s="2" t="s">
        <v>440</v>
      </c>
      <c r="D201" s="3" t="s">
        <v>441</v>
      </c>
      <c r="E201" s="7">
        <v>7100</v>
      </c>
      <c r="F201" s="7">
        <v>8716</v>
      </c>
      <c r="G201" s="5">
        <f>Table1[[#This Row],[pledged]]/Table1[[#This Row],[goal]]</f>
        <v>1.227605633802817</v>
      </c>
      <c r="H201" s="2" t="s">
        <v>20</v>
      </c>
      <c r="I201" s="2">
        <v>126</v>
      </c>
      <c r="J201" s="8">
        <f t="shared" si="36"/>
        <v>69.174603174603178</v>
      </c>
      <c r="K201" s="22" t="s">
        <v>21</v>
      </c>
      <c r="L201" s="22" t="s">
        <v>22</v>
      </c>
      <c r="M201" s="2">
        <v>1442206800</v>
      </c>
      <c r="N201" s="2">
        <v>1443589200</v>
      </c>
      <c r="O201" s="2" t="b">
        <v>0</v>
      </c>
      <c r="P201" s="2" t="b">
        <v>0</v>
      </c>
      <c r="Q201" s="2" t="b">
        <f>AND(Table1[[#This Row],[staff_pick]]=TRUE,Table1[[#This Row],[spotlight]]=TRUE)</f>
        <v>0</v>
      </c>
      <c r="R201" s="2" t="s">
        <v>148</v>
      </c>
      <c r="S201" s="8" t="str">
        <f t="shared" si="37"/>
        <v>music</v>
      </c>
      <c r="T201" s="8" t="str">
        <f t="shared" si="38"/>
        <v>metal</v>
      </c>
      <c r="U201" s="12">
        <f t="shared" si="39"/>
        <v>42261.208333333328</v>
      </c>
      <c r="V201" s="12">
        <f t="shared" si="40"/>
        <v>42277.208333333328</v>
      </c>
      <c r="W201" s="16">
        <f t="shared" si="41"/>
        <v>16</v>
      </c>
      <c r="X201" s="15">
        <f t="shared" si="42"/>
        <v>1</v>
      </c>
      <c r="Y201" s="19">
        <f t="shared" si="43"/>
        <v>7100</v>
      </c>
      <c r="Z201" s="19">
        <f t="shared" si="44"/>
        <v>8716</v>
      </c>
      <c r="AA201" s="19">
        <f t="shared" si="45"/>
        <v>69.174603174603178</v>
      </c>
      <c r="AB201" s="2" t="str">
        <f t="shared" si="46"/>
        <v>USA</v>
      </c>
      <c r="AF201"/>
    </row>
    <row r="202" spans="1:33" x14ac:dyDescent="0.25">
      <c r="B202" s="24">
        <v>195</v>
      </c>
      <c r="C202" s="2" t="s">
        <v>442</v>
      </c>
      <c r="D202" s="3" t="s">
        <v>443</v>
      </c>
      <c r="E202" s="7">
        <v>15800</v>
      </c>
      <c r="F202" s="7">
        <v>57157</v>
      </c>
      <c r="G202" s="5">
        <f>Table1[[#This Row],[pledged]]/Table1[[#This Row],[goal]]</f>
        <v>3.61753164556962</v>
      </c>
      <c r="H202" s="2" t="s">
        <v>20</v>
      </c>
      <c r="I202" s="2">
        <v>524</v>
      </c>
      <c r="J202" s="8">
        <f t="shared" si="36"/>
        <v>109.07824427480917</v>
      </c>
      <c r="K202" s="22" t="s">
        <v>21</v>
      </c>
      <c r="L202" s="22" t="s">
        <v>22</v>
      </c>
      <c r="M202" s="2">
        <v>1532840400</v>
      </c>
      <c r="N202" s="2">
        <v>1533445200</v>
      </c>
      <c r="O202" s="2" t="b">
        <v>0</v>
      </c>
      <c r="P202" s="2" t="b">
        <v>0</v>
      </c>
      <c r="Q202" s="2" t="b">
        <f>AND(Table1[[#This Row],[staff_pick]]=TRUE,Table1[[#This Row],[spotlight]]=TRUE)</f>
        <v>0</v>
      </c>
      <c r="R202" s="2" t="s">
        <v>50</v>
      </c>
      <c r="S202" s="8" t="str">
        <f t="shared" si="37"/>
        <v>music</v>
      </c>
      <c r="T202" s="8" t="str">
        <f t="shared" si="38"/>
        <v>electric music</v>
      </c>
      <c r="U202" s="12">
        <f t="shared" si="39"/>
        <v>43310.208333333328</v>
      </c>
      <c r="V202" s="12">
        <f t="shared" si="40"/>
        <v>43317.208333333328</v>
      </c>
      <c r="W202" s="16">
        <f t="shared" si="41"/>
        <v>7</v>
      </c>
      <c r="X202" s="15">
        <f t="shared" si="42"/>
        <v>1</v>
      </c>
      <c r="Y202" s="19">
        <f t="shared" si="43"/>
        <v>15800</v>
      </c>
      <c r="Z202" s="19">
        <f t="shared" si="44"/>
        <v>57157</v>
      </c>
      <c r="AA202" s="19">
        <f t="shared" si="45"/>
        <v>109.07824427480917</v>
      </c>
      <c r="AB202" s="2" t="str">
        <f t="shared" si="46"/>
        <v>USA</v>
      </c>
      <c r="AF202"/>
    </row>
    <row r="203" spans="1:33" x14ac:dyDescent="0.25">
      <c r="B203" s="24">
        <v>196</v>
      </c>
      <c r="C203" s="2" t="s">
        <v>444</v>
      </c>
      <c r="D203" s="3" t="s">
        <v>445</v>
      </c>
      <c r="E203" s="7">
        <v>8200</v>
      </c>
      <c r="F203" s="7">
        <v>5178</v>
      </c>
      <c r="G203" s="5">
        <f>Table1[[#This Row],[pledged]]/Table1[[#This Row],[goal]]</f>
        <v>0.63146341463414635</v>
      </c>
      <c r="H203" s="2" t="s">
        <v>14</v>
      </c>
      <c r="I203" s="2">
        <v>100</v>
      </c>
      <c r="J203" s="8">
        <f t="shared" si="36"/>
        <v>51.78</v>
      </c>
      <c r="K203" s="22" t="s">
        <v>36</v>
      </c>
      <c r="L203" s="22" t="s">
        <v>37</v>
      </c>
      <c r="M203" s="2">
        <v>1472878800</v>
      </c>
      <c r="N203" s="2">
        <v>1474520400</v>
      </c>
      <c r="O203" s="2" t="b">
        <v>0</v>
      </c>
      <c r="P203" s="2" t="b">
        <v>0</v>
      </c>
      <c r="Q203" s="2" t="b">
        <f>AND(Table1[[#This Row],[staff_pick]]=TRUE,Table1[[#This Row],[spotlight]]=TRUE)</f>
        <v>0</v>
      </c>
      <c r="R203" s="2" t="s">
        <v>65</v>
      </c>
      <c r="S203" s="8" t="str">
        <f t="shared" si="37"/>
        <v>technology</v>
      </c>
      <c r="T203" s="8" t="str">
        <f t="shared" si="38"/>
        <v>wearables</v>
      </c>
      <c r="U203" s="12">
        <f t="shared" si="39"/>
        <v>42616.208333333328</v>
      </c>
      <c r="V203" s="12">
        <f t="shared" si="40"/>
        <v>42635.208333333328</v>
      </c>
      <c r="W203" s="16">
        <f t="shared" si="41"/>
        <v>19</v>
      </c>
      <c r="X203" s="15">
        <f t="shared" si="42"/>
        <v>7.46</v>
      </c>
      <c r="Y203" s="19">
        <f t="shared" si="43"/>
        <v>1099.1957104557641</v>
      </c>
      <c r="Z203" s="19">
        <f t="shared" si="44"/>
        <v>694.10187667560319</v>
      </c>
      <c r="AA203" s="19">
        <f t="shared" si="45"/>
        <v>6.9410187667560317</v>
      </c>
      <c r="AB203" s="2" t="str">
        <f t="shared" si="46"/>
        <v>Denmark</v>
      </c>
      <c r="AF203"/>
    </row>
    <row r="204" spans="1:33" x14ac:dyDescent="0.25">
      <c r="B204" s="24">
        <v>197</v>
      </c>
      <c r="C204" s="2" t="s">
        <v>446</v>
      </c>
      <c r="D204" s="3" t="s">
        <v>447</v>
      </c>
      <c r="E204" s="7">
        <v>54700</v>
      </c>
      <c r="F204" s="7">
        <v>163118</v>
      </c>
      <c r="G204" s="5">
        <f>Table1[[#This Row],[pledged]]/Table1[[#This Row],[goal]]</f>
        <v>2.9820475319926874</v>
      </c>
      <c r="H204" s="2" t="s">
        <v>20</v>
      </c>
      <c r="I204" s="2">
        <v>1989</v>
      </c>
      <c r="J204" s="8">
        <f t="shared" si="36"/>
        <v>82.010055304172951</v>
      </c>
      <c r="K204" s="22" t="s">
        <v>21</v>
      </c>
      <c r="L204" s="22" t="s">
        <v>22</v>
      </c>
      <c r="M204" s="2">
        <v>1498194000</v>
      </c>
      <c r="N204" s="2">
        <v>1499403600</v>
      </c>
      <c r="O204" s="2" t="b">
        <v>0</v>
      </c>
      <c r="P204" s="2" t="b">
        <v>0</v>
      </c>
      <c r="Q204" s="2" t="b">
        <f>AND(Table1[[#This Row],[staff_pick]]=TRUE,Table1[[#This Row],[spotlight]]=TRUE)</f>
        <v>0</v>
      </c>
      <c r="R204" s="2" t="s">
        <v>53</v>
      </c>
      <c r="S204" s="8" t="str">
        <f t="shared" si="37"/>
        <v>film &amp; video</v>
      </c>
      <c r="T204" s="8" t="str">
        <f t="shared" si="38"/>
        <v>drama</v>
      </c>
      <c r="U204" s="12">
        <f t="shared" si="39"/>
        <v>42909.208333333328</v>
      </c>
      <c r="V204" s="12">
        <f t="shared" si="40"/>
        <v>42923.208333333328</v>
      </c>
      <c r="W204" s="16">
        <f t="shared" si="41"/>
        <v>14</v>
      </c>
      <c r="X204" s="15">
        <f t="shared" si="42"/>
        <v>1</v>
      </c>
      <c r="Y204" s="19">
        <f t="shared" si="43"/>
        <v>54700</v>
      </c>
      <c r="Z204" s="19">
        <f t="shared" si="44"/>
        <v>163118</v>
      </c>
      <c r="AA204" s="19">
        <f t="shared" si="45"/>
        <v>82.010055304172951</v>
      </c>
      <c r="AB204" s="2" t="str">
        <f t="shared" si="46"/>
        <v>USA</v>
      </c>
      <c r="AF204"/>
    </row>
    <row r="205" spans="1:33" x14ac:dyDescent="0.25">
      <c r="B205" s="24">
        <v>198</v>
      </c>
      <c r="C205" s="2" t="s">
        <v>448</v>
      </c>
      <c r="D205" s="3" t="s">
        <v>449</v>
      </c>
      <c r="E205" s="7">
        <v>63200</v>
      </c>
      <c r="F205" s="7">
        <v>6041</v>
      </c>
      <c r="G205" s="5">
        <f>Table1[[#This Row],[pledged]]/Table1[[#This Row],[goal]]</f>
        <v>9.5585443037974685E-2</v>
      </c>
      <c r="H205" s="2" t="s">
        <v>14</v>
      </c>
      <c r="I205" s="2">
        <v>168</v>
      </c>
      <c r="J205" s="8">
        <f t="shared" si="36"/>
        <v>35.958333333333336</v>
      </c>
      <c r="K205" s="22" t="s">
        <v>21</v>
      </c>
      <c r="L205" s="22" t="s">
        <v>22</v>
      </c>
      <c r="M205" s="2">
        <v>1281070800</v>
      </c>
      <c r="N205" s="2">
        <v>1283576400</v>
      </c>
      <c r="O205" s="2" t="b">
        <v>0</v>
      </c>
      <c r="P205" s="2" t="b">
        <v>0</v>
      </c>
      <c r="Q205" s="2" t="b">
        <f>AND(Table1[[#This Row],[staff_pick]]=TRUE,Table1[[#This Row],[spotlight]]=TRUE)</f>
        <v>0</v>
      </c>
      <c r="R205" s="2" t="s">
        <v>50</v>
      </c>
      <c r="S205" s="8" t="str">
        <f t="shared" si="37"/>
        <v>music</v>
      </c>
      <c r="T205" s="8" t="str">
        <f t="shared" si="38"/>
        <v>electric music</v>
      </c>
      <c r="U205" s="12">
        <f t="shared" si="39"/>
        <v>40396.208333333336</v>
      </c>
      <c r="V205" s="12">
        <f t="shared" si="40"/>
        <v>40425.208333333336</v>
      </c>
      <c r="W205" s="16">
        <f t="shared" si="41"/>
        <v>29</v>
      </c>
      <c r="X205" s="15">
        <f t="shared" si="42"/>
        <v>1</v>
      </c>
      <c r="Y205" s="19">
        <f t="shared" si="43"/>
        <v>63200</v>
      </c>
      <c r="Z205" s="19">
        <f t="shared" si="44"/>
        <v>6041</v>
      </c>
      <c r="AA205" s="19">
        <f t="shared" si="45"/>
        <v>35.958333333333336</v>
      </c>
      <c r="AB205" s="2" t="str">
        <f t="shared" si="46"/>
        <v>USA</v>
      </c>
      <c r="AF205"/>
    </row>
    <row r="206" spans="1:33" x14ac:dyDescent="0.25">
      <c r="B206" s="24">
        <v>199</v>
      </c>
      <c r="C206" s="2" t="s">
        <v>450</v>
      </c>
      <c r="D206" s="3" t="s">
        <v>451</v>
      </c>
      <c r="E206" s="7">
        <v>1800</v>
      </c>
      <c r="F206" s="7">
        <v>968</v>
      </c>
      <c r="G206" s="5">
        <f>Table1[[#This Row],[pledged]]/Table1[[#This Row],[goal]]</f>
        <v>0.5377777777777778</v>
      </c>
      <c r="H206" s="2" t="s">
        <v>14</v>
      </c>
      <c r="I206" s="2">
        <v>13</v>
      </c>
      <c r="J206" s="8">
        <f t="shared" si="36"/>
        <v>74.461538461538467</v>
      </c>
      <c r="K206" s="22" t="s">
        <v>21</v>
      </c>
      <c r="L206" s="22" t="s">
        <v>22</v>
      </c>
      <c r="M206" s="2">
        <v>1436245200</v>
      </c>
      <c r="N206" s="2">
        <v>1436590800</v>
      </c>
      <c r="O206" s="2" t="b">
        <v>0</v>
      </c>
      <c r="P206" s="2" t="b">
        <v>0</v>
      </c>
      <c r="Q206" s="2" t="b">
        <f>AND(Table1[[#This Row],[staff_pick]]=TRUE,Table1[[#This Row],[spotlight]]=TRUE)</f>
        <v>0</v>
      </c>
      <c r="R206" s="2" t="s">
        <v>23</v>
      </c>
      <c r="S206" s="8" t="str">
        <f t="shared" si="37"/>
        <v>music</v>
      </c>
      <c r="T206" s="8" t="str">
        <f t="shared" si="38"/>
        <v>rock</v>
      </c>
      <c r="U206" s="12">
        <f t="shared" si="39"/>
        <v>42192.208333333328</v>
      </c>
      <c r="V206" s="12">
        <f t="shared" si="40"/>
        <v>42196.208333333328</v>
      </c>
      <c r="W206" s="16">
        <f t="shared" si="41"/>
        <v>4</v>
      </c>
      <c r="X206" s="15">
        <f t="shared" si="42"/>
        <v>1</v>
      </c>
      <c r="Y206" s="19">
        <f t="shared" si="43"/>
        <v>1800</v>
      </c>
      <c r="Z206" s="19">
        <f t="shared" si="44"/>
        <v>968</v>
      </c>
      <c r="AA206" s="19">
        <f t="shared" si="45"/>
        <v>74.461538461538467</v>
      </c>
      <c r="AB206" s="2" t="str">
        <f t="shared" si="46"/>
        <v>USA</v>
      </c>
      <c r="AF206"/>
    </row>
    <row r="207" spans="1:33" x14ac:dyDescent="0.25">
      <c r="A207" s="72"/>
      <c r="B207" s="24">
        <v>200</v>
      </c>
      <c r="C207" s="2" t="s">
        <v>452</v>
      </c>
      <c r="D207" s="3" t="s">
        <v>453</v>
      </c>
      <c r="E207" s="7">
        <v>100</v>
      </c>
      <c r="F207" s="7">
        <v>2</v>
      </c>
      <c r="G207" s="5">
        <f>Table1[[#This Row],[pledged]]/Table1[[#This Row],[goal]]</f>
        <v>0.02</v>
      </c>
      <c r="H207" s="2" t="s">
        <v>14</v>
      </c>
      <c r="I207" s="2">
        <v>1</v>
      </c>
      <c r="J207" s="8">
        <f t="shared" si="36"/>
        <v>2</v>
      </c>
      <c r="K207" s="22" t="s">
        <v>15</v>
      </c>
      <c r="L207" s="22" t="s">
        <v>16</v>
      </c>
      <c r="M207" s="2">
        <v>1269493200</v>
      </c>
      <c r="N207" s="2">
        <v>1270443600</v>
      </c>
      <c r="O207" s="2" t="b">
        <v>0</v>
      </c>
      <c r="P207" s="2" t="b">
        <v>0</v>
      </c>
      <c r="Q207" s="2" t="b">
        <f>AND(Table1[[#This Row],[staff_pick]]=TRUE,Table1[[#This Row],[spotlight]]=TRUE)</f>
        <v>0</v>
      </c>
      <c r="R207" s="2" t="s">
        <v>33</v>
      </c>
      <c r="S207" s="8" t="str">
        <f t="shared" si="37"/>
        <v>theater</v>
      </c>
      <c r="T207" s="8" t="str">
        <f t="shared" si="38"/>
        <v>plays</v>
      </c>
      <c r="U207" s="12">
        <f t="shared" si="39"/>
        <v>40262.208333333336</v>
      </c>
      <c r="V207" s="12">
        <f t="shared" si="40"/>
        <v>40273.208333333336</v>
      </c>
      <c r="W207" s="16">
        <f t="shared" si="41"/>
        <v>11</v>
      </c>
      <c r="X207" s="15">
        <f t="shared" si="42"/>
        <v>1.32</v>
      </c>
      <c r="Y207" s="19">
        <f t="shared" si="43"/>
        <v>75.757575757575751</v>
      </c>
      <c r="Z207" s="19">
        <f t="shared" si="44"/>
        <v>1.5151515151515151</v>
      </c>
      <c r="AA207" s="19">
        <f t="shared" si="45"/>
        <v>1.5151515151515151</v>
      </c>
      <c r="AB207" s="2" t="str">
        <f t="shared" si="46"/>
        <v>Canada</v>
      </c>
      <c r="AC207" s="72"/>
      <c r="AD207" s="72"/>
      <c r="AE207" s="72"/>
      <c r="AF207" s="23"/>
      <c r="AG207" s="72"/>
    </row>
    <row r="208" spans="1:33" x14ac:dyDescent="0.25">
      <c r="B208" s="24">
        <v>201</v>
      </c>
      <c r="C208" s="2" t="s">
        <v>454</v>
      </c>
      <c r="D208" s="3" t="s">
        <v>455</v>
      </c>
      <c r="E208" s="7">
        <v>2100</v>
      </c>
      <c r="F208" s="7">
        <v>14305</v>
      </c>
      <c r="G208" s="5">
        <f>Table1[[#This Row],[pledged]]/Table1[[#This Row],[goal]]</f>
        <v>6.8119047619047617</v>
      </c>
      <c r="H208" s="2" t="s">
        <v>20</v>
      </c>
      <c r="I208" s="2">
        <v>157</v>
      </c>
      <c r="J208" s="8">
        <f t="shared" si="36"/>
        <v>91.114649681528661</v>
      </c>
      <c r="K208" s="22" t="s">
        <v>21</v>
      </c>
      <c r="L208" s="22" t="s">
        <v>22</v>
      </c>
      <c r="M208" s="2">
        <v>1406264400</v>
      </c>
      <c r="N208" s="2">
        <v>1407819600</v>
      </c>
      <c r="O208" s="2" t="b">
        <v>0</v>
      </c>
      <c r="P208" s="2" t="b">
        <v>0</v>
      </c>
      <c r="Q208" s="2" t="b">
        <f>AND(Table1[[#This Row],[staff_pick]]=TRUE,Table1[[#This Row],[spotlight]]=TRUE)</f>
        <v>0</v>
      </c>
      <c r="R208" s="2" t="s">
        <v>28</v>
      </c>
      <c r="S208" s="8" t="str">
        <f t="shared" si="37"/>
        <v>technology</v>
      </c>
      <c r="T208" s="8" t="str">
        <f t="shared" si="38"/>
        <v>web</v>
      </c>
      <c r="U208" s="12">
        <f t="shared" si="39"/>
        <v>41845.208333333336</v>
      </c>
      <c r="V208" s="12">
        <f t="shared" si="40"/>
        <v>41863.208333333336</v>
      </c>
      <c r="W208" s="16">
        <f t="shared" si="41"/>
        <v>18</v>
      </c>
      <c r="X208" s="15">
        <f t="shared" si="42"/>
        <v>1</v>
      </c>
      <c r="Y208" s="19">
        <f t="shared" si="43"/>
        <v>2100</v>
      </c>
      <c r="Z208" s="19">
        <f t="shared" si="44"/>
        <v>14305</v>
      </c>
      <c r="AA208" s="19">
        <f t="shared" si="45"/>
        <v>91.114649681528661</v>
      </c>
      <c r="AB208" s="2" t="str">
        <f t="shared" si="46"/>
        <v>USA</v>
      </c>
      <c r="AF208"/>
    </row>
    <row r="209" spans="2:32" x14ac:dyDescent="0.25">
      <c r="B209" s="24">
        <v>202</v>
      </c>
      <c r="C209" s="2" t="s">
        <v>456</v>
      </c>
      <c r="D209" s="3" t="s">
        <v>457</v>
      </c>
      <c r="E209" s="7">
        <v>8300</v>
      </c>
      <c r="F209" s="7">
        <v>6543</v>
      </c>
      <c r="G209" s="5">
        <f>Table1[[#This Row],[pledged]]/Table1[[#This Row],[goal]]</f>
        <v>0.78831325301204824</v>
      </c>
      <c r="H209" s="2" t="s">
        <v>74</v>
      </c>
      <c r="I209" s="2">
        <v>82</v>
      </c>
      <c r="J209" s="8">
        <f t="shared" si="36"/>
        <v>79.792682926829272</v>
      </c>
      <c r="K209" s="22" t="s">
        <v>21</v>
      </c>
      <c r="L209" s="22" t="s">
        <v>22</v>
      </c>
      <c r="M209" s="2">
        <v>1317531600</v>
      </c>
      <c r="N209" s="2">
        <v>1317877200</v>
      </c>
      <c r="O209" s="2" t="b">
        <v>0</v>
      </c>
      <c r="P209" s="2" t="b">
        <v>0</v>
      </c>
      <c r="Q209" s="2" t="b">
        <f>AND(Table1[[#This Row],[staff_pick]]=TRUE,Table1[[#This Row],[spotlight]]=TRUE)</f>
        <v>0</v>
      </c>
      <c r="R209" s="2" t="s">
        <v>17</v>
      </c>
      <c r="S209" s="8" t="str">
        <f t="shared" si="37"/>
        <v>food</v>
      </c>
      <c r="T209" s="8" t="str">
        <f t="shared" si="38"/>
        <v>food trucks</v>
      </c>
      <c r="U209" s="12">
        <f t="shared" si="39"/>
        <v>40818.208333333336</v>
      </c>
      <c r="V209" s="12">
        <f t="shared" si="40"/>
        <v>40822.208333333336</v>
      </c>
      <c r="W209" s="16">
        <f t="shared" si="41"/>
        <v>4</v>
      </c>
      <c r="X209" s="15">
        <f t="shared" si="42"/>
        <v>1</v>
      </c>
      <c r="Y209" s="19">
        <f t="shared" si="43"/>
        <v>8300</v>
      </c>
      <c r="Z209" s="19">
        <f t="shared" si="44"/>
        <v>6543</v>
      </c>
      <c r="AA209" s="19">
        <f t="shared" si="45"/>
        <v>79.792682926829272</v>
      </c>
      <c r="AB209" s="2" t="str">
        <f t="shared" si="46"/>
        <v>USA</v>
      </c>
      <c r="AF209"/>
    </row>
    <row r="210" spans="2:32" x14ac:dyDescent="0.25">
      <c r="B210" s="24">
        <v>203</v>
      </c>
      <c r="C210" s="2" t="s">
        <v>458</v>
      </c>
      <c r="D210" s="3" t="s">
        <v>459</v>
      </c>
      <c r="E210" s="7">
        <v>143900</v>
      </c>
      <c r="F210" s="7">
        <v>193413</v>
      </c>
      <c r="G210" s="5">
        <f>Table1[[#This Row],[pledged]]/Table1[[#This Row],[goal]]</f>
        <v>1.3440792216817234</v>
      </c>
      <c r="H210" s="2" t="s">
        <v>20</v>
      </c>
      <c r="I210" s="2">
        <v>4498</v>
      </c>
      <c r="J210" s="8">
        <f t="shared" si="36"/>
        <v>42.999777678968428</v>
      </c>
      <c r="K210" s="22" t="s">
        <v>26</v>
      </c>
      <c r="L210" s="22" t="s">
        <v>27</v>
      </c>
      <c r="M210" s="2">
        <v>1484632800</v>
      </c>
      <c r="N210" s="2">
        <v>1484805600</v>
      </c>
      <c r="O210" s="2" t="b">
        <v>0</v>
      </c>
      <c r="P210" s="2" t="b">
        <v>0</v>
      </c>
      <c r="Q210" s="2" t="b">
        <f>AND(Table1[[#This Row],[staff_pick]]=TRUE,Table1[[#This Row],[spotlight]]=TRUE)</f>
        <v>0</v>
      </c>
      <c r="R210" s="2" t="s">
        <v>33</v>
      </c>
      <c r="S210" s="8" t="str">
        <f t="shared" si="37"/>
        <v>theater</v>
      </c>
      <c r="T210" s="8" t="str">
        <f t="shared" si="38"/>
        <v>plays</v>
      </c>
      <c r="U210" s="12">
        <f t="shared" si="39"/>
        <v>42752.25</v>
      </c>
      <c r="V210" s="12">
        <f t="shared" si="40"/>
        <v>42754.25</v>
      </c>
      <c r="W210" s="16">
        <f t="shared" si="41"/>
        <v>2</v>
      </c>
      <c r="X210" s="15">
        <f t="shared" si="42"/>
        <v>1.49</v>
      </c>
      <c r="Y210" s="19">
        <f t="shared" si="43"/>
        <v>96577.181208053691</v>
      </c>
      <c r="Z210" s="19">
        <f t="shared" si="44"/>
        <v>129807.38255033558</v>
      </c>
      <c r="AA210" s="19">
        <f t="shared" si="45"/>
        <v>28.858911193938546</v>
      </c>
      <c r="AB210" s="2" t="str">
        <f t="shared" si="46"/>
        <v>Australia</v>
      </c>
      <c r="AF210"/>
    </row>
    <row r="211" spans="2:32" x14ac:dyDescent="0.25">
      <c r="B211" s="24">
        <v>204</v>
      </c>
      <c r="C211" s="2" t="s">
        <v>460</v>
      </c>
      <c r="D211" s="3" t="s">
        <v>461</v>
      </c>
      <c r="E211" s="7">
        <v>75000</v>
      </c>
      <c r="F211" s="7">
        <v>2529</v>
      </c>
      <c r="G211" s="5">
        <f>Table1[[#This Row],[pledged]]/Table1[[#This Row],[goal]]</f>
        <v>3.372E-2</v>
      </c>
      <c r="H211" s="2" t="s">
        <v>14</v>
      </c>
      <c r="I211" s="2">
        <v>40</v>
      </c>
      <c r="J211" s="8">
        <f t="shared" si="36"/>
        <v>63.225000000000001</v>
      </c>
      <c r="K211" s="22" t="s">
        <v>21</v>
      </c>
      <c r="L211" s="22" t="s">
        <v>22</v>
      </c>
      <c r="M211" s="2">
        <v>1301806800</v>
      </c>
      <c r="N211" s="2">
        <v>1302670800</v>
      </c>
      <c r="O211" s="2" t="b">
        <v>0</v>
      </c>
      <c r="P211" s="2" t="b">
        <v>0</v>
      </c>
      <c r="Q211" s="2" t="b">
        <f>AND(Table1[[#This Row],[staff_pick]]=TRUE,Table1[[#This Row],[spotlight]]=TRUE)</f>
        <v>0</v>
      </c>
      <c r="R211" s="2" t="s">
        <v>159</v>
      </c>
      <c r="S211" s="8" t="str">
        <f t="shared" si="37"/>
        <v>music</v>
      </c>
      <c r="T211" s="8" t="str">
        <f t="shared" si="38"/>
        <v>jazz</v>
      </c>
      <c r="U211" s="12">
        <f t="shared" si="39"/>
        <v>40636.208333333336</v>
      </c>
      <c r="V211" s="12">
        <f t="shared" si="40"/>
        <v>40646.208333333336</v>
      </c>
      <c r="W211" s="16">
        <f t="shared" si="41"/>
        <v>10</v>
      </c>
      <c r="X211" s="15">
        <f t="shared" si="42"/>
        <v>1</v>
      </c>
      <c r="Y211" s="19">
        <f t="shared" si="43"/>
        <v>75000</v>
      </c>
      <c r="Z211" s="19">
        <f t="shared" si="44"/>
        <v>2529</v>
      </c>
      <c r="AA211" s="19">
        <f t="shared" si="45"/>
        <v>63.225000000000001</v>
      </c>
      <c r="AB211" s="2" t="str">
        <f t="shared" si="46"/>
        <v>USA</v>
      </c>
      <c r="AF211"/>
    </row>
    <row r="212" spans="2:32" x14ac:dyDescent="0.25">
      <c r="B212" s="24">
        <v>205</v>
      </c>
      <c r="C212" s="2" t="s">
        <v>462</v>
      </c>
      <c r="D212" s="3" t="s">
        <v>463</v>
      </c>
      <c r="E212" s="7">
        <v>1300</v>
      </c>
      <c r="F212" s="7">
        <v>5614</v>
      </c>
      <c r="G212" s="5">
        <f>Table1[[#This Row],[pledged]]/Table1[[#This Row],[goal]]</f>
        <v>4.3184615384615386</v>
      </c>
      <c r="H212" s="2" t="s">
        <v>20</v>
      </c>
      <c r="I212" s="2">
        <v>80</v>
      </c>
      <c r="J212" s="8">
        <f t="shared" si="36"/>
        <v>70.174999999999997</v>
      </c>
      <c r="K212" s="22" t="s">
        <v>21</v>
      </c>
      <c r="L212" s="22" t="s">
        <v>22</v>
      </c>
      <c r="M212" s="2">
        <v>1539752400</v>
      </c>
      <c r="N212" s="2">
        <v>1540789200</v>
      </c>
      <c r="O212" s="2" t="b">
        <v>1</v>
      </c>
      <c r="P212" s="2" t="b">
        <v>0</v>
      </c>
      <c r="Q212" s="2" t="b">
        <f>AND(Table1[[#This Row],[staff_pick]]=TRUE,Table1[[#This Row],[spotlight]]=TRUE)</f>
        <v>0</v>
      </c>
      <c r="R212" s="2" t="s">
        <v>33</v>
      </c>
      <c r="S212" s="8" t="str">
        <f t="shared" si="37"/>
        <v>theater</v>
      </c>
      <c r="T212" s="8" t="str">
        <f t="shared" si="38"/>
        <v>plays</v>
      </c>
      <c r="U212" s="12">
        <f t="shared" si="39"/>
        <v>43390.208333333328</v>
      </c>
      <c r="V212" s="12">
        <f t="shared" si="40"/>
        <v>43402.208333333328</v>
      </c>
      <c r="W212" s="16">
        <f t="shared" si="41"/>
        <v>12</v>
      </c>
      <c r="X212" s="15">
        <f t="shared" si="42"/>
        <v>1</v>
      </c>
      <c r="Y212" s="19">
        <f t="shared" si="43"/>
        <v>1300</v>
      </c>
      <c r="Z212" s="19">
        <f t="shared" si="44"/>
        <v>5614</v>
      </c>
      <c r="AA212" s="19">
        <f t="shared" si="45"/>
        <v>70.174999999999997</v>
      </c>
      <c r="AB212" s="2" t="str">
        <f t="shared" si="46"/>
        <v>USA</v>
      </c>
      <c r="AF212"/>
    </row>
    <row r="213" spans="2:32" x14ac:dyDescent="0.25">
      <c r="B213" s="24">
        <v>206</v>
      </c>
      <c r="C213" s="2" t="s">
        <v>464</v>
      </c>
      <c r="D213" s="3" t="s">
        <v>465</v>
      </c>
      <c r="E213" s="7">
        <v>9000</v>
      </c>
      <c r="F213" s="7">
        <v>3496</v>
      </c>
      <c r="G213" s="5">
        <f>Table1[[#This Row],[pledged]]/Table1[[#This Row],[goal]]</f>
        <v>0.38844444444444443</v>
      </c>
      <c r="H213" s="2" t="s">
        <v>74</v>
      </c>
      <c r="I213" s="2">
        <v>57</v>
      </c>
      <c r="J213" s="8">
        <f t="shared" si="36"/>
        <v>61.333333333333336</v>
      </c>
      <c r="K213" s="22" t="s">
        <v>21</v>
      </c>
      <c r="L213" s="22" t="s">
        <v>22</v>
      </c>
      <c r="M213" s="2">
        <v>1267250400</v>
      </c>
      <c r="N213" s="2">
        <v>1268028000</v>
      </c>
      <c r="O213" s="2" t="b">
        <v>0</v>
      </c>
      <c r="P213" s="2" t="b">
        <v>0</v>
      </c>
      <c r="Q213" s="2" t="b">
        <f>AND(Table1[[#This Row],[staff_pick]]=TRUE,Table1[[#This Row],[spotlight]]=TRUE)</f>
        <v>0</v>
      </c>
      <c r="R213" s="2" t="s">
        <v>119</v>
      </c>
      <c r="S213" s="8" t="str">
        <f t="shared" si="37"/>
        <v>publishing</v>
      </c>
      <c r="T213" s="8" t="str">
        <f t="shared" si="38"/>
        <v>fiction</v>
      </c>
      <c r="U213" s="12">
        <f t="shared" si="39"/>
        <v>40236.25</v>
      </c>
      <c r="V213" s="12">
        <f t="shared" si="40"/>
        <v>40245.25</v>
      </c>
      <c r="W213" s="16">
        <f t="shared" si="41"/>
        <v>9</v>
      </c>
      <c r="X213" s="15">
        <f t="shared" si="42"/>
        <v>1</v>
      </c>
      <c r="Y213" s="19">
        <f t="shared" si="43"/>
        <v>9000</v>
      </c>
      <c r="Z213" s="19">
        <f t="shared" si="44"/>
        <v>3496</v>
      </c>
      <c r="AA213" s="19">
        <f t="shared" si="45"/>
        <v>61.333333333333336</v>
      </c>
      <c r="AB213" s="2" t="str">
        <f t="shared" si="46"/>
        <v>USA</v>
      </c>
      <c r="AF213"/>
    </row>
    <row r="214" spans="2:32" x14ac:dyDescent="0.25">
      <c r="B214" s="24">
        <v>207</v>
      </c>
      <c r="C214" s="2" t="s">
        <v>466</v>
      </c>
      <c r="D214" s="3" t="s">
        <v>467</v>
      </c>
      <c r="E214" s="7">
        <v>1000</v>
      </c>
      <c r="F214" s="7">
        <v>4257</v>
      </c>
      <c r="G214" s="5">
        <f>Table1[[#This Row],[pledged]]/Table1[[#This Row],[goal]]</f>
        <v>4.2569999999999997</v>
      </c>
      <c r="H214" s="2" t="s">
        <v>20</v>
      </c>
      <c r="I214" s="2">
        <v>43</v>
      </c>
      <c r="J214" s="8">
        <f t="shared" si="36"/>
        <v>99</v>
      </c>
      <c r="K214" s="22" t="s">
        <v>21</v>
      </c>
      <c r="L214" s="22" t="s">
        <v>22</v>
      </c>
      <c r="M214" s="2">
        <v>1535432400</v>
      </c>
      <c r="N214" s="2">
        <v>1537160400</v>
      </c>
      <c r="O214" s="2" t="b">
        <v>0</v>
      </c>
      <c r="P214" s="2" t="b">
        <v>1</v>
      </c>
      <c r="Q214" s="2" t="b">
        <f>AND(Table1[[#This Row],[staff_pick]]=TRUE,Table1[[#This Row],[spotlight]]=TRUE)</f>
        <v>0</v>
      </c>
      <c r="R214" s="2" t="s">
        <v>23</v>
      </c>
      <c r="S214" s="8" t="str">
        <f t="shared" si="37"/>
        <v>music</v>
      </c>
      <c r="T214" s="8" t="str">
        <f t="shared" si="38"/>
        <v>rock</v>
      </c>
      <c r="U214" s="12">
        <f t="shared" si="39"/>
        <v>43340.208333333328</v>
      </c>
      <c r="V214" s="12">
        <f t="shared" si="40"/>
        <v>43360.208333333328</v>
      </c>
      <c r="W214" s="16">
        <f t="shared" si="41"/>
        <v>20</v>
      </c>
      <c r="X214" s="15">
        <f t="shared" si="42"/>
        <v>1</v>
      </c>
      <c r="Y214" s="19">
        <f t="shared" si="43"/>
        <v>1000</v>
      </c>
      <c r="Z214" s="19">
        <f t="shared" si="44"/>
        <v>4257</v>
      </c>
      <c r="AA214" s="19">
        <f t="shared" si="45"/>
        <v>99</v>
      </c>
      <c r="AB214" s="2" t="str">
        <f t="shared" si="46"/>
        <v>USA</v>
      </c>
      <c r="AF214"/>
    </row>
    <row r="215" spans="2:32" x14ac:dyDescent="0.25">
      <c r="B215" s="24">
        <v>208</v>
      </c>
      <c r="C215" s="2" t="s">
        <v>468</v>
      </c>
      <c r="D215" s="3" t="s">
        <v>469</v>
      </c>
      <c r="E215" s="7">
        <v>196900</v>
      </c>
      <c r="F215" s="7">
        <v>199110</v>
      </c>
      <c r="G215" s="5">
        <f>Table1[[#This Row],[pledged]]/Table1[[#This Row],[goal]]</f>
        <v>1.0112239715591671</v>
      </c>
      <c r="H215" s="2" t="s">
        <v>20</v>
      </c>
      <c r="I215" s="2">
        <v>2053</v>
      </c>
      <c r="J215" s="8">
        <f t="shared" si="36"/>
        <v>96.984900146127615</v>
      </c>
      <c r="K215" s="22" t="s">
        <v>21</v>
      </c>
      <c r="L215" s="22" t="s">
        <v>22</v>
      </c>
      <c r="M215" s="2">
        <v>1510207200</v>
      </c>
      <c r="N215" s="2">
        <v>1512280800</v>
      </c>
      <c r="O215" s="2" t="b">
        <v>0</v>
      </c>
      <c r="P215" s="2" t="b">
        <v>0</v>
      </c>
      <c r="Q215" s="2" t="b">
        <f>AND(Table1[[#This Row],[staff_pick]]=TRUE,Table1[[#This Row],[spotlight]]=TRUE)</f>
        <v>0</v>
      </c>
      <c r="R215" s="2" t="s">
        <v>42</v>
      </c>
      <c r="S215" s="8" t="str">
        <f t="shared" si="37"/>
        <v>film &amp; video</v>
      </c>
      <c r="T215" s="8" t="str">
        <f t="shared" si="38"/>
        <v>documentary</v>
      </c>
      <c r="U215" s="12">
        <f t="shared" si="39"/>
        <v>43048.25</v>
      </c>
      <c r="V215" s="12">
        <f t="shared" si="40"/>
        <v>43072.25</v>
      </c>
      <c r="W215" s="16">
        <f t="shared" si="41"/>
        <v>24</v>
      </c>
      <c r="X215" s="15">
        <f t="shared" si="42"/>
        <v>1</v>
      </c>
      <c r="Y215" s="19">
        <f t="shared" si="43"/>
        <v>196900</v>
      </c>
      <c r="Z215" s="19">
        <f t="shared" si="44"/>
        <v>199110</v>
      </c>
      <c r="AA215" s="19">
        <f t="shared" si="45"/>
        <v>96.984900146127615</v>
      </c>
      <c r="AB215" s="2" t="str">
        <f t="shared" si="46"/>
        <v>USA</v>
      </c>
      <c r="AF215"/>
    </row>
    <row r="216" spans="2:32" x14ac:dyDescent="0.25">
      <c r="B216" s="24">
        <v>209</v>
      </c>
      <c r="C216" s="2" t="s">
        <v>470</v>
      </c>
      <c r="D216" s="3" t="s">
        <v>471</v>
      </c>
      <c r="E216" s="7">
        <v>194500</v>
      </c>
      <c r="F216" s="7">
        <v>41212</v>
      </c>
      <c r="G216" s="5">
        <f>Table1[[#This Row],[pledged]]/Table1[[#This Row],[goal]]</f>
        <v>0.21188688946015424</v>
      </c>
      <c r="H216" s="2" t="s">
        <v>47</v>
      </c>
      <c r="I216" s="2">
        <v>808</v>
      </c>
      <c r="J216" s="8">
        <f t="shared" si="36"/>
        <v>51.004950495049506</v>
      </c>
      <c r="K216" s="22" t="s">
        <v>26</v>
      </c>
      <c r="L216" s="22" t="s">
        <v>27</v>
      </c>
      <c r="M216" s="2">
        <v>1462510800</v>
      </c>
      <c r="N216" s="2">
        <v>1463115600</v>
      </c>
      <c r="O216" s="2" t="b">
        <v>0</v>
      </c>
      <c r="P216" s="2" t="b">
        <v>0</v>
      </c>
      <c r="Q216" s="2" t="b">
        <f>AND(Table1[[#This Row],[staff_pick]]=TRUE,Table1[[#This Row],[spotlight]]=TRUE)</f>
        <v>0</v>
      </c>
      <c r="R216" s="2" t="s">
        <v>42</v>
      </c>
      <c r="S216" s="8" t="str">
        <f t="shared" si="37"/>
        <v>film &amp; video</v>
      </c>
      <c r="T216" s="8" t="str">
        <f t="shared" si="38"/>
        <v>documentary</v>
      </c>
      <c r="U216" s="12">
        <f t="shared" si="39"/>
        <v>42496.208333333328</v>
      </c>
      <c r="V216" s="12">
        <f t="shared" si="40"/>
        <v>42503.208333333328</v>
      </c>
      <c r="W216" s="16">
        <f t="shared" si="41"/>
        <v>7</v>
      </c>
      <c r="X216" s="15">
        <f t="shared" si="42"/>
        <v>1.49</v>
      </c>
      <c r="Y216" s="19">
        <f t="shared" si="43"/>
        <v>130536.91275167785</v>
      </c>
      <c r="Z216" s="19">
        <f t="shared" si="44"/>
        <v>27659.060402684565</v>
      </c>
      <c r="AA216" s="19">
        <f t="shared" si="45"/>
        <v>34.231510399362087</v>
      </c>
      <c r="AB216" s="2" t="str">
        <f t="shared" si="46"/>
        <v>Australia</v>
      </c>
      <c r="AF216"/>
    </row>
    <row r="217" spans="2:32" x14ac:dyDescent="0.25">
      <c r="B217" s="24">
        <v>210</v>
      </c>
      <c r="C217" s="2" t="s">
        <v>472</v>
      </c>
      <c r="D217" s="3" t="s">
        <v>473</v>
      </c>
      <c r="E217" s="7">
        <v>9400</v>
      </c>
      <c r="F217" s="7">
        <v>6338</v>
      </c>
      <c r="G217" s="5">
        <f>Table1[[#This Row],[pledged]]/Table1[[#This Row],[goal]]</f>
        <v>0.67425531914893622</v>
      </c>
      <c r="H217" s="2" t="s">
        <v>14</v>
      </c>
      <c r="I217" s="2">
        <v>226</v>
      </c>
      <c r="J217" s="8">
        <f t="shared" si="36"/>
        <v>28.044247787610619</v>
      </c>
      <c r="K217" s="22" t="s">
        <v>36</v>
      </c>
      <c r="L217" s="22" t="s">
        <v>37</v>
      </c>
      <c r="M217" s="2">
        <v>1488520800</v>
      </c>
      <c r="N217" s="2">
        <v>1490850000</v>
      </c>
      <c r="O217" s="2" t="b">
        <v>0</v>
      </c>
      <c r="P217" s="2" t="b">
        <v>0</v>
      </c>
      <c r="Q217" s="2" t="b">
        <f>AND(Table1[[#This Row],[staff_pick]]=TRUE,Table1[[#This Row],[spotlight]]=TRUE)</f>
        <v>0</v>
      </c>
      <c r="R217" s="2" t="s">
        <v>474</v>
      </c>
      <c r="S217" s="8" t="str">
        <f t="shared" si="37"/>
        <v>film &amp; video</v>
      </c>
      <c r="T217" s="8" t="str">
        <f t="shared" si="38"/>
        <v>science fiction</v>
      </c>
      <c r="U217" s="12">
        <f t="shared" si="39"/>
        <v>42797.25</v>
      </c>
      <c r="V217" s="12">
        <f t="shared" si="40"/>
        <v>42824.208333333328</v>
      </c>
      <c r="W217" s="16">
        <f t="shared" si="41"/>
        <v>27</v>
      </c>
      <c r="X217" s="15">
        <f t="shared" si="42"/>
        <v>7.46</v>
      </c>
      <c r="Y217" s="19">
        <f t="shared" si="43"/>
        <v>1260.0536193029491</v>
      </c>
      <c r="Z217" s="19">
        <f t="shared" si="44"/>
        <v>849.59785522788206</v>
      </c>
      <c r="AA217" s="19">
        <f t="shared" si="45"/>
        <v>3.7592825452561152</v>
      </c>
      <c r="AB217" s="2" t="str">
        <f t="shared" si="46"/>
        <v>Denmark</v>
      </c>
      <c r="AF217"/>
    </row>
    <row r="218" spans="2:32" x14ac:dyDescent="0.25">
      <c r="B218" s="24">
        <v>211</v>
      </c>
      <c r="C218" s="2" t="s">
        <v>475</v>
      </c>
      <c r="D218" s="3" t="s">
        <v>476</v>
      </c>
      <c r="E218" s="7">
        <v>104400</v>
      </c>
      <c r="F218" s="7">
        <v>99100</v>
      </c>
      <c r="G218" s="5">
        <f>Table1[[#This Row],[pledged]]/Table1[[#This Row],[goal]]</f>
        <v>0.9492337164750958</v>
      </c>
      <c r="H218" s="2" t="s">
        <v>14</v>
      </c>
      <c r="I218" s="2">
        <v>1625</v>
      </c>
      <c r="J218" s="8">
        <f t="shared" si="36"/>
        <v>60.984615384615381</v>
      </c>
      <c r="K218" s="22" t="s">
        <v>21</v>
      </c>
      <c r="L218" s="22" t="s">
        <v>22</v>
      </c>
      <c r="M218" s="2">
        <v>1377579600</v>
      </c>
      <c r="N218" s="2">
        <v>1379653200</v>
      </c>
      <c r="O218" s="2" t="b">
        <v>0</v>
      </c>
      <c r="P218" s="2" t="b">
        <v>0</v>
      </c>
      <c r="Q218" s="2" t="b">
        <f>AND(Table1[[#This Row],[staff_pick]]=TRUE,Table1[[#This Row],[spotlight]]=TRUE)</f>
        <v>0</v>
      </c>
      <c r="R218" s="2" t="s">
        <v>33</v>
      </c>
      <c r="S218" s="8" t="str">
        <f t="shared" si="37"/>
        <v>theater</v>
      </c>
      <c r="T218" s="8" t="str">
        <f t="shared" si="38"/>
        <v>plays</v>
      </c>
      <c r="U218" s="12">
        <f t="shared" si="39"/>
        <v>41513.208333333336</v>
      </c>
      <c r="V218" s="12">
        <f t="shared" si="40"/>
        <v>41537.208333333336</v>
      </c>
      <c r="W218" s="16">
        <f t="shared" si="41"/>
        <v>24</v>
      </c>
      <c r="X218" s="15">
        <f t="shared" si="42"/>
        <v>1</v>
      </c>
      <c r="Y218" s="19">
        <f t="shared" si="43"/>
        <v>104400</v>
      </c>
      <c r="Z218" s="19">
        <f t="shared" si="44"/>
        <v>99100</v>
      </c>
      <c r="AA218" s="19">
        <f t="shared" si="45"/>
        <v>60.984615384615381</v>
      </c>
      <c r="AB218" s="2" t="str">
        <f t="shared" si="46"/>
        <v>USA</v>
      </c>
      <c r="AF218"/>
    </row>
    <row r="219" spans="2:32" x14ac:dyDescent="0.25">
      <c r="B219" s="24">
        <v>212</v>
      </c>
      <c r="C219" s="2" t="s">
        <v>477</v>
      </c>
      <c r="D219" s="3" t="s">
        <v>478</v>
      </c>
      <c r="E219" s="7">
        <v>8100</v>
      </c>
      <c r="F219" s="7">
        <v>12300</v>
      </c>
      <c r="G219" s="5">
        <f>Table1[[#This Row],[pledged]]/Table1[[#This Row],[goal]]</f>
        <v>1.5185185185185186</v>
      </c>
      <c r="H219" s="2" t="s">
        <v>20</v>
      </c>
      <c r="I219" s="2">
        <v>168</v>
      </c>
      <c r="J219" s="8">
        <f t="shared" si="36"/>
        <v>73.214285714285708</v>
      </c>
      <c r="K219" s="22" t="s">
        <v>21</v>
      </c>
      <c r="L219" s="22" t="s">
        <v>22</v>
      </c>
      <c r="M219" s="2">
        <v>1576389600</v>
      </c>
      <c r="N219" s="2">
        <v>1580364000</v>
      </c>
      <c r="O219" s="2" t="b">
        <v>0</v>
      </c>
      <c r="P219" s="2" t="b">
        <v>0</v>
      </c>
      <c r="Q219" s="2" t="b">
        <f>AND(Table1[[#This Row],[staff_pick]]=TRUE,Table1[[#This Row],[spotlight]]=TRUE)</f>
        <v>0</v>
      </c>
      <c r="R219" s="2" t="s">
        <v>33</v>
      </c>
      <c r="S219" s="8" t="str">
        <f t="shared" si="37"/>
        <v>theater</v>
      </c>
      <c r="T219" s="8" t="str">
        <f t="shared" si="38"/>
        <v>plays</v>
      </c>
      <c r="U219" s="12">
        <f t="shared" si="39"/>
        <v>43814.25</v>
      </c>
      <c r="V219" s="12">
        <f t="shared" si="40"/>
        <v>43860.25</v>
      </c>
      <c r="W219" s="16">
        <f t="shared" si="41"/>
        <v>46</v>
      </c>
      <c r="X219" s="15">
        <f t="shared" si="42"/>
        <v>1</v>
      </c>
      <c r="Y219" s="19">
        <f t="shared" si="43"/>
        <v>8100</v>
      </c>
      <c r="Z219" s="19">
        <f t="shared" si="44"/>
        <v>12300</v>
      </c>
      <c r="AA219" s="19">
        <f t="shared" si="45"/>
        <v>73.214285714285708</v>
      </c>
      <c r="AB219" s="2" t="str">
        <f t="shared" si="46"/>
        <v>USA</v>
      </c>
      <c r="AF219"/>
    </row>
    <row r="220" spans="2:32" x14ac:dyDescent="0.25">
      <c r="B220" s="24">
        <v>213</v>
      </c>
      <c r="C220" s="2" t="s">
        <v>479</v>
      </c>
      <c r="D220" s="3" t="s">
        <v>480</v>
      </c>
      <c r="E220" s="7">
        <v>87900</v>
      </c>
      <c r="F220" s="7">
        <v>171549</v>
      </c>
      <c r="G220" s="5">
        <f>Table1[[#This Row],[pledged]]/Table1[[#This Row],[goal]]</f>
        <v>1.9516382252559727</v>
      </c>
      <c r="H220" s="2" t="s">
        <v>20</v>
      </c>
      <c r="I220" s="2">
        <v>4289</v>
      </c>
      <c r="J220" s="8">
        <f t="shared" si="36"/>
        <v>39.997435299603637</v>
      </c>
      <c r="K220" s="22" t="s">
        <v>21</v>
      </c>
      <c r="L220" s="22" t="s">
        <v>22</v>
      </c>
      <c r="M220" s="2">
        <v>1289019600</v>
      </c>
      <c r="N220" s="2">
        <v>1289714400</v>
      </c>
      <c r="O220" s="2" t="b">
        <v>0</v>
      </c>
      <c r="P220" s="2" t="b">
        <v>1</v>
      </c>
      <c r="Q220" s="2" t="b">
        <f>AND(Table1[[#This Row],[staff_pick]]=TRUE,Table1[[#This Row],[spotlight]]=TRUE)</f>
        <v>0</v>
      </c>
      <c r="R220" s="2" t="s">
        <v>60</v>
      </c>
      <c r="S220" s="8" t="str">
        <f t="shared" si="37"/>
        <v>music</v>
      </c>
      <c r="T220" s="8" t="str">
        <f t="shared" si="38"/>
        <v>indie rock</v>
      </c>
      <c r="U220" s="12">
        <f t="shared" si="39"/>
        <v>40488.208333333336</v>
      </c>
      <c r="V220" s="12">
        <f t="shared" si="40"/>
        <v>40496.25</v>
      </c>
      <c r="W220" s="16">
        <f t="shared" si="41"/>
        <v>8</v>
      </c>
      <c r="X220" s="15">
        <f t="shared" si="42"/>
        <v>1</v>
      </c>
      <c r="Y220" s="19">
        <f t="shared" si="43"/>
        <v>87900</v>
      </c>
      <c r="Z220" s="19">
        <f t="shared" si="44"/>
        <v>171549</v>
      </c>
      <c r="AA220" s="19">
        <f t="shared" si="45"/>
        <v>39.997435299603637</v>
      </c>
      <c r="AB220" s="2" t="str">
        <f t="shared" si="46"/>
        <v>USA</v>
      </c>
      <c r="AF220"/>
    </row>
    <row r="221" spans="2:32" x14ac:dyDescent="0.25">
      <c r="B221" s="24">
        <v>214</v>
      </c>
      <c r="C221" s="2" t="s">
        <v>481</v>
      </c>
      <c r="D221" s="3" t="s">
        <v>482</v>
      </c>
      <c r="E221" s="7">
        <v>1400</v>
      </c>
      <c r="F221" s="7">
        <v>14324</v>
      </c>
      <c r="G221" s="5">
        <f>Table1[[#This Row],[pledged]]/Table1[[#This Row],[goal]]</f>
        <v>10.231428571428571</v>
      </c>
      <c r="H221" s="2" t="s">
        <v>20</v>
      </c>
      <c r="I221" s="2">
        <v>165</v>
      </c>
      <c r="J221" s="8">
        <f t="shared" si="36"/>
        <v>86.812121212121212</v>
      </c>
      <c r="K221" s="22" t="s">
        <v>21</v>
      </c>
      <c r="L221" s="22" t="s">
        <v>22</v>
      </c>
      <c r="M221" s="2">
        <v>1282194000</v>
      </c>
      <c r="N221" s="2">
        <v>1282712400</v>
      </c>
      <c r="O221" s="2" t="b">
        <v>0</v>
      </c>
      <c r="P221" s="2" t="b">
        <v>0</v>
      </c>
      <c r="Q221" s="2" t="b">
        <f>AND(Table1[[#This Row],[staff_pick]]=TRUE,Table1[[#This Row],[spotlight]]=TRUE)</f>
        <v>0</v>
      </c>
      <c r="R221" s="2" t="s">
        <v>23</v>
      </c>
      <c r="S221" s="8" t="str">
        <f t="shared" si="37"/>
        <v>music</v>
      </c>
      <c r="T221" s="8" t="str">
        <f t="shared" si="38"/>
        <v>rock</v>
      </c>
      <c r="U221" s="12">
        <f t="shared" si="39"/>
        <v>40409.208333333336</v>
      </c>
      <c r="V221" s="12">
        <f t="shared" si="40"/>
        <v>40415.208333333336</v>
      </c>
      <c r="W221" s="16">
        <f t="shared" si="41"/>
        <v>6</v>
      </c>
      <c r="X221" s="15">
        <f t="shared" si="42"/>
        <v>1</v>
      </c>
      <c r="Y221" s="19">
        <f t="shared" si="43"/>
        <v>1400</v>
      </c>
      <c r="Z221" s="19">
        <f t="shared" si="44"/>
        <v>14324</v>
      </c>
      <c r="AA221" s="19">
        <f t="shared" si="45"/>
        <v>86.812121212121212</v>
      </c>
      <c r="AB221" s="2" t="str">
        <f t="shared" si="46"/>
        <v>USA</v>
      </c>
      <c r="AF221"/>
    </row>
    <row r="222" spans="2:32" x14ac:dyDescent="0.25">
      <c r="B222" s="24">
        <v>215</v>
      </c>
      <c r="C222" s="2" t="s">
        <v>483</v>
      </c>
      <c r="D222" s="3" t="s">
        <v>484</v>
      </c>
      <c r="E222" s="7">
        <v>156800</v>
      </c>
      <c r="F222" s="7">
        <v>6024</v>
      </c>
      <c r="G222" s="5">
        <f>Table1[[#This Row],[pledged]]/Table1[[#This Row],[goal]]</f>
        <v>3.8418367346938778E-2</v>
      </c>
      <c r="H222" s="2" t="s">
        <v>14</v>
      </c>
      <c r="I222" s="2">
        <v>143</v>
      </c>
      <c r="J222" s="8">
        <f t="shared" si="36"/>
        <v>42.125874125874127</v>
      </c>
      <c r="K222" s="22" t="s">
        <v>21</v>
      </c>
      <c r="L222" s="22" t="s">
        <v>22</v>
      </c>
      <c r="M222" s="2">
        <v>1550037600</v>
      </c>
      <c r="N222" s="2">
        <v>1550210400</v>
      </c>
      <c r="O222" s="2" t="b">
        <v>0</v>
      </c>
      <c r="P222" s="2" t="b">
        <v>0</v>
      </c>
      <c r="Q222" s="2" t="b">
        <f>AND(Table1[[#This Row],[staff_pick]]=TRUE,Table1[[#This Row],[spotlight]]=TRUE)</f>
        <v>0</v>
      </c>
      <c r="R222" s="2" t="s">
        <v>33</v>
      </c>
      <c r="S222" s="8" t="str">
        <f t="shared" si="37"/>
        <v>theater</v>
      </c>
      <c r="T222" s="8" t="str">
        <f t="shared" si="38"/>
        <v>plays</v>
      </c>
      <c r="U222" s="12">
        <f t="shared" si="39"/>
        <v>43509.25</v>
      </c>
      <c r="V222" s="12">
        <f t="shared" si="40"/>
        <v>43511.25</v>
      </c>
      <c r="W222" s="16">
        <f t="shared" si="41"/>
        <v>2</v>
      </c>
      <c r="X222" s="15">
        <f t="shared" si="42"/>
        <v>1</v>
      </c>
      <c r="Y222" s="19">
        <f t="shared" si="43"/>
        <v>156800</v>
      </c>
      <c r="Z222" s="19">
        <f t="shared" si="44"/>
        <v>6024</v>
      </c>
      <c r="AA222" s="19">
        <f t="shared" si="45"/>
        <v>42.125874125874127</v>
      </c>
      <c r="AB222" s="2" t="str">
        <f t="shared" si="46"/>
        <v>USA</v>
      </c>
      <c r="AF222"/>
    </row>
    <row r="223" spans="2:32" x14ac:dyDescent="0.25">
      <c r="B223" s="24">
        <v>216</v>
      </c>
      <c r="C223" s="2" t="s">
        <v>485</v>
      </c>
      <c r="D223" s="3" t="s">
        <v>486</v>
      </c>
      <c r="E223" s="7">
        <v>121700</v>
      </c>
      <c r="F223" s="7">
        <v>188721</v>
      </c>
      <c r="G223" s="5">
        <f>Table1[[#This Row],[pledged]]/Table1[[#This Row],[goal]]</f>
        <v>1.5507066557107643</v>
      </c>
      <c r="H223" s="2" t="s">
        <v>20</v>
      </c>
      <c r="I223" s="2">
        <v>1815</v>
      </c>
      <c r="J223" s="8">
        <f t="shared" si="36"/>
        <v>103.97851239669421</v>
      </c>
      <c r="K223" s="22" t="s">
        <v>21</v>
      </c>
      <c r="L223" s="22" t="s">
        <v>22</v>
      </c>
      <c r="M223" s="2">
        <v>1321941600</v>
      </c>
      <c r="N223" s="2">
        <v>1322114400</v>
      </c>
      <c r="O223" s="2" t="b">
        <v>0</v>
      </c>
      <c r="P223" s="2" t="b">
        <v>0</v>
      </c>
      <c r="Q223" s="2" t="b">
        <f>AND(Table1[[#This Row],[staff_pick]]=TRUE,Table1[[#This Row],[spotlight]]=TRUE)</f>
        <v>0</v>
      </c>
      <c r="R223" s="2" t="s">
        <v>33</v>
      </c>
      <c r="S223" s="8" t="str">
        <f t="shared" si="37"/>
        <v>theater</v>
      </c>
      <c r="T223" s="8" t="str">
        <f t="shared" si="38"/>
        <v>plays</v>
      </c>
      <c r="U223" s="12">
        <f t="shared" si="39"/>
        <v>40869.25</v>
      </c>
      <c r="V223" s="12">
        <f t="shared" si="40"/>
        <v>40871.25</v>
      </c>
      <c r="W223" s="16">
        <f t="shared" si="41"/>
        <v>2</v>
      </c>
      <c r="X223" s="15">
        <f t="shared" si="42"/>
        <v>1</v>
      </c>
      <c r="Y223" s="19">
        <f t="shared" si="43"/>
        <v>121700</v>
      </c>
      <c r="Z223" s="19">
        <f t="shared" si="44"/>
        <v>188721</v>
      </c>
      <c r="AA223" s="19">
        <f t="shared" si="45"/>
        <v>103.97851239669421</v>
      </c>
      <c r="AB223" s="2" t="str">
        <f t="shared" si="46"/>
        <v>USA</v>
      </c>
      <c r="AF223"/>
    </row>
    <row r="224" spans="2:32" x14ac:dyDescent="0.25">
      <c r="B224" s="24">
        <v>217</v>
      </c>
      <c r="C224" s="2" t="s">
        <v>487</v>
      </c>
      <c r="D224" s="3" t="s">
        <v>488</v>
      </c>
      <c r="E224" s="7">
        <v>129400</v>
      </c>
      <c r="F224" s="7">
        <v>57911</v>
      </c>
      <c r="G224" s="5">
        <f>Table1[[#This Row],[pledged]]/Table1[[#This Row],[goal]]</f>
        <v>0.44753477588871715</v>
      </c>
      <c r="H224" s="2" t="s">
        <v>14</v>
      </c>
      <c r="I224" s="2">
        <v>934</v>
      </c>
      <c r="J224" s="8">
        <f t="shared" si="36"/>
        <v>62.003211991434689</v>
      </c>
      <c r="K224" s="22" t="s">
        <v>21</v>
      </c>
      <c r="L224" s="22" t="s">
        <v>22</v>
      </c>
      <c r="M224" s="2">
        <v>1556427600</v>
      </c>
      <c r="N224" s="2">
        <v>1557205200</v>
      </c>
      <c r="O224" s="2" t="b">
        <v>0</v>
      </c>
      <c r="P224" s="2" t="b">
        <v>0</v>
      </c>
      <c r="Q224" s="2" t="b">
        <f>AND(Table1[[#This Row],[staff_pick]]=TRUE,Table1[[#This Row],[spotlight]]=TRUE)</f>
        <v>0</v>
      </c>
      <c r="R224" s="2" t="s">
        <v>474</v>
      </c>
      <c r="S224" s="8" t="str">
        <f t="shared" si="37"/>
        <v>film &amp; video</v>
      </c>
      <c r="T224" s="8" t="str">
        <f t="shared" si="38"/>
        <v>science fiction</v>
      </c>
      <c r="U224" s="12">
        <f t="shared" si="39"/>
        <v>43583.208333333328</v>
      </c>
      <c r="V224" s="12">
        <f t="shared" si="40"/>
        <v>43592.208333333328</v>
      </c>
      <c r="W224" s="16">
        <f t="shared" si="41"/>
        <v>9</v>
      </c>
      <c r="X224" s="15">
        <f t="shared" si="42"/>
        <v>1</v>
      </c>
      <c r="Y224" s="19">
        <f t="shared" si="43"/>
        <v>129400</v>
      </c>
      <c r="Z224" s="19">
        <f t="shared" si="44"/>
        <v>57911</v>
      </c>
      <c r="AA224" s="19">
        <f t="shared" si="45"/>
        <v>62.003211991434689</v>
      </c>
      <c r="AB224" s="2" t="str">
        <f t="shared" si="46"/>
        <v>USA</v>
      </c>
      <c r="AF224"/>
    </row>
    <row r="225" spans="2:32" x14ac:dyDescent="0.25">
      <c r="B225" s="24">
        <v>218</v>
      </c>
      <c r="C225" s="2" t="s">
        <v>489</v>
      </c>
      <c r="D225" s="3" t="s">
        <v>490</v>
      </c>
      <c r="E225" s="7">
        <v>5700</v>
      </c>
      <c r="F225" s="7">
        <v>12309</v>
      </c>
      <c r="G225" s="5">
        <f>Table1[[#This Row],[pledged]]/Table1[[#This Row],[goal]]</f>
        <v>2.1594736842105262</v>
      </c>
      <c r="H225" s="2" t="s">
        <v>20</v>
      </c>
      <c r="I225" s="2">
        <v>397</v>
      </c>
      <c r="J225" s="8">
        <f t="shared" si="36"/>
        <v>31.005037783375315</v>
      </c>
      <c r="K225" s="22" t="s">
        <v>40</v>
      </c>
      <c r="L225" s="22" t="s">
        <v>41</v>
      </c>
      <c r="M225" s="2">
        <v>1320991200</v>
      </c>
      <c r="N225" s="2">
        <v>1323928800</v>
      </c>
      <c r="O225" s="2" t="b">
        <v>0</v>
      </c>
      <c r="P225" s="2" t="b">
        <v>1</v>
      </c>
      <c r="Q225" s="2" t="b">
        <f>AND(Table1[[#This Row],[staff_pick]]=TRUE,Table1[[#This Row],[spotlight]]=TRUE)</f>
        <v>0</v>
      </c>
      <c r="R225" s="2" t="s">
        <v>100</v>
      </c>
      <c r="S225" s="8" t="str">
        <f t="shared" si="37"/>
        <v>film &amp; video</v>
      </c>
      <c r="T225" s="8" t="str">
        <f t="shared" si="38"/>
        <v>shorts</v>
      </c>
      <c r="U225" s="12">
        <f t="shared" si="39"/>
        <v>40858.25</v>
      </c>
      <c r="V225" s="12">
        <f t="shared" si="40"/>
        <v>40892.25</v>
      </c>
      <c r="W225" s="16">
        <f t="shared" si="41"/>
        <v>34</v>
      </c>
      <c r="X225" s="15">
        <f t="shared" si="42"/>
        <v>0.87</v>
      </c>
      <c r="Y225" s="19">
        <f t="shared" si="43"/>
        <v>6551.7241379310344</v>
      </c>
      <c r="Z225" s="19">
        <f t="shared" si="44"/>
        <v>14148.275862068966</v>
      </c>
      <c r="AA225" s="19">
        <f t="shared" si="45"/>
        <v>35.63797446364979</v>
      </c>
      <c r="AB225" s="2" t="str">
        <f t="shared" si="46"/>
        <v>United Kingdom</v>
      </c>
      <c r="AF225"/>
    </row>
    <row r="226" spans="2:32" x14ac:dyDescent="0.25">
      <c r="B226" s="24">
        <v>219</v>
      </c>
      <c r="C226" s="2" t="s">
        <v>491</v>
      </c>
      <c r="D226" s="3" t="s">
        <v>492</v>
      </c>
      <c r="E226" s="7">
        <v>41700</v>
      </c>
      <c r="F226" s="7">
        <v>138497</v>
      </c>
      <c r="G226" s="5">
        <f>Table1[[#This Row],[pledged]]/Table1[[#This Row],[goal]]</f>
        <v>3.3212709832134291</v>
      </c>
      <c r="H226" s="2" t="s">
        <v>20</v>
      </c>
      <c r="I226" s="2">
        <v>1539</v>
      </c>
      <c r="J226" s="8">
        <f t="shared" si="36"/>
        <v>89.991552956465242</v>
      </c>
      <c r="K226" s="22" t="s">
        <v>21</v>
      </c>
      <c r="L226" s="22" t="s">
        <v>22</v>
      </c>
      <c r="M226" s="2">
        <v>1345093200</v>
      </c>
      <c r="N226" s="2">
        <v>1346130000</v>
      </c>
      <c r="O226" s="2" t="b">
        <v>0</v>
      </c>
      <c r="P226" s="2" t="b">
        <v>0</v>
      </c>
      <c r="Q226" s="2" t="b">
        <f>AND(Table1[[#This Row],[staff_pick]]=TRUE,Table1[[#This Row],[spotlight]]=TRUE)</f>
        <v>0</v>
      </c>
      <c r="R226" s="2" t="s">
        <v>71</v>
      </c>
      <c r="S226" s="8" t="str">
        <f t="shared" si="37"/>
        <v>film &amp; video</v>
      </c>
      <c r="T226" s="8" t="str">
        <f t="shared" si="38"/>
        <v>animation</v>
      </c>
      <c r="U226" s="12">
        <f t="shared" si="39"/>
        <v>41137.208333333336</v>
      </c>
      <c r="V226" s="12">
        <f t="shared" si="40"/>
        <v>41149.208333333336</v>
      </c>
      <c r="W226" s="16">
        <f t="shared" si="41"/>
        <v>12</v>
      </c>
      <c r="X226" s="15">
        <f t="shared" si="42"/>
        <v>1</v>
      </c>
      <c r="Y226" s="19">
        <f t="shared" si="43"/>
        <v>41700</v>
      </c>
      <c r="Z226" s="19">
        <f t="shared" si="44"/>
        <v>138497</v>
      </c>
      <c r="AA226" s="19">
        <f t="shared" si="45"/>
        <v>89.991552956465242</v>
      </c>
      <c r="AB226" s="2" t="str">
        <f t="shared" si="46"/>
        <v>USA</v>
      </c>
      <c r="AF226"/>
    </row>
    <row r="227" spans="2:32" x14ac:dyDescent="0.25">
      <c r="B227" s="24">
        <v>220</v>
      </c>
      <c r="C227" s="2" t="s">
        <v>493</v>
      </c>
      <c r="D227" s="3" t="s">
        <v>494</v>
      </c>
      <c r="E227" s="7">
        <v>7900</v>
      </c>
      <c r="F227" s="7">
        <v>667</v>
      </c>
      <c r="G227" s="5">
        <f>Table1[[#This Row],[pledged]]/Table1[[#This Row],[goal]]</f>
        <v>8.4430379746835441E-2</v>
      </c>
      <c r="H227" s="2" t="s">
        <v>14</v>
      </c>
      <c r="I227" s="2">
        <v>17</v>
      </c>
      <c r="J227" s="8">
        <f t="shared" si="36"/>
        <v>39.235294117647058</v>
      </c>
      <c r="K227" s="22" t="s">
        <v>21</v>
      </c>
      <c r="L227" s="22" t="s">
        <v>22</v>
      </c>
      <c r="M227" s="2">
        <v>1309496400</v>
      </c>
      <c r="N227" s="2">
        <v>1311051600</v>
      </c>
      <c r="O227" s="2" t="b">
        <v>1</v>
      </c>
      <c r="P227" s="2" t="b">
        <v>0</v>
      </c>
      <c r="Q227" s="2" t="b">
        <f>AND(Table1[[#This Row],[staff_pick]]=TRUE,Table1[[#This Row],[spotlight]]=TRUE)</f>
        <v>0</v>
      </c>
      <c r="R227" s="2" t="s">
        <v>33</v>
      </c>
      <c r="S227" s="8" t="str">
        <f t="shared" si="37"/>
        <v>theater</v>
      </c>
      <c r="T227" s="8" t="str">
        <f t="shared" si="38"/>
        <v>plays</v>
      </c>
      <c r="U227" s="12">
        <f t="shared" si="39"/>
        <v>40725.208333333336</v>
      </c>
      <c r="V227" s="12">
        <f t="shared" si="40"/>
        <v>40743.208333333336</v>
      </c>
      <c r="W227" s="16">
        <f t="shared" si="41"/>
        <v>18</v>
      </c>
      <c r="X227" s="15">
        <f t="shared" si="42"/>
        <v>1</v>
      </c>
      <c r="Y227" s="19">
        <f t="shared" si="43"/>
        <v>7900</v>
      </c>
      <c r="Z227" s="19">
        <f t="shared" si="44"/>
        <v>667</v>
      </c>
      <c r="AA227" s="19">
        <f t="shared" si="45"/>
        <v>39.235294117647058</v>
      </c>
      <c r="AB227" s="2" t="str">
        <f t="shared" si="46"/>
        <v>USA</v>
      </c>
      <c r="AF227"/>
    </row>
    <row r="228" spans="2:32" x14ac:dyDescent="0.25">
      <c r="B228" s="24">
        <v>221</v>
      </c>
      <c r="C228" s="2" t="s">
        <v>495</v>
      </c>
      <c r="D228" s="3" t="s">
        <v>496</v>
      </c>
      <c r="E228" s="7">
        <v>121500</v>
      </c>
      <c r="F228" s="7">
        <v>119830</v>
      </c>
      <c r="G228" s="5">
        <f>Table1[[#This Row],[pledged]]/Table1[[#This Row],[goal]]</f>
        <v>0.9862551440329218</v>
      </c>
      <c r="H228" s="2" t="s">
        <v>14</v>
      </c>
      <c r="I228" s="2">
        <v>2179</v>
      </c>
      <c r="J228" s="8">
        <f t="shared" si="36"/>
        <v>54.993116108306566</v>
      </c>
      <c r="K228" s="22" t="s">
        <v>21</v>
      </c>
      <c r="L228" s="22" t="s">
        <v>22</v>
      </c>
      <c r="M228" s="2">
        <v>1340254800</v>
      </c>
      <c r="N228" s="2">
        <v>1340427600</v>
      </c>
      <c r="O228" s="2" t="b">
        <v>1</v>
      </c>
      <c r="P228" s="2" t="b">
        <v>0</v>
      </c>
      <c r="Q228" s="2" t="b">
        <f>AND(Table1[[#This Row],[staff_pick]]=TRUE,Table1[[#This Row],[spotlight]]=TRUE)</f>
        <v>0</v>
      </c>
      <c r="R228" s="2" t="s">
        <v>17</v>
      </c>
      <c r="S228" s="8" t="str">
        <f t="shared" si="37"/>
        <v>food</v>
      </c>
      <c r="T228" s="8" t="str">
        <f t="shared" si="38"/>
        <v>food trucks</v>
      </c>
      <c r="U228" s="12">
        <f t="shared" si="39"/>
        <v>41081.208333333336</v>
      </c>
      <c r="V228" s="12">
        <f t="shared" si="40"/>
        <v>41083.208333333336</v>
      </c>
      <c r="W228" s="16">
        <f t="shared" si="41"/>
        <v>2</v>
      </c>
      <c r="X228" s="15">
        <f t="shared" si="42"/>
        <v>1</v>
      </c>
      <c r="Y228" s="19">
        <f t="shared" si="43"/>
        <v>121500</v>
      </c>
      <c r="Z228" s="19">
        <f t="shared" si="44"/>
        <v>119830</v>
      </c>
      <c r="AA228" s="19">
        <f t="shared" si="45"/>
        <v>54.993116108306566</v>
      </c>
      <c r="AB228" s="2" t="str">
        <f t="shared" si="46"/>
        <v>USA</v>
      </c>
      <c r="AF228"/>
    </row>
    <row r="229" spans="2:32" x14ac:dyDescent="0.25">
      <c r="B229" s="24">
        <v>222</v>
      </c>
      <c r="C229" s="2" t="s">
        <v>497</v>
      </c>
      <c r="D229" s="3" t="s">
        <v>498</v>
      </c>
      <c r="E229" s="7">
        <v>4800</v>
      </c>
      <c r="F229" s="7">
        <v>6623</v>
      </c>
      <c r="G229" s="5">
        <f>Table1[[#This Row],[pledged]]/Table1[[#This Row],[goal]]</f>
        <v>1.3797916666666667</v>
      </c>
      <c r="H229" s="2" t="s">
        <v>20</v>
      </c>
      <c r="I229" s="2">
        <v>138</v>
      </c>
      <c r="J229" s="8">
        <f t="shared" si="36"/>
        <v>47.992753623188406</v>
      </c>
      <c r="K229" s="22" t="s">
        <v>21</v>
      </c>
      <c r="L229" s="22" t="s">
        <v>22</v>
      </c>
      <c r="M229" s="2">
        <v>1412226000</v>
      </c>
      <c r="N229" s="2">
        <v>1412312400</v>
      </c>
      <c r="O229" s="2" t="b">
        <v>0</v>
      </c>
      <c r="P229" s="2" t="b">
        <v>0</v>
      </c>
      <c r="Q229" s="2" t="b">
        <f>AND(Table1[[#This Row],[staff_pick]]=TRUE,Table1[[#This Row],[spotlight]]=TRUE)</f>
        <v>0</v>
      </c>
      <c r="R229" s="2" t="s">
        <v>122</v>
      </c>
      <c r="S229" s="8" t="str">
        <f t="shared" si="37"/>
        <v>photography</v>
      </c>
      <c r="T229" s="8" t="str">
        <f t="shared" si="38"/>
        <v>photography books</v>
      </c>
      <c r="U229" s="12">
        <f t="shared" si="39"/>
        <v>41914.208333333336</v>
      </c>
      <c r="V229" s="12">
        <f t="shared" si="40"/>
        <v>41915.208333333336</v>
      </c>
      <c r="W229" s="16">
        <f t="shared" si="41"/>
        <v>1</v>
      </c>
      <c r="X229" s="15">
        <f t="shared" si="42"/>
        <v>1</v>
      </c>
      <c r="Y229" s="19">
        <f t="shared" si="43"/>
        <v>4800</v>
      </c>
      <c r="Z229" s="19">
        <f t="shared" si="44"/>
        <v>6623</v>
      </c>
      <c r="AA229" s="19">
        <f t="shared" si="45"/>
        <v>47.992753623188406</v>
      </c>
      <c r="AB229" s="2" t="str">
        <f t="shared" si="46"/>
        <v>USA</v>
      </c>
      <c r="AF229"/>
    </row>
    <row r="230" spans="2:32" x14ac:dyDescent="0.25">
      <c r="B230" s="24">
        <v>223</v>
      </c>
      <c r="C230" s="2" t="s">
        <v>499</v>
      </c>
      <c r="D230" s="3" t="s">
        <v>500</v>
      </c>
      <c r="E230" s="7">
        <v>87300</v>
      </c>
      <c r="F230" s="7">
        <v>81897</v>
      </c>
      <c r="G230" s="5">
        <f>Table1[[#This Row],[pledged]]/Table1[[#This Row],[goal]]</f>
        <v>0.93810996563573879</v>
      </c>
      <c r="H230" s="2" t="s">
        <v>14</v>
      </c>
      <c r="I230" s="2">
        <v>931</v>
      </c>
      <c r="J230" s="8">
        <f t="shared" si="36"/>
        <v>87.966702470461868</v>
      </c>
      <c r="K230" s="22" t="s">
        <v>21</v>
      </c>
      <c r="L230" s="22" t="s">
        <v>22</v>
      </c>
      <c r="M230" s="2">
        <v>1458104400</v>
      </c>
      <c r="N230" s="2">
        <v>1459314000</v>
      </c>
      <c r="O230" s="2" t="b">
        <v>0</v>
      </c>
      <c r="P230" s="2" t="b">
        <v>0</v>
      </c>
      <c r="Q230" s="2" t="b">
        <f>AND(Table1[[#This Row],[staff_pick]]=TRUE,Table1[[#This Row],[spotlight]]=TRUE)</f>
        <v>0</v>
      </c>
      <c r="R230" s="2" t="s">
        <v>33</v>
      </c>
      <c r="S230" s="8" t="str">
        <f t="shared" si="37"/>
        <v>theater</v>
      </c>
      <c r="T230" s="8" t="str">
        <f t="shared" si="38"/>
        <v>plays</v>
      </c>
      <c r="U230" s="12">
        <f t="shared" si="39"/>
        <v>42445.208333333328</v>
      </c>
      <c r="V230" s="12">
        <f t="shared" si="40"/>
        <v>42459.208333333328</v>
      </c>
      <c r="W230" s="16">
        <f t="shared" si="41"/>
        <v>14</v>
      </c>
      <c r="X230" s="15">
        <f t="shared" si="42"/>
        <v>1</v>
      </c>
      <c r="Y230" s="19">
        <f t="shared" si="43"/>
        <v>87300</v>
      </c>
      <c r="Z230" s="19">
        <f t="shared" si="44"/>
        <v>81897</v>
      </c>
      <c r="AA230" s="19">
        <f t="shared" si="45"/>
        <v>87.966702470461868</v>
      </c>
      <c r="AB230" s="2" t="str">
        <f t="shared" si="46"/>
        <v>USA</v>
      </c>
      <c r="AF230"/>
    </row>
    <row r="231" spans="2:32" x14ac:dyDescent="0.25">
      <c r="B231" s="24">
        <v>224</v>
      </c>
      <c r="C231" s="2" t="s">
        <v>501</v>
      </c>
      <c r="D231" s="3" t="s">
        <v>502</v>
      </c>
      <c r="E231" s="7">
        <v>46300</v>
      </c>
      <c r="F231" s="7">
        <v>186885</v>
      </c>
      <c r="G231" s="5">
        <f>Table1[[#This Row],[pledged]]/Table1[[#This Row],[goal]]</f>
        <v>4.0363930885529156</v>
      </c>
      <c r="H231" s="2" t="s">
        <v>20</v>
      </c>
      <c r="I231" s="2">
        <v>3594</v>
      </c>
      <c r="J231" s="8">
        <f t="shared" si="36"/>
        <v>51.999165275459099</v>
      </c>
      <c r="K231" s="22" t="s">
        <v>21</v>
      </c>
      <c r="L231" s="22" t="s">
        <v>22</v>
      </c>
      <c r="M231" s="2">
        <v>1411534800</v>
      </c>
      <c r="N231" s="2">
        <v>1415426400</v>
      </c>
      <c r="O231" s="2" t="b">
        <v>0</v>
      </c>
      <c r="P231" s="2" t="b">
        <v>0</v>
      </c>
      <c r="Q231" s="2" t="b">
        <f>AND(Table1[[#This Row],[staff_pick]]=TRUE,Table1[[#This Row],[spotlight]]=TRUE)</f>
        <v>0</v>
      </c>
      <c r="R231" s="2" t="s">
        <v>474</v>
      </c>
      <c r="S231" s="8" t="str">
        <f t="shared" si="37"/>
        <v>film &amp; video</v>
      </c>
      <c r="T231" s="8" t="str">
        <f t="shared" si="38"/>
        <v>science fiction</v>
      </c>
      <c r="U231" s="12">
        <f t="shared" si="39"/>
        <v>41906.208333333336</v>
      </c>
      <c r="V231" s="12">
        <f t="shared" si="40"/>
        <v>41951.25</v>
      </c>
      <c r="W231" s="16">
        <f t="shared" si="41"/>
        <v>45</v>
      </c>
      <c r="X231" s="15">
        <f t="shared" si="42"/>
        <v>1</v>
      </c>
      <c r="Y231" s="19">
        <f t="shared" si="43"/>
        <v>46300</v>
      </c>
      <c r="Z231" s="19">
        <f t="shared" si="44"/>
        <v>186885</v>
      </c>
      <c r="AA231" s="19">
        <f t="shared" si="45"/>
        <v>51.999165275459099</v>
      </c>
      <c r="AB231" s="2" t="str">
        <f t="shared" si="46"/>
        <v>USA</v>
      </c>
      <c r="AF231"/>
    </row>
    <row r="232" spans="2:32" x14ac:dyDescent="0.25">
      <c r="B232" s="24">
        <v>225</v>
      </c>
      <c r="C232" s="2" t="s">
        <v>503</v>
      </c>
      <c r="D232" s="3" t="s">
        <v>504</v>
      </c>
      <c r="E232" s="7">
        <v>67800</v>
      </c>
      <c r="F232" s="7">
        <v>176398</v>
      </c>
      <c r="G232" s="5">
        <f>Table1[[#This Row],[pledged]]/Table1[[#This Row],[goal]]</f>
        <v>2.6017404129793511</v>
      </c>
      <c r="H232" s="2" t="s">
        <v>20</v>
      </c>
      <c r="I232" s="2">
        <v>5880</v>
      </c>
      <c r="J232" s="8">
        <f t="shared" si="36"/>
        <v>29.999659863945578</v>
      </c>
      <c r="K232" s="22" t="s">
        <v>21</v>
      </c>
      <c r="L232" s="22" t="s">
        <v>22</v>
      </c>
      <c r="M232" s="2">
        <v>1399093200</v>
      </c>
      <c r="N232" s="2">
        <v>1399093200</v>
      </c>
      <c r="O232" s="2" t="b">
        <v>1</v>
      </c>
      <c r="P232" s="2" t="b">
        <v>0</v>
      </c>
      <c r="Q232" s="2" t="b">
        <f>AND(Table1[[#This Row],[staff_pick]]=TRUE,Table1[[#This Row],[spotlight]]=TRUE)</f>
        <v>0</v>
      </c>
      <c r="R232" s="2" t="s">
        <v>23</v>
      </c>
      <c r="S232" s="8" t="str">
        <f t="shared" si="37"/>
        <v>music</v>
      </c>
      <c r="T232" s="8" t="str">
        <f t="shared" si="38"/>
        <v>rock</v>
      </c>
      <c r="U232" s="12">
        <f t="shared" si="39"/>
        <v>41762.208333333336</v>
      </c>
      <c r="V232" s="12">
        <f t="shared" si="40"/>
        <v>41762.208333333336</v>
      </c>
      <c r="W232" s="16">
        <f t="shared" si="41"/>
        <v>0</v>
      </c>
      <c r="X232" s="15">
        <f t="shared" si="42"/>
        <v>1</v>
      </c>
      <c r="Y232" s="19">
        <f t="shared" si="43"/>
        <v>67800</v>
      </c>
      <c r="Z232" s="19">
        <f t="shared" si="44"/>
        <v>176398</v>
      </c>
      <c r="AA232" s="19">
        <f t="shared" si="45"/>
        <v>29.999659863945578</v>
      </c>
      <c r="AB232" s="2" t="str">
        <f t="shared" si="46"/>
        <v>USA</v>
      </c>
      <c r="AF232"/>
    </row>
    <row r="233" spans="2:32" x14ac:dyDescent="0.25">
      <c r="B233" s="24">
        <v>226</v>
      </c>
      <c r="C233" s="2" t="s">
        <v>253</v>
      </c>
      <c r="D233" s="3" t="s">
        <v>505</v>
      </c>
      <c r="E233" s="7">
        <v>3000</v>
      </c>
      <c r="F233" s="7">
        <v>10999</v>
      </c>
      <c r="G233" s="5">
        <f>Table1[[#This Row],[pledged]]/Table1[[#This Row],[goal]]</f>
        <v>3.6663333333333332</v>
      </c>
      <c r="H233" s="2" t="s">
        <v>20</v>
      </c>
      <c r="I233" s="2">
        <v>112</v>
      </c>
      <c r="J233" s="8">
        <f t="shared" si="36"/>
        <v>98.205357142857139</v>
      </c>
      <c r="K233" s="22" t="s">
        <v>21</v>
      </c>
      <c r="L233" s="22" t="s">
        <v>22</v>
      </c>
      <c r="M233" s="2">
        <v>1270702800</v>
      </c>
      <c r="N233" s="2">
        <v>1273899600</v>
      </c>
      <c r="O233" s="2" t="b">
        <v>0</v>
      </c>
      <c r="P233" s="2" t="b">
        <v>0</v>
      </c>
      <c r="Q233" s="2" t="b">
        <f>AND(Table1[[#This Row],[staff_pick]]=TRUE,Table1[[#This Row],[spotlight]]=TRUE)</f>
        <v>0</v>
      </c>
      <c r="R233" s="2" t="s">
        <v>122</v>
      </c>
      <c r="S233" s="8" t="str">
        <f t="shared" si="37"/>
        <v>photography</v>
      </c>
      <c r="T233" s="8" t="str">
        <f t="shared" si="38"/>
        <v>photography books</v>
      </c>
      <c r="U233" s="12">
        <f t="shared" si="39"/>
        <v>40276.208333333336</v>
      </c>
      <c r="V233" s="12">
        <f t="shared" si="40"/>
        <v>40313.208333333336</v>
      </c>
      <c r="W233" s="16">
        <f t="shared" si="41"/>
        <v>37</v>
      </c>
      <c r="X233" s="15">
        <f t="shared" si="42"/>
        <v>1</v>
      </c>
      <c r="Y233" s="19">
        <f t="shared" si="43"/>
        <v>3000</v>
      </c>
      <c r="Z233" s="19">
        <f t="shared" si="44"/>
        <v>10999</v>
      </c>
      <c r="AA233" s="19">
        <f t="shared" si="45"/>
        <v>98.205357142857139</v>
      </c>
      <c r="AB233" s="2" t="str">
        <f t="shared" si="46"/>
        <v>USA</v>
      </c>
      <c r="AF233"/>
    </row>
    <row r="234" spans="2:32" x14ac:dyDescent="0.25">
      <c r="B234" s="24">
        <v>227</v>
      </c>
      <c r="C234" s="2" t="s">
        <v>506</v>
      </c>
      <c r="D234" s="3" t="s">
        <v>507</v>
      </c>
      <c r="E234" s="7">
        <v>60900</v>
      </c>
      <c r="F234" s="7">
        <v>102751</v>
      </c>
      <c r="G234" s="5">
        <f>Table1[[#This Row],[pledged]]/Table1[[#This Row],[goal]]</f>
        <v>1.687208538587849</v>
      </c>
      <c r="H234" s="2" t="s">
        <v>20</v>
      </c>
      <c r="I234" s="2">
        <v>943</v>
      </c>
      <c r="J234" s="8">
        <f t="shared" si="36"/>
        <v>108.96182396606575</v>
      </c>
      <c r="K234" s="22" t="s">
        <v>21</v>
      </c>
      <c r="L234" s="22" t="s">
        <v>22</v>
      </c>
      <c r="M234" s="2">
        <v>1431666000</v>
      </c>
      <c r="N234" s="2">
        <v>1432184400</v>
      </c>
      <c r="O234" s="2" t="b">
        <v>0</v>
      </c>
      <c r="P234" s="2" t="b">
        <v>0</v>
      </c>
      <c r="Q234" s="2" t="b">
        <f>AND(Table1[[#This Row],[staff_pick]]=TRUE,Table1[[#This Row],[spotlight]]=TRUE)</f>
        <v>0</v>
      </c>
      <c r="R234" s="2" t="s">
        <v>292</v>
      </c>
      <c r="S234" s="8" t="str">
        <f t="shared" si="37"/>
        <v>games</v>
      </c>
      <c r="T234" s="8" t="str">
        <f t="shared" si="38"/>
        <v>mobile games</v>
      </c>
      <c r="U234" s="12">
        <f t="shared" si="39"/>
        <v>42139.208333333328</v>
      </c>
      <c r="V234" s="12">
        <f t="shared" si="40"/>
        <v>42145.208333333328</v>
      </c>
      <c r="W234" s="16">
        <f t="shared" si="41"/>
        <v>6</v>
      </c>
      <c r="X234" s="15">
        <f t="shared" si="42"/>
        <v>1</v>
      </c>
      <c r="Y234" s="19">
        <f t="shared" si="43"/>
        <v>60900</v>
      </c>
      <c r="Z234" s="19">
        <f t="shared" si="44"/>
        <v>102751</v>
      </c>
      <c r="AA234" s="19">
        <f t="shared" si="45"/>
        <v>108.96182396606575</v>
      </c>
      <c r="AB234" s="2" t="str">
        <f t="shared" si="46"/>
        <v>USA</v>
      </c>
      <c r="AF234"/>
    </row>
    <row r="235" spans="2:32" x14ac:dyDescent="0.25">
      <c r="B235" s="24">
        <v>228</v>
      </c>
      <c r="C235" s="2" t="s">
        <v>508</v>
      </c>
      <c r="D235" s="3" t="s">
        <v>509</v>
      </c>
      <c r="E235" s="7">
        <v>137900</v>
      </c>
      <c r="F235" s="7">
        <v>165352</v>
      </c>
      <c r="G235" s="5">
        <f>Table1[[#This Row],[pledged]]/Table1[[#This Row],[goal]]</f>
        <v>1.1990717911530093</v>
      </c>
      <c r="H235" s="2" t="s">
        <v>20</v>
      </c>
      <c r="I235" s="2">
        <v>2468</v>
      </c>
      <c r="J235" s="8">
        <f t="shared" si="36"/>
        <v>66.998379254457049</v>
      </c>
      <c r="K235" s="22" t="s">
        <v>21</v>
      </c>
      <c r="L235" s="22" t="s">
        <v>22</v>
      </c>
      <c r="M235" s="2">
        <v>1472619600</v>
      </c>
      <c r="N235" s="2">
        <v>1474779600</v>
      </c>
      <c r="O235" s="2" t="b">
        <v>0</v>
      </c>
      <c r="P235" s="2" t="b">
        <v>0</v>
      </c>
      <c r="Q235" s="2" t="b">
        <f>AND(Table1[[#This Row],[staff_pick]]=TRUE,Table1[[#This Row],[spotlight]]=TRUE)</f>
        <v>0</v>
      </c>
      <c r="R235" s="2" t="s">
        <v>71</v>
      </c>
      <c r="S235" s="8" t="str">
        <f t="shared" si="37"/>
        <v>film &amp; video</v>
      </c>
      <c r="T235" s="8" t="str">
        <f t="shared" si="38"/>
        <v>animation</v>
      </c>
      <c r="U235" s="12">
        <f t="shared" si="39"/>
        <v>42613.208333333328</v>
      </c>
      <c r="V235" s="12">
        <f t="shared" si="40"/>
        <v>42638.208333333328</v>
      </c>
      <c r="W235" s="16">
        <f t="shared" si="41"/>
        <v>25</v>
      </c>
      <c r="X235" s="15">
        <f t="shared" si="42"/>
        <v>1</v>
      </c>
      <c r="Y235" s="19">
        <f t="shared" si="43"/>
        <v>137900</v>
      </c>
      <c r="Z235" s="19">
        <f t="shared" si="44"/>
        <v>165352</v>
      </c>
      <c r="AA235" s="19">
        <f t="shared" si="45"/>
        <v>66.998379254457049</v>
      </c>
      <c r="AB235" s="2" t="str">
        <f t="shared" si="46"/>
        <v>USA</v>
      </c>
      <c r="AF235"/>
    </row>
    <row r="236" spans="2:32" x14ac:dyDescent="0.25">
      <c r="B236" s="24">
        <v>229</v>
      </c>
      <c r="C236" s="2" t="s">
        <v>510</v>
      </c>
      <c r="D236" s="3" t="s">
        <v>511</v>
      </c>
      <c r="E236" s="7">
        <v>85600</v>
      </c>
      <c r="F236" s="7">
        <v>165798</v>
      </c>
      <c r="G236" s="5">
        <f>Table1[[#This Row],[pledged]]/Table1[[#This Row],[goal]]</f>
        <v>1.936892523364486</v>
      </c>
      <c r="H236" s="2" t="s">
        <v>20</v>
      </c>
      <c r="I236" s="2">
        <v>2551</v>
      </c>
      <c r="J236" s="8">
        <f t="shared" si="36"/>
        <v>64.99333594668758</v>
      </c>
      <c r="K236" s="22" t="s">
        <v>21</v>
      </c>
      <c r="L236" s="22" t="s">
        <v>22</v>
      </c>
      <c r="M236" s="2">
        <v>1496293200</v>
      </c>
      <c r="N236" s="2">
        <v>1500440400</v>
      </c>
      <c r="O236" s="2" t="b">
        <v>0</v>
      </c>
      <c r="P236" s="2" t="b">
        <v>1</v>
      </c>
      <c r="Q236" s="2" t="b">
        <f>AND(Table1[[#This Row],[staff_pick]]=TRUE,Table1[[#This Row],[spotlight]]=TRUE)</f>
        <v>0</v>
      </c>
      <c r="R236" s="2" t="s">
        <v>292</v>
      </c>
      <c r="S236" s="8" t="str">
        <f t="shared" si="37"/>
        <v>games</v>
      </c>
      <c r="T236" s="8" t="str">
        <f t="shared" si="38"/>
        <v>mobile games</v>
      </c>
      <c r="U236" s="12">
        <f t="shared" si="39"/>
        <v>42887.208333333328</v>
      </c>
      <c r="V236" s="12">
        <f t="shared" si="40"/>
        <v>42935.208333333328</v>
      </c>
      <c r="W236" s="16">
        <f t="shared" si="41"/>
        <v>48</v>
      </c>
      <c r="X236" s="15">
        <f t="shared" si="42"/>
        <v>1</v>
      </c>
      <c r="Y236" s="19">
        <f t="shared" si="43"/>
        <v>85600</v>
      </c>
      <c r="Z236" s="19">
        <f t="shared" si="44"/>
        <v>165798</v>
      </c>
      <c r="AA236" s="19">
        <f t="shared" si="45"/>
        <v>64.99333594668758</v>
      </c>
      <c r="AB236" s="2" t="str">
        <f t="shared" si="46"/>
        <v>USA</v>
      </c>
      <c r="AF236"/>
    </row>
    <row r="237" spans="2:32" x14ac:dyDescent="0.25">
      <c r="B237" s="24">
        <v>230</v>
      </c>
      <c r="C237" s="2" t="s">
        <v>512</v>
      </c>
      <c r="D237" s="3" t="s">
        <v>513</v>
      </c>
      <c r="E237" s="7">
        <v>2400</v>
      </c>
      <c r="F237" s="7">
        <v>10084</v>
      </c>
      <c r="G237" s="5">
        <f>Table1[[#This Row],[pledged]]/Table1[[#This Row],[goal]]</f>
        <v>4.2016666666666671</v>
      </c>
      <c r="H237" s="2" t="s">
        <v>20</v>
      </c>
      <c r="I237" s="2">
        <v>101</v>
      </c>
      <c r="J237" s="8">
        <f t="shared" si="36"/>
        <v>99.841584158415841</v>
      </c>
      <c r="K237" s="22" t="s">
        <v>21</v>
      </c>
      <c r="L237" s="22" t="s">
        <v>22</v>
      </c>
      <c r="M237" s="2">
        <v>1575612000</v>
      </c>
      <c r="N237" s="2">
        <v>1575612000</v>
      </c>
      <c r="O237" s="2" t="b">
        <v>0</v>
      </c>
      <c r="P237" s="2" t="b">
        <v>0</v>
      </c>
      <c r="Q237" s="2" t="b">
        <f>AND(Table1[[#This Row],[staff_pick]]=TRUE,Table1[[#This Row],[spotlight]]=TRUE)</f>
        <v>0</v>
      </c>
      <c r="R237" s="2" t="s">
        <v>89</v>
      </c>
      <c r="S237" s="8" t="str">
        <f t="shared" si="37"/>
        <v>games</v>
      </c>
      <c r="T237" s="8" t="str">
        <f t="shared" si="38"/>
        <v>video games</v>
      </c>
      <c r="U237" s="12">
        <f t="shared" si="39"/>
        <v>43805.25</v>
      </c>
      <c r="V237" s="12">
        <f t="shared" si="40"/>
        <v>43805.25</v>
      </c>
      <c r="W237" s="16">
        <f t="shared" si="41"/>
        <v>0</v>
      </c>
      <c r="X237" s="15">
        <f t="shared" si="42"/>
        <v>1</v>
      </c>
      <c r="Y237" s="19">
        <f t="shared" si="43"/>
        <v>2400</v>
      </c>
      <c r="Z237" s="19">
        <f t="shared" si="44"/>
        <v>10084</v>
      </c>
      <c r="AA237" s="19">
        <f t="shared" si="45"/>
        <v>99.841584158415841</v>
      </c>
      <c r="AB237" s="2" t="str">
        <f t="shared" si="46"/>
        <v>USA</v>
      </c>
      <c r="AF237"/>
    </row>
    <row r="238" spans="2:32" x14ac:dyDescent="0.25">
      <c r="B238" s="24">
        <v>231</v>
      </c>
      <c r="C238" s="2" t="s">
        <v>514</v>
      </c>
      <c r="D238" s="3" t="s">
        <v>515</v>
      </c>
      <c r="E238" s="7">
        <v>7200</v>
      </c>
      <c r="F238" s="7">
        <v>5523</v>
      </c>
      <c r="G238" s="5">
        <f>Table1[[#This Row],[pledged]]/Table1[[#This Row],[goal]]</f>
        <v>0.76708333333333334</v>
      </c>
      <c r="H238" s="2" t="s">
        <v>74</v>
      </c>
      <c r="I238" s="2">
        <v>67</v>
      </c>
      <c r="J238" s="8">
        <f t="shared" si="36"/>
        <v>82.432835820895519</v>
      </c>
      <c r="K238" s="22" t="s">
        <v>21</v>
      </c>
      <c r="L238" s="22" t="s">
        <v>22</v>
      </c>
      <c r="M238" s="2">
        <v>1369112400</v>
      </c>
      <c r="N238" s="2">
        <v>1374123600</v>
      </c>
      <c r="O238" s="2" t="b">
        <v>0</v>
      </c>
      <c r="P238" s="2" t="b">
        <v>0</v>
      </c>
      <c r="Q238" s="2" t="b">
        <f>AND(Table1[[#This Row],[staff_pick]]=TRUE,Table1[[#This Row],[spotlight]]=TRUE)</f>
        <v>0</v>
      </c>
      <c r="R238" s="2" t="s">
        <v>33</v>
      </c>
      <c r="S238" s="8" t="str">
        <f t="shared" si="37"/>
        <v>theater</v>
      </c>
      <c r="T238" s="8" t="str">
        <f t="shared" si="38"/>
        <v>plays</v>
      </c>
      <c r="U238" s="12">
        <f t="shared" si="39"/>
        <v>41415.208333333336</v>
      </c>
      <c r="V238" s="12">
        <f t="shared" si="40"/>
        <v>41473.208333333336</v>
      </c>
      <c r="W238" s="16">
        <f t="shared" si="41"/>
        <v>58</v>
      </c>
      <c r="X238" s="15">
        <f t="shared" si="42"/>
        <v>1</v>
      </c>
      <c r="Y238" s="19">
        <f t="shared" si="43"/>
        <v>7200</v>
      </c>
      <c r="Z238" s="19">
        <f t="shared" si="44"/>
        <v>5523</v>
      </c>
      <c r="AA238" s="19">
        <f t="shared" si="45"/>
        <v>82.432835820895519</v>
      </c>
      <c r="AB238" s="2" t="str">
        <f t="shared" si="46"/>
        <v>USA</v>
      </c>
      <c r="AF238"/>
    </row>
    <row r="239" spans="2:32" x14ac:dyDescent="0.25">
      <c r="B239" s="24">
        <v>232</v>
      </c>
      <c r="C239" s="2" t="s">
        <v>516</v>
      </c>
      <c r="D239" s="3" t="s">
        <v>517</v>
      </c>
      <c r="E239" s="7">
        <v>3400</v>
      </c>
      <c r="F239" s="7">
        <v>5823</v>
      </c>
      <c r="G239" s="5">
        <f>Table1[[#This Row],[pledged]]/Table1[[#This Row],[goal]]</f>
        <v>1.7126470588235294</v>
      </c>
      <c r="H239" s="2" t="s">
        <v>20</v>
      </c>
      <c r="I239" s="2">
        <v>92</v>
      </c>
      <c r="J239" s="8">
        <f t="shared" si="36"/>
        <v>63.293478260869563</v>
      </c>
      <c r="K239" s="22" t="s">
        <v>21</v>
      </c>
      <c r="L239" s="22" t="s">
        <v>22</v>
      </c>
      <c r="M239" s="2">
        <v>1469422800</v>
      </c>
      <c r="N239" s="2">
        <v>1469509200</v>
      </c>
      <c r="O239" s="2" t="b">
        <v>0</v>
      </c>
      <c r="P239" s="2" t="b">
        <v>0</v>
      </c>
      <c r="Q239" s="2" t="b">
        <f>AND(Table1[[#This Row],[staff_pick]]=TRUE,Table1[[#This Row],[spotlight]]=TRUE)</f>
        <v>0</v>
      </c>
      <c r="R239" s="2" t="s">
        <v>33</v>
      </c>
      <c r="S239" s="8" t="str">
        <f t="shared" si="37"/>
        <v>theater</v>
      </c>
      <c r="T239" s="8" t="str">
        <f t="shared" si="38"/>
        <v>plays</v>
      </c>
      <c r="U239" s="12">
        <f t="shared" si="39"/>
        <v>42576.208333333328</v>
      </c>
      <c r="V239" s="12">
        <f t="shared" si="40"/>
        <v>42577.208333333328</v>
      </c>
      <c r="W239" s="16">
        <f t="shared" si="41"/>
        <v>1</v>
      </c>
      <c r="X239" s="15">
        <f t="shared" si="42"/>
        <v>1</v>
      </c>
      <c r="Y239" s="19">
        <f t="shared" si="43"/>
        <v>3400</v>
      </c>
      <c r="Z239" s="19">
        <f t="shared" si="44"/>
        <v>5823</v>
      </c>
      <c r="AA239" s="19">
        <f t="shared" si="45"/>
        <v>63.293478260869563</v>
      </c>
      <c r="AB239" s="2" t="str">
        <f t="shared" si="46"/>
        <v>USA</v>
      </c>
      <c r="AF239"/>
    </row>
    <row r="240" spans="2:32" x14ac:dyDescent="0.25">
      <c r="B240" s="24">
        <v>233</v>
      </c>
      <c r="C240" s="2" t="s">
        <v>518</v>
      </c>
      <c r="D240" s="3" t="s">
        <v>519</v>
      </c>
      <c r="E240" s="7">
        <v>3800</v>
      </c>
      <c r="F240" s="7">
        <v>6000</v>
      </c>
      <c r="G240" s="5">
        <f>Table1[[#This Row],[pledged]]/Table1[[#This Row],[goal]]</f>
        <v>1.5789473684210527</v>
      </c>
      <c r="H240" s="2" t="s">
        <v>20</v>
      </c>
      <c r="I240" s="2">
        <v>62</v>
      </c>
      <c r="J240" s="8">
        <f t="shared" si="36"/>
        <v>96.774193548387103</v>
      </c>
      <c r="K240" s="22" t="s">
        <v>21</v>
      </c>
      <c r="L240" s="22" t="s">
        <v>22</v>
      </c>
      <c r="M240" s="2">
        <v>1307854800</v>
      </c>
      <c r="N240" s="2">
        <v>1309237200</v>
      </c>
      <c r="O240" s="2" t="b">
        <v>0</v>
      </c>
      <c r="P240" s="2" t="b">
        <v>0</v>
      </c>
      <c r="Q240" s="2" t="b">
        <f>AND(Table1[[#This Row],[staff_pick]]=TRUE,Table1[[#This Row],[spotlight]]=TRUE)</f>
        <v>0</v>
      </c>
      <c r="R240" s="2" t="s">
        <v>71</v>
      </c>
      <c r="S240" s="8" t="str">
        <f t="shared" si="37"/>
        <v>film &amp; video</v>
      </c>
      <c r="T240" s="8" t="str">
        <f t="shared" si="38"/>
        <v>animation</v>
      </c>
      <c r="U240" s="12">
        <f t="shared" si="39"/>
        <v>40706.208333333336</v>
      </c>
      <c r="V240" s="12">
        <f t="shared" si="40"/>
        <v>40722.208333333336</v>
      </c>
      <c r="W240" s="16">
        <f t="shared" si="41"/>
        <v>16</v>
      </c>
      <c r="X240" s="15">
        <f t="shared" si="42"/>
        <v>1</v>
      </c>
      <c r="Y240" s="19">
        <f t="shared" si="43"/>
        <v>3800</v>
      </c>
      <c r="Z240" s="19">
        <f t="shared" si="44"/>
        <v>6000</v>
      </c>
      <c r="AA240" s="19">
        <f t="shared" si="45"/>
        <v>96.774193548387103</v>
      </c>
      <c r="AB240" s="2" t="str">
        <f t="shared" si="46"/>
        <v>USA</v>
      </c>
      <c r="AF240"/>
    </row>
    <row r="241" spans="2:32" x14ac:dyDescent="0.25">
      <c r="B241" s="24">
        <v>234</v>
      </c>
      <c r="C241" s="2" t="s">
        <v>520</v>
      </c>
      <c r="D241" s="3" t="s">
        <v>521</v>
      </c>
      <c r="E241" s="7">
        <v>7500</v>
      </c>
      <c r="F241" s="7">
        <v>8181</v>
      </c>
      <c r="G241" s="5">
        <f>Table1[[#This Row],[pledged]]/Table1[[#This Row],[goal]]</f>
        <v>1.0908</v>
      </c>
      <c r="H241" s="2" t="s">
        <v>20</v>
      </c>
      <c r="I241" s="2">
        <v>149</v>
      </c>
      <c r="J241" s="8">
        <f t="shared" si="36"/>
        <v>54.906040268456373</v>
      </c>
      <c r="K241" s="22" t="s">
        <v>107</v>
      </c>
      <c r="L241" s="22" t="s">
        <v>108</v>
      </c>
      <c r="M241" s="2">
        <v>1503378000</v>
      </c>
      <c r="N241" s="2">
        <v>1503982800</v>
      </c>
      <c r="O241" s="2" t="b">
        <v>0</v>
      </c>
      <c r="P241" s="2" t="b">
        <v>1</v>
      </c>
      <c r="Q241" s="2" t="b">
        <f>AND(Table1[[#This Row],[staff_pick]]=TRUE,Table1[[#This Row],[spotlight]]=TRUE)</f>
        <v>0</v>
      </c>
      <c r="R241" s="2" t="s">
        <v>89</v>
      </c>
      <c r="S241" s="8" t="str">
        <f t="shared" si="37"/>
        <v>games</v>
      </c>
      <c r="T241" s="8" t="str">
        <f t="shared" si="38"/>
        <v>video games</v>
      </c>
      <c r="U241" s="12">
        <f t="shared" si="39"/>
        <v>42969.208333333328</v>
      </c>
      <c r="V241" s="12">
        <f t="shared" si="40"/>
        <v>42976.208333333328</v>
      </c>
      <c r="W241" s="16">
        <f t="shared" si="41"/>
        <v>7</v>
      </c>
      <c r="X241" s="15">
        <f t="shared" si="42"/>
        <v>1</v>
      </c>
      <c r="Y241" s="19">
        <f t="shared" si="43"/>
        <v>7500</v>
      </c>
      <c r="Z241" s="19">
        <f t="shared" si="44"/>
        <v>8181</v>
      </c>
      <c r="AA241" s="19">
        <f t="shared" si="45"/>
        <v>54.906040268456373</v>
      </c>
      <c r="AB241" s="2" t="str">
        <f t="shared" si="46"/>
        <v>Euro Zone</v>
      </c>
      <c r="AF241"/>
    </row>
    <row r="242" spans="2:32" x14ac:dyDescent="0.25">
      <c r="B242" s="24">
        <v>235</v>
      </c>
      <c r="C242" s="2" t="s">
        <v>522</v>
      </c>
      <c r="D242" s="3" t="s">
        <v>523</v>
      </c>
      <c r="E242" s="7">
        <v>8600</v>
      </c>
      <c r="F242" s="7">
        <v>3589</v>
      </c>
      <c r="G242" s="5">
        <f>Table1[[#This Row],[pledged]]/Table1[[#This Row],[goal]]</f>
        <v>0.41732558139534881</v>
      </c>
      <c r="H242" s="2" t="s">
        <v>14</v>
      </c>
      <c r="I242" s="2">
        <v>92</v>
      </c>
      <c r="J242" s="8">
        <f t="shared" si="36"/>
        <v>39.010869565217391</v>
      </c>
      <c r="K242" s="22" t="s">
        <v>21</v>
      </c>
      <c r="L242" s="22" t="s">
        <v>22</v>
      </c>
      <c r="M242" s="2">
        <v>1486965600</v>
      </c>
      <c r="N242" s="2">
        <v>1487397600</v>
      </c>
      <c r="O242" s="2" t="b">
        <v>0</v>
      </c>
      <c r="P242" s="2" t="b">
        <v>0</v>
      </c>
      <c r="Q242" s="2" t="b">
        <f>AND(Table1[[#This Row],[staff_pick]]=TRUE,Table1[[#This Row],[spotlight]]=TRUE)</f>
        <v>0</v>
      </c>
      <c r="R242" s="2" t="s">
        <v>71</v>
      </c>
      <c r="S242" s="8" t="str">
        <f t="shared" si="37"/>
        <v>film &amp; video</v>
      </c>
      <c r="T242" s="8" t="str">
        <f t="shared" si="38"/>
        <v>animation</v>
      </c>
      <c r="U242" s="12">
        <f t="shared" si="39"/>
        <v>42779.25</v>
      </c>
      <c r="V242" s="12">
        <f t="shared" si="40"/>
        <v>42784.25</v>
      </c>
      <c r="W242" s="16">
        <f t="shared" si="41"/>
        <v>5</v>
      </c>
      <c r="X242" s="15">
        <f t="shared" si="42"/>
        <v>1</v>
      </c>
      <c r="Y242" s="19">
        <f t="shared" si="43"/>
        <v>8600</v>
      </c>
      <c r="Z242" s="19">
        <f t="shared" si="44"/>
        <v>3589</v>
      </c>
      <c r="AA242" s="19">
        <f t="shared" si="45"/>
        <v>39.010869565217391</v>
      </c>
      <c r="AB242" s="2" t="str">
        <f t="shared" si="46"/>
        <v>USA</v>
      </c>
      <c r="AF242"/>
    </row>
    <row r="243" spans="2:32" x14ac:dyDescent="0.25">
      <c r="B243" s="24">
        <v>236</v>
      </c>
      <c r="C243" s="2" t="s">
        <v>524</v>
      </c>
      <c r="D243" s="3" t="s">
        <v>525</v>
      </c>
      <c r="E243" s="7">
        <v>39500</v>
      </c>
      <c r="F243" s="7">
        <v>4323</v>
      </c>
      <c r="G243" s="5">
        <f>Table1[[#This Row],[pledged]]/Table1[[#This Row],[goal]]</f>
        <v>0.10944303797468355</v>
      </c>
      <c r="H243" s="2" t="s">
        <v>14</v>
      </c>
      <c r="I243" s="2">
        <v>57</v>
      </c>
      <c r="J243" s="8">
        <f t="shared" si="36"/>
        <v>75.84210526315789</v>
      </c>
      <c r="K243" s="22" t="s">
        <v>26</v>
      </c>
      <c r="L243" s="22" t="s">
        <v>27</v>
      </c>
      <c r="M243" s="2">
        <v>1561438800</v>
      </c>
      <c r="N243" s="2">
        <v>1562043600</v>
      </c>
      <c r="O243" s="2" t="b">
        <v>0</v>
      </c>
      <c r="P243" s="2" t="b">
        <v>1</v>
      </c>
      <c r="Q243" s="2" t="b">
        <f>AND(Table1[[#This Row],[staff_pick]]=TRUE,Table1[[#This Row],[spotlight]]=TRUE)</f>
        <v>0</v>
      </c>
      <c r="R243" s="2" t="s">
        <v>23</v>
      </c>
      <c r="S243" s="8" t="str">
        <f t="shared" si="37"/>
        <v>music</v>
      </c>
      <c r="T243" s="8" t="str">
        <f t="shared" si="38"/>
        <v>rock</v>
      </c>
      <c r="U243" s="12">
        <f t="shared" si="39"/>
        <v>43641.208333333328</v>
      </c>
      <c r="V243" s="12">
        <f t="shared" si="40"/>
        <v>43648.208333333328</v>
      </c>
      <c r="W243" s="16">
        <f t="shared" si="41"/>
        <v>7</v>
      </c>
      <c r="X243" s="15">
        <f t="shared" si="42"/>
        <v>1.49</v>
      </c>
      <c r="Y243" s="19">
        <f t="shared" si="43"/>
        <v>26510.067114093959</v>
      </c>
      <c r="Z243" s="19">
        <f t="shared" si="44"/>
        <v>2901.3422818791946</v>
      </c>
      <c r="AA243" s="19">
        <f t="shared" si="45"/>
        <v>50.900741787354292</v>
      </c>
      <c r="AB243" s="2" t="str">
        <f t="shared" si="46"/>
        <v>Australia</v>
      </c>
      <c r="AF243"/>
    </row>
    <row r="244" spans="2:32" x14ac:dyDescent="0.25">
      <c r="B244" s="24">
        <v>237</v>
      </c>
      <c r="C244" s="2" t="s">
        <v>526</v>
      </c>
      <c r="D244" s="3" t="s">
        <v>527</v>
      </c>
      <c r="E244" s="7">
        <v>9300</v>
      </c>
      <c r="F244" s="7">
        <v>14822</v>
      </c>
      <c r="G244" s="5">
        <f>Table1[[#This Row],[pledged]]/Table1[[#This Row],[goal]]</f>
        <v>1.593763440860215</v>
      </c>
      <c r="H244" s="2" t="s">
        <v>20</v>
      </c>
      <c r="I244" s="2">
        <v>329</v>
      </c>
      <c r="J244" s="8">
        <f t="shared" si="36"/>
        <v>45.051671732522799</v>
      </c>
      <c r="K244" s="22" t="s">
        <v>21</v>
      </c>
      <c r="L244" s="22" t="s">
        <v>22</v>
      </c>
      <c r="M244" s="2">
        <v>1398402000</v>
      </c>
      <c r="N244" s="2">
        <v>1398574800</v>
      </c>
      <c r="O244" s="2" t="b">
        <v>0</v>
      </c>
      <c r="P244" s="2" t="b">
        <v>0</v>
      </c>
      <c r="Q244" s="2" t="b">
        <f>AND(Table1[[#This Row],[staff_pick]]=TRUE,Table1[[#This Row],[spotlight]]=TRUE)</f>
        <v>0</v>
      </c>
      <c r="R244" s="2" t="s">
        <v>71</v>
      </c>
      <c r="S244" s="8" t="str">
        <f t="shared" si="37"/>
        <v>film &amp; video</v>
      </c>
      <c r="T244" s="8" t="str">
        <f t="shared" si="38"/>
        <v>animation</v>
      </c>
      <c r="U244" s="12">
        <f t="shared" si="39"/>
        <v>41754.208333333336</v>
      </c>
      <c r="V244" s="12">
        <f t="shared" si="40"/>
        <v>41756.208333333336</v>
      </c>
      <c r="W244" s="16">
        <f t="shared" si="41"/>
        <v>2</v>
      </c>
      <c r="X244" s="15">
        <f t="shared" si="42"/>
        <v>1</v>
      </c>
      <c r="Y244" s="19">
        <f t="shared" si="43"/>
        <v>9300</v>
      </c>
      <c r="Z244" s="19">
        <f t="shared" si="44"/>
        <v>14822</v>
      </c>
      <c r="AA244" s="19">
        <f t="shared" si="45"/>
        <v>45.051671732522799</v>
      </c>
      <c r="AB244" s="2" t="str">
        <f t="shared" si="46"/>
        <v>USA</v>
      </c>
      <c r="AF244"/>
    </row>
    <row r="245" spans="2:32" x14ac:dyDescent="0.25">
      <c r="B245" s="24">
        <v>238</v>
      </c>
      <c r="C245" s="2" t="s">
        <v>528</v>
      </c>
      <c r="D245" s="3" t="s">
        <v>529</v>
      </c>
      <c r="E245" s="7">
        <v>2400</v>
      </c>
      <c r="F245" s="7">
        <v>10138</v>
      </c>
      <c r="G245" s="5">
        <f>Table1[[#This Row],[pledged]]/Table1[[#This Row],[goal]]</f>
        <v>4.2241666666666671</v>
      </c>
      <c r="H245" s="2" t="s">
        <v>20</v>
      </c>
      <c r="I245" s="2">
        <v>97</v>
      </c>
      <c r="J245" s="8">
        <f t="shared" si="36"/>
        <v>104.51546391752578</v>
      </c>
      <c r="K245" s="22" t="s">
        <v>36</v>
      </c>
      <c r="L245" s="22" t="s">
        <v>37</v>
      </c>
      <c r="M245" s="2">
        <v>1513231200</v>
      </c>
      <c r="N245" s="2">
        <v>1515391200</v>
      </c>
      <c r="O245" s="2" t="b">
        <v>0</v>
      </c>
      <c r="P245" s="2" t="b">
        <v>1</v>
      </c>
      <c r="Q245" s="2" t="b">
        <f>AND(Table1[[#This Row],[staff_pick]]=TRUE,Table1[[#This Row],[spotlight]]=TRUE)</f>
        <v>0</v>
      </c>
      <c r="R245" s="2" t="s">
        <v>33</v>
      </c>
      <c r="S245" s="8" t="str">
        <f t="shared" si="37"/>
        <v>theater</v>
      </c>
      <c r="T245" s="8" t="str">
        <f t="shared" si="38"/>
        <v>plays</v>
      </c>
      <c r="U245" s="12">
        <f t="shared" si="39"/>
        <v>43083.25</v>
      </c>
      <c r="V245" s="12">
        <f t="shared" si="40"/>
        <v>43108.25</v>
      </c>
      <c r="W245" s="16">
        <f t="shared" si="41"/>
        <v>25</v>
      </c>
      <c r="X245" s="15">
        <f t="shared" si="42"/>
        <v>7.46</v>
      </c>
      <c r="Y245" s="19">
        <f t="shared" si="43"/>
        <v>321.71581769437</v>
      </c>
      <c r="Z245" s="19">
        <f t="shared" si="44"/>
        <v>1358.9812332439678</v>
      </c>
      <c r="AA245" s="19">
        <f t="shared" si="45"/>
        <v>14.010115806638844</v>
      </c>
      <c r="AB245" s="2" t="str">
        <f t="shared" si="46"/>
        <v>Denmark</v>
      </c>
      <c r="AF245"/>
    </row>
    <row r="246" spans="2:32" x14ac:dyDescent="0.25">
      <c r="B246" s="24">
        <v>239</v>
      </c>
      <c r="C246" s="2" t="s">
        <v>530</v>
      </c>
      <c r="D246" s="3" t="s">
        <v>531</v>
      </c>
      <c r="E246" s="7">
        <v>3200</v>
      </c>
      <c r="F246" s="7">
        <v>3127</v>
      </c>
      <c r="G246" s="5">
        <f>Table1[[#This Row],[pledged]]/Table1[[#This Row],[goal]]</f>
        <v>0.97718749999999999</v>
      </c>
      <c r="H246" s="2" t="s">
        <v>14</v>
      </c>
      <c r="I246" s="2">
        <v>41</v>
      </c>
      <c r="J246" s="8">
        <f t="shared" si="36"/>
        <v>76.268292682926827</v>
      </c>
      <c r="K246" s="22" t="s">
        <v>21</v>
      </c>
      <c r="L246" s="22" t="s">
        <v>22</v>
      </c>
      <c r="M246" s="2">
        <v>1440824400</v>
      </c>
      <c r="N246" s="2">
        <v>1441170000</v>
      </c>
      <c r="O246" s="2" t="b">
        <v>0</v>
      </c>
      <c r="P246" s="2" t="b">
        <v>0</v>
      </c>
      <c r="Q246" s="2" t="b">
        <f>AND(Table1[[#This Row],[staff_pick]]=TRUE,Table1[[#This Row],[spotlight]]=TRUE)</f>
        <v>0</v>
      </c>
      <c r="R246" s="2" t="s">
        <v>65</v>
      </c>
      <c r="S246" s="8" t="str">
        <f t="shared" si="37"/>
        <v>technology</v>
      </c>
      <c r="T246" s="8" t="str">
        <f t="shared" si="38"/>
        <v>wearables</v>
      </c>
      <c r="U246" s="12">
        <f t="shared" si="39"/>
        <v>42245.208333333328</v>
      </c>
      <c r="V246" s="12">
        <f t="shared" si="40"/>
        <v>42249.208333333328</v>
      </c>
      <c r="W246" s="16">
        <f t="shared" si="41"/>
        <v>4</v>
      </c>
      <c r="X246" s="15">
        <f t="shared" si="42"/>
        <v>1</v>
      </c>
      <c r="Y246" s="19">
        <f t="shared" si="43"/>
        <v>3200</v>
      </c>
      <c r="Z246" s="19">
        <f t="shared" si="44"/>
        <v>3127</v>
      </c>
      <c r="AA246" s="19">
        <f t="shared" si="45"/>
        <v>76.268292682926827</v>
      </c>
      <c r="AB246" s="2" t="str">
        <f t="shared" si="46"/>
        <v>USA</v>
      </c>
      <c r="AF246"/>
    </row>
    <row r="247" spans="2:32" x14ac:dyDescent="0.25">
      <c r="B247" s="24">
        <v>240</v>
      </c>
      <c r="C247" s="2" t="s">
        <v>532</v>
      </c>
      <c r="D247" s="3" t="s">
        <v>533</v>
      </c>
      <c r="E247" s="7">
        <v>29400</v>
      </c>
      <c r="F247" s="7">
        <v>123124</v>
      </c>
      <c r="G247" s="5">
        <f>Table1[[#This Row],[pledged]]/Table1[[#This Row],[goal]]</f>
        <v>4.1878911564625847</v>
      </c>
      <c r="H247" s="2" t="s">
        <v>20</v>
      </c>
      <c r="I247" s="2">
        <v>1784</v>
      </c>
      <c r="J247" s="8">
        <f t="shared" si="36"/>
        <v>69.015695067264573</v>
      </c>
      <c r="K247" s="22" t="s">
        <v>21</v>
      </c>
      <c r="L247" s="22" t="s">
        <v>22</v>
      </c>
      <c r="M247" s="2">
        <v>1281070800</v>
      </c>
      <c r="N247" s="2">
        <v>1281157200</v>
      </c>
      <c r="O247" s="2" t="b">
        <v>0</v>
      </c>
      <c r="P247" s="2" t="b">
        <v>0</v>
      </c>
      <c r="Q247" s="2" t="b">
        <f>AND(Table1[[#This Row],[staff_pick]]=TRUE,Table1[[#This Row],[spotlight]]=TRUE)</f>
        <v>0</v>
      </c>
      <c r="R247" s="2" t="s">
        <v>33</v>
      </c>
      <c r="S247" s="8" t="str">
        <f t="shared" si="37"/>
        <v>theater</v>
      </c>
      <c r="T247" s="8" t="str">
        <f t="shared" si="38"/>
        <v>plays</v>
      </c>
      <c r="U247" s="12">
        <f t="shared" si="39"/>
        <v>40396.208333333336</v>
      </c>
      <c r="V247" s="12">
        <f t="shared" si="40"/>
        <v>40397.208333333336</v>
      </c>
      <c r="W247" s="16">
        <f t="shared" si="41"/>
        <v>1</v>
      </c>
      <c r="X247" s="15">
        <f t="shared" si="42"/>
        <v>1</v>
      </c>
      <c r="Y247" s="19">
        <f t="shared" si="43"/>
        <v>29400</v>
      </c>
      <c r="Z247" s="19">
        <f t="shared" si="44"/>
        <v>123124</v>
      </c>
      <c r="AA247" s="19">
        <f t="shared" si="45"/>
        <v>69.015695067264573</v>
      </c>
      <c r="AB247" s="2" t="str">
        <f t="shared" si="46"/>
        <v>USA</v>
      </c>
      <c r="AF247"/>
    </row>
    <row r="248" spans="2:32" x14ac:dyDescent="0.25">
      <c r="B248" s="24">
        <v>241</v>
      </c>
      <c r="C248" s="2" t="s">
        <v>534</v>
      </c>
      <c r="D248" s="3" t="s">
        <v>535</v>
      </c>
      <c r="E248" s="7">
        <v>168500</v>
      </c>
      <c r="F248" s="7">
        <v>171729</v>
      </c>
      <c r="G248" s="5">
        <f>Table1[[#This Row],[pledged]]/Table1[[#This Row],[goal]]</f>
        <v>1.0191632047477746</v>
      </c>
      <c r="H248" s="2" t="s">
        <v>20</v>
      </c>
      <c r="I248" s="2">
        <v>1684</v>
      </c>
      <c r="J248" s="8">
        <f t="shared" si="36"/>
        <v>101.97684085510689</v>
      </c>
      <c r="K248" s="22" t="s">
        <v>26</v>
      </c>
      <c r="L248" s="22" t="s">
        <v>27</v>
      </c>
      <c r="M248" s="2">
        <v>1397365200</v>
      </c>
      <c r="N248" s="2">
        <v>1398229200</v>
      </c>
      <c r="O248" s="2" t="b">
        <v>0</v>
      </c>
      <c r="P248" s="2" t="b">
        <v>1</v>
      </c>
      <c r="Q248" s="2" t="b">
        <f>AND(Table1[[#This Row],[staff_pick]]=TRUE,Table1[[#This Row],[spotlight]]=TRUE)</f>
        <v>0</v>
      </c>
      <c r="R248" s="2" t="s">
        <v>68</v>
      </c>
      <c r="S248" s="8" t="str">
        <f t="shared" si="37"/>
        <v>publishing</v>
      </c>
      <c r="T248" s="8" t="str">
        <f t="shared" si="38"/>
        <v>nonfiction</v>
      </c>
      <c r="U248" s="12">
        <f t="shared" si="39"/>
        <v>41742.208333333336</v>
      </c>
      <c r="V248" s="12">
        <f t="shared" si="40"/>
        <v>41752.208333333336</v>
      </c>
      <c r="W248" s="16">
        <f t="shared" si="41"/>
        <v>10</v>
      </c>
      <c r="X248" s="15">
        <f t="shared" si="42"/>
        <v>1.49</v>
      </c>
      <c r="Y248" s="19">
        <f t="shared" si="43"/>
        <v>113087.24832214766</v>
      </c>
      <c r="Z248" s="19">
        <f t="shared" si="44"/>
        <v>115254.36241610738</v>
      </c>
      <c r="AA248" s="19">
        <f t="shared" si="45"/>
        <v>68.440832788662334</v>
      </c>
      <c r="AB248" s="2" t="str">
        <f t="shared" si="46"/>
        <v>Australia</v>
      </c>
      <c r="AF248"/>
    </row>
    <row r="249" spans="2:32" x14ac:dyDescent="0.25">
      <c r="B249" s="24">
        <v>242</v>
      </c>
      <c r="C249" s="2" t="s">
        <v>536</v>
      </c>
      <c r="D249" s="3" t="s">
        <v>537</v>
      </c>
      <c r="E249" s="7">
        <v>8400</v>
      </c>
      <c r="F249" s="7">
        <v>10729</v>
      </c>
      <c r="G249" s="5">
        <f>Table1[[#This Row],[pledged]]/Table1[[#This Row],[goal]]</f>
        <v>1.2772619047619047</v>
      </c>
      <c r="H249" s="2" t="s">
        <v>20</v>
      </c>
      <c r="I249" s="2">
        <v>250</v>
      </c>
      <c r="J249" s="8">
        <f t="shared" si="36"/>
        <v>42.915999999999997</v>
      </c>
      <c r="K249" s="22" t="s">
        <v>21</v>
      </c>
      <c r="L249" s="22" t="s">
        <v>22</v>
      </c>
      <c r="M249" s="2">
        <v>1494392400</v>
      </c>
      <c r="N249" s="2">
        <v>1495256400</v>
      </c>
      <c r="O249" s="2" t="b">
        <v>0</v>
      </c>
      <c r="P249" s="2" t="b">
        <v>1</v>
      </c>
      <c r="Q249" s="2" t="b">
        <f>AND(Table1[[#This Row],[staff_pick]]=TRUE,Table1[[#This Row],[spotlight]]=TRUE)</f>
        <v>0</v>
      </c>
      <c r="R249" s="2" t="s">
        <v>23</v>
      </c>
      <c r="S249" s="8" t="str">
        <f t="shared" si="37"/>
        <v>music</v>
      </c>
      <c r="T249" s="8" t="str">
        <f t="shared" si="38"/>
        <v>rock</v>
      </c>
      <c r="U249" s="12">
        <f t="shared" si="39"/>
        <v>42865.208333333328</v>
      </c>
      <c r="V249" s="12">
        <f t="shared" si="40"/>
        <v>42875.208333333328</v>
      </c>
      <c r="W249" s="16">
        <f t="shared" si="41"/>
        <v>10</v>
      </c>
      <c r="X249" s="15">
        <f t="shared" si="42"/>
        <v>1</v>
      </c>
      <c r="Y249" s="19">
        <f t="shared" si="43"/>
        <v>8400</v>
      </c>
      <c r="Z249" s="19">
        <f t="shared" si="44"/>
        <v>10729</v>
      </c>
      <c r="AA249" s="19">
        <f t="shared" si="45"/>
        <v>42.915999999999997</v>
      </c>
      <c r="AB249" s="2" t="str">
        <f t="shared" si="46"/>
        <v>USA</v>
      </c>
      <c r="AF249"/>
    </row>
    <row r="250" spans="2:32" x14ac:dyDescent="0.25">
      <c r="B250" s="24">
        <v>243</v>
      </c>
      <c r="C250" s="2" t="s">
        <v>538</v>
      </c>
      <c r="D250" s="3" t="s">
        <v>539</v>
      </c>
      <c r="E250" s="7">
        <v>2300</v>
      </c>
      <c r="F250" s="7">
        <v>10240</v>
      </c>
      <c r="G250" s="5">
        <f>Table1[[#This Row],[pledged]]/Table1[[#This Row],[goal]]</f>
        <v>4.4521739130434783</v>
      </c>
      <c r="H250" s="2" t="s">
        <v>20</v>
      </c>
      <c r="I250" s="2">
        <v>238</v>
      </c>
      <c r="J250" s="8">
        <f t="shared" si="36"/>
        <v>43.025210084033617</v>
      </c>
      <c r="K250" s="22" t="s">
        <v>21</v>
      </c>
      <c r="L250" s="22" t="s">
        <v>22</v>
      </c>
      <c r="M250" s="2">
        <v>1520143200</v>
      </c>
      <c r="N250" s="2">
        <v>1520402400</v>
      </c>
      <c r="O250" s="2" t="b">
        <v>0</v>
      </c>
      <c r="P250" s="2" t="b">
        <v>0</v>
      </c>
      <c r="Q250" s="2" t="b">
        <f>AND(Table1[[#This Row],[staff_pick]]=TRUE,Table1[[#This Row],[spotlight]]=TRUE)</f>
        <v>0</v>
      </c>
      <c r="R250" s="2" t="s">
        <v>33</v>
      </c>
      <c r="S250" s="8" t="str">
        <f t="shared" si="37"/>
        <v>theater</v>
      </c>
      <c r="T250" s="8" t="str">
        <f t="shared" si="38"/>
        <v>plays</v>
      </c>
      <c r="U250" s="12">
        <f t="shared" si="39"/>
        <v>43163.25</v>
      </c>
      <c r="V250" s="12">
        <f t="shared" si="40"/>
        <v>43166.25</v>
      </c>
      <c r="W250" s="16">
        <f t="shared" si="41"/>
        <v>3</v>
      </c>
      <c r="X250" s="15">
        <f t="shared" si="42"/>
        <v>1</v>
      </c>
      <c r="Y250" s="19">
        <f t="shared" si="43"/>
        <v>2300</v>
      </c>
      <c r="Z250" s="19">
        <f t="shared" si="44"/>
        <v>10240</v>
      </c>
      <c r="AA250" s="19">
        <f t="shared" si="45"/>
        <v>43.025210084033617</v>
      </c>
      <c r="AB250" s="2" t="str">
        <f t="shared" si="46"/>
        <v>USA</v>
      </c>
      <c r="AF250"/>
    </row>
    <row r="251" spans="2:32" x14ac:dyDescent="0.25">
      <c r="B251" s="24">
        <v>244</v>
      </c>
      <c r="C251" s="2" t="s">
        <v>540</v>
      </c>
      <c r="D251" s="3" t="s">
        <v>541</v>
      </c>
      <c r="E251" s="7">
        <v>700</v>
      </c>
      <c r="F251" s="7">
        <v>3988</v>
      </c>
      <c r="G251" s="5">
        <f>Table1[[#This Row],[pledged]]/Table1[[#This Row],[goal]]</f>
        <v>5.6971428571428575</v>
      </c>
      <c r="H251" s="2" t="s">
        <v>20</v>
      </c>
      <c r="I251" s="2">
        <v>53</v>
      </c>
      <c r="J251" s="8">
        <f t="shared" si="36"/>
        <v>75.245283018867923</v>
      </c>
      <c r="K251" s="22" t="s">
        <v>21</v>
      </c>
      <c r="L251" s="22" t="s">
        <v>22</v>
      </c>
      <c r="M251" s="2">
        <v>1405314000</v>
      </c>
      <c r="N251" s="2">
        <v>1409806800</v>
      </c>
      <c r="O251" s="2" t="b">
        <v>0</v>
      </c>
      <c r="P251" s="2" t="b">
        <v>0</v>
      </c>
      <c r="Q251" s="2" t="b">
        <f>AND(Table1[[#This Row],[staff_pick]]=TRUE,Table1[[#This Row],[spotlight]]=TRUE)</f>
        <v>0</v>
      </c>
      <c r="R251" s="2" t="s">
        <v>33</v>
      </c>
      <c r="S251" s="8" t="str">
        <f t="shared" si="37"/>
        <v>theater</v>
      </c>
      <c r="T251" s="8" t="str">
        <f t="shared" si="38"/>
        <v>plays</v>
      </c>
      <c r="U251" s="12">
        <f t="shared" si="39"/>
        <v>41834.208333333336</v>
      </c>
      <c r="V251" s="12">
        <f t="shared" si="40"/>
        <v>41886.208333333336</v>
      </c>
      <c r="W251" s="16">
        <f t="shared" si="41"/>
        <v>52</v>
      </c>
      <c r="X251" s="15">
        <f t="shared" si="42"/>
        <v>1</v>
      </c>
      <c r="Y251" s="19">
        <f t="shared" si="43"/>
        <v>700</v>
      </c>
      <c r="Z251" s="19">
        <f t="shared" si="44"/>
        <v>3988</v>
      </c>
      <c r="AA251" s="19">
        <f t="shared" si="45"/>
        <v>75.245283018867923</v>
      </c>
      <c r="AB251" s="2" t="str">
        <f t="shared" si="46"/>
        <v>USA</v>
      </c>
      <c r="AF251"/>
    </row>
    <row r="252" spans="2:32" x14ac:dyDescent="0.25">
      <c r="B252" s="24">
        <v>245</v>
      </c>
      <c r="C252" s="2" t="s">
        <v>542</v>
      </c>
      <c r="D252" s="3" t="s">
        <v>543</v>
      </c>
      <c r="E252" s="7">
        <v>2900</v>
      </c>
      <c r="F252" s="7">
        <v>14771</v>
      </c>
      <c r="G252" s="5">
        <f>Table1[[#This Row],[pledged]]/Table1[[#This Row],[goal]]</f>
        <v>5.0934482758620687</v>
      </c>
      <c r="H252" s="2" t="s">
        <v>20</v>
      </c>
      <c r="I252" s="2">
        <v>214</v>
      </c>
      <c r="J252" s="8">
        <f t="shared" si="36"/>
        <v>69.023364485981304</v>
      </c>
      <c r="K252" s="22" t="s">
        <v>21</v>
      </c>
      <c r="L252" s="22" t="s">
        <v>22</v>
      </c>
      <c r="M252" s="2">
        <v>1396846800</v>
      </c>
      <c r="N252" s="2">
        <v>1396933200</v>
      </c>
      <c r="O252" s="2" t="b">
        <v>0</v>
      </c>
      <c r="P252" s="2" t="b">
        <v>0</v>
      </c>
      <c r="Q252" s="2" t="b">
        <f>AND(Table1[[#This Row],[staff_pick]]=TRUE,Table1[[#This Row],[spotlight]]=TRUE)</f>
        <v>0</v>
      </c>
      <c r="R252" s="2" t="s">
        <v>33</v>
      </c>
      <c r="S252" s="8" t="str">
        <f t="shared" si="37"/>
        <v>theater</v>
      </c>
      <c r="T252" s="8" t="str">
        <f t="shared" si="38"/>
        <v>plays</v>
      </c>
      <c r="U252" s="12">
        <f t="shared" si="39"/>
        <v>41736.208333333336</v>
      </c>
      <c r="V252" s="12">
        <f t="shared" si="40"/>
        <v>41737.208333333336</v>
      </c>
      <c r="W252" s="16">
        <f t="shared" si="41"/>
        <v>1</v>
      </c>
      <c r="X252" s="15">
        <f t="shared" si="42"/>
        <v>1</v>
      </c>
      <c r="Y252" s="19">
        <f t="shared" si="43"/>
        <v>2900</v>
      </c>
      <c r="Z252" s="19">
        <f t="shared" si="44"/>
        <v>14771</v>
      </c>
      <c r="AA252" s="19">
        <f t="shared" si="45"/>
        <v>69.023364485981304</v>
      </c>
      <c r="AB252" s="2" t="str">
        <f t="shared" si="46"/>
        <v>USA</v>
      </c>
      <c r="AF252"/>
    </row>
    <row r="253" spans="2:32" x14ac:dyDescent="0.25">
      <c r="B253" s="24">
        <v>246</v>
      </c>
      <c r="C253" s="2" t="s">
        <v>544</v>
      </c>
      <c r="D253" s="3" t="s">
        <v>545</v>
      </c>
      <c r="E253" s="7">
        <v>4500</v>
      </c>
      <c r="F253" s="7">
        <v>14649</v>
      </c>
      <c r="G253" s="5">
        <f>Table1[[#This Row],[pledged]]/Table1[[#This Row],[goal]]</f>
        <v>3.2553333333333332</v>
      </c>
      <c r="H253" s="2" t="s">
        <v>20</v>
      </c>
      <c r="I253" s="2">
        <v>222</v>
      </c>
      <c r="J253" s="8">
        <f t="shared" si="36"/>
        <v>65.986486486486484</v>
      </c>
      <c r="K253" s="22" t="s">
        <v>21</v>
      </c>
      <c r="L253" s="22" t="s">
        <v>22</v>
      </c>
      <c r="M253" s="2">
        <v>1375678800</v>
      </c>
      <c r="N253" s="2">
        <v>1376024400</v>
      </c>
      <c r="O253" s="2" t="b">
        <v>0</v>
      </c>
      <c r="P253" s="2" t="b">
        <v>0</v>
      </c>
      <c r="Q253" s="2" t="b">
        <f>AND(Table1[[#This Row],[staff_pick]]=TRUE,Table1[[#This Row],[spotlight]]=TRUE)</f>
        <v>0</v>
      </c>
      <c r="R253" s="2" t="s">
        <v>28</v>
      </c>
      <c r="S253" s="8" t="str">
        <f t="shared" si="37"/>
        <v>technology</v>
      </c>
      <c r="T253" s="8" t="str">
        <f t="shared" si="38"/>
        <v>web</v>
      </c>
      <c r="U253" s="12">
        <f t="shared" si="39"/>
        <v>41491.208333333336</v>
      </c>
      <c r="V253" s="12">
        <f t="shared" si="40"/>
        <v>41495.208333333336</v>
      </c>
      <c r="W253" s="16">
        <f t="shared" si="41"/>
        <v>4</v>
      </c>
      <c r="X253" s="15">
        <f t="shared" si="42"/>
        <v>1</v>
      </c>
      <c r="Y253" s="19">
        <f t="shared" si="43"/>
        <v>4500</v>
      </c>
      <c r="Z253" s="19">
        <f t="shared" si="44"/>
        <v>14649</v>
      </c>
      <c r="AA253" s="19">
        <f t="shared" si="45"/>
        <v>65.986486486486484</v>
      </c>
      <c r="AB253" s="2" t="str">
        <f t="shared" si="46"/>
        <v>USA</v>
      </c>
      <c r="AF253"/>
    </row>
    <row r="254" spans="2:32" x14ac:dyDescent="0.25">
      <c r="B254" s="24">
        <v>247</v>
      </c>
      <c r="C254" s="2" t="s">
        <v>546</v>
      </c>
      <c r="D254" s="3" t="s">
        <v>547</v>
      </c>
      <c r="E254" s="7">
        <v>19800</v>
      </c>
      <c r="F254" s="7">
        <v>184658</v>
      </c>
      <c r="G254" s="5">
        <f>Table1[[#This Row],[pledged]]/Table1[[#This Row],[goal]]</f>
        <v>9.3261616161616168</v>
      </c>
      <c r="H254" s="2" t="s">
        <v>20</v>
      </c>
      <c r="I254" s="2">
        <v>1884</v>
      </c>
      <c r="J254" s="8">
        <f t="shared" si="36"/>
        <v>98.013800424628457</v>
      </c>
      <c r="K254" s="22" t="s">
        <v>21</v>
      </c>
      <c r="L254" s="22" t="s">
        <v>22</v>
      </c>
      <c r="M254" s="2">
        <v>1482386400</v>
      </c>
      <c r="N254" s="2">
        <v>1483682400</v>
      </c>
      <c r="O254" s="2" t="b">
        <v>0</v>
      </c>
      <c r="P254" s="2" t="b">
        <v>1</v>
      </c>
      <c r="Q254" s="2" t="b">
        <f>AND(Table1[[#This Row],[staff_pick]]=TRUE,Table1[[#This Row],[spotlight]]=TRUE)</f>
        <v>0</v>
      </c>
      <c r="R254" s="2" t="s">
        <v>119</v>
      </c>
      <c r="S254" s="8" t="str">
        <f t="shared" si="37"/>
        <v>publishing</v>
      </c>
      <c r="T254" s="8" t="str">
        <f t="shared" si="38"/>
        <v>fiction</v>
      </c>
      <c r="U254" s="12">
        <f t="shared" si="39"/>
        <v>42726.25</v>
      </c>
      <c r="V254" s="12">
        <f t="shared" si="40"/>
        <v>42741.25</v>
      </c>
      <c r="W254" s="16">
        <f t="shared" si="41"/>
        <v>15</v>
      </c>
      <c r="X254" s="15">
        <f t="shared" si="42"/>
        <v>1</v>
      </c>
      <c r="Y254" s="19">
        <f t="shared" si="43"/>
        <v>19800</v>
      </c>
      <c r="Z254" s="19">
        <f t="shared" si="44"/>
        <v>184658</v>
      </c>
      <c r="AA254" s="19">
        <f t="shared" si="45"/>
        <v>98.013800424628457</v>
      </c>
      <c r="AB254" s="2" t="str">
        <f t="shared" si="46"/>
        <v>USA</v>
      </c>
      <c r="AF254"/>
    </row>
    <row r="255" spans="2:32" x14ac:dyDescent="0.25">
      <c r="B255" s="24">
        <v>248</v>
      </c>
      <c r="C255" s="2" t="s">
        <v>548</v>
      </c>
      <c r="D255" s="3" t="s">
        <v>549</v>
      </c>
      <c r="E255" s="7">
        <v>6200</v>
      </c>
      <c r="F255" s="7">
        <v>13103</v>
      </c>
      <c r="G255" s="5">
        <f>Table1[[#This Row],[pledged]]/Table1[[#This Row],[goal]]</f>
        <v>2.1133870967741935</v>
      </c>
      <c r="H255" s="2" t="s">
        <v>20</v>
      </c>
      <c r="I255" s="2">
        <v>218</v>
      </c>
      <c r="J255" s="8">
        <f t="shared" si="36"/>
        <v>60.105504587155963</v>
      </c>
      <c r="K255" s="22" t="s">
        <v>26</v>
      </c>
      <c r="L255" s="22" t="s">
        <v>27</v>
      </c>
      <c r="M255" s="2">
        <v>1420005600</v>
      </c>
      <c r="N255" s="2">
        <v>1420437600</v>
      </c>
      <c r="O255" s="2" t="b">
        <v>0</v>
      </c>
      <c r="P255" s="2" t="b">
        <v>0</v>
      </c>
      <c r="Q255" s="2" t="b">
        <f>AND(Table1[[#This Row],[staff_pick]]=TRUE,Table1[[#This Row],[spotlight]]=TRUE)</f>
        <v>0</v>
      </c>
      <c r="R255" s="2" t="s">
        <v>292</v>
      </c>
      <c r="S255" s="8" t="str">
        <f t="shared" si="37"/>
        <v>games</v>
      </c>
      <c r="T255" s="8" t="str">
        <f t="shared" si="38"/>
        <v>mobile games</v>
      </c>
      <c r="U255" s="12">
        <f t="shared" si="39"/>
        <v>42004.25</v>
      </c>
      <c r="V255" s="12">
        <f t="shared" si="40"/>
        <v>42009.25</v>
      </c>
      <c r="W255" s="16">
        <f t="shared" si="41"/>
        <v>5</v>
      </c>
      <c r="X255" s="15">
        <f t="shared" si="42"/>
        <v>1.49</v>
      </c>
      <c r="Y255" s="19">
        <f t="shared" si="43"/>
        <v>4161.0738255033557</v>
      </c>
      <c r="Z255" s="19">
        <f t="shared" si="44"/>
        <v>8793.959731543624</v>
      </c>
      <c r="AA255" s="19">
        <f t="shared" si="45"/>
        <v>40.339264823594604</v>
      </c>
      <c r="AB255" s="2" t="str">
        <f t="shared" si="46"/>
        <v>Australia</v>
      </c>
      <c r="AF255"/>
    </row>
    <row r="256" spans="2:32" x14ac:dyDescent="0.25">
      <c r="B256" s="24">
        <v>249</v>
      </c>
      <c r="C256" s="2" t="s">
        <v>550</v>
      </c>
      <c r="D256" s="3" t="s">
        <v>551</v>
      </c>
      <c r="E256" s="7">
        <v>61500</v>
      </c>
      <c r="F256" s="7">
        <v>168095</v>
      </c>
      <c r="G256" s="5">
        <f>Table1[[#This Row],[pledged]]/Table1[[#This Row],[goal]]</f>
        <v>2.7332520325203253</v>
      </c>
      <c r="H256" s="2" t="s">
        <v>20</v>
      </c>
      <c r="I256" s="2">
        <v>6465</v>
      </c>
      <c r="J256" s="8">
        <f t="shared" si="36"/>
        <v>26.000773395204948</v>
      </c>
      <c r="K256" s="22" t="s">
        <v>21</v>
      </c>
      <c r="L256" s="22" t="s">
        <v>22</v>
      </c>
      <c r="M256" s="2">
        <v>1420178400</v>
      </c>
      <c r="N256" s="2">
        <v>1420783200</v>
      </c>
      <c r="O256" s="2" t="b">
        <v>0</v>
      </c>
      <c r="P256" s="2" t="b">
        <v>0</v>
      </c>
      <c r="Q256" s="2" t="b">
        <f>AND(Table1[[#This Row],[staff_pick]]=TRUE,Table1[[#This Row],[spotlight]]=TRUE)</f>
        <v>0</v>
      </c>
      <c r="R256" s="2" t="s">
        <v>206</v>
      </c>
      <c r="S256" s="8" t="str">
        <f t="shared" si="37"/>
        <v>publishing</v>
      </c>
      <c r="T256" s="8" t="str">
        <f t="shared" si="38"/>
        <v>translations</v>
      </c>
      <c r="U256" s="12">
        <f t="shared" si="39"/>
        <v>42006.25</v>
      </c>
      <c r="V256" s="12">
        <f t="shared" si="40"/>
        <v>42013.25</v>
      </c>
      <c r="W256" s="16">
        <f t="shared" si="41"/>
        <v>7</v>
      </c>
      <c r="X256" s="15">
        <f t="shared" si="42"/>
        <v>1</v>
      </c>
      <c r="Y256" s="19">
        <f t="shared" si="43"/>
        <v>61500</v>
      </c>
      <c r="Z256" s="19">
        <f t="shared" si="44"/>
        <v>168095</v>
      </c>
      <c r="AA256" s="19">
        <f t="shared" si="45"/>
        <v>26.000773395204948</v>
      </c>
      <c r="AB256" s="2" t="str">
        <f t="shared" si="46"/>
        <v>USA</v>
      </c>
      <c r="AF256"/>
    </row>
    <row r="257" spans="2:32" x14ac:dyDescent="0.25">
      <c r="B257" s="24">
        <v>250</v>
      </c>
      <c r="C257" s="2" t="s">
        <v>552</v>
      </c>
      <c r="D257" s="3" t="s">
        <v>553</v>
      </c>
      <c r="E257" s="7">
        <v>100</v>
      </c>
      <c r="F257" s="7">
        <v>3</v>
      </c>
      <c r="G257" s="5">
        <f>Table1[[#This Row],[pledged]]/Table1[[#This Row],[goal]]</f>
        <v>0.03</v>
      </c>
      <c r="H257" s="2" t="s">
        <v>14</v>
      </c>
      <c r="I257" s="2">
        <v>1</v>
      </c>
      <c r="J257" s="8">
        <f t="shared" si="36"/>
        <v>3</v>
      </c>
      <c r="K257" s="22" t="s">
        <v>21</v>
      </c>
      <c r="L257" s="22" t="s">
        <v>22</v>
      </c>
      <c r="M257" s="2">
        <v>1264399200</v>
      </c>
      <c r="N257" s="2">
        <v>1267423200</v>
      </c>
      <c r="O257" s="2" t="b">
        <v>0</v>
      </c>
      <c r="P257" s="2" t="b">
        <v>0</v>
      </c>
      <c r="Q257" s="2" t="b">
        <f>AND(Table1[[#This Row],[staff_pick]]=TRUE,Table1[[#This Row],[spotlight]]=TRUE)</f>
        <v>0</v>
      </c>
      <c r="R257" s="2" t="s">
        <v>23</v>
      </c>
      <c r="S257" s="8" t="str">
        <f t="shared" si="37"/>
        <v>music</v>
      </c>
      <c r="T257" s="8" t="str">
        <f t="shared" si="38"/>
        <v>rock</v>
      </c>
      <c r="U257" s="12">
        <f t="shared" si="39"/>
        <v>40203.25</v>
      </c>
      <c r="V257" s="12">
        <f t="shared" si="40"/>
        <v>40238.25</v>
      </c>
      <c r="W257" s="16">
        <f t="shared" si="41"/>
        <v>35</v>
      </c>
      <c r="X257" s="15">
        <f t="shared" si="42"/>
        <v>1</v>
      </c>
      <c r="Y257" s="19">
        <f t="shared" si="43"/>
        <v>100</v>
      </c>
      <c r="Z257" s="19">
        <f t="shared" si="44"/>
        <v>3</v>
      </c>
      <c r="AA257" s="19">
        <f t="shared" si="45"/>
        <v>3</v>
      </c>
      <c r="AB257" s="2" t="str">
        <f t="shared" si="46"/>
        <v>USA</v>
      </c>
      <c r="AF257"/>
    </row>
    <row r="258" spans="2:32" x14ac:dyDescent="0.25">
      <c r="B258" s="24">
        <v>251</v>
      </c>
      <c r="C258" s="2" t="s">
        <v>554</v>
      </c>
      <c r="D258" s="3" t="s">
        <v>555</v>
      </c>
      <c r="E258" s="7">
        <v>7100</v>
      </c>
      <c r="F258" s="7">
        <v>3840</v>
      </c>
      <c r="G258" s="5">
        <f>Table1[[#This Row],[pledged]]/Table1[[#This Row],[goal]]</f>
        <v>0.54084507042253516</v>
      </c>
      <c r="H258" s="2" t="s">
        <v>14</v>
      </c>
      <c r="I258" s="2">
        <v>101</v>
      </c>
      <c r="J258" s="8">
        <f t="shared" si="36"/>
        <v>38.019801980198018</v>
      </c>
      <c r="K258" s="22" t="s">
        <v>21</v>
      </c>
      <c r="L258" s="22" t="s">
        <v>22</v>
      </c>
      <c r="M258" s="2">
        <v>1355032800</v>
      </c>
      <c r="N258" s="2">
        <v>1355205600</v>
      </c>
      <c r="O258" s="2" t="b">
        <v>0</v>
      </c>
      <c r="P258" s="2" t="b">
        <v>0</v>
      </c>
      <c r="Q258" s="2" t="b">
        <f>AND(Table1[[#This Row],[staff_pick]]=TRUE,Table1[[#This Row],[spotlight]]=TRUE)</f>
        <v>0</v>
      </c>
      <c r="R258" s="2" t="s">
        <v>33</v>
      </c>
      <c r="S258" s="8" t="str">
        <f t="shared" si="37"/>
        <v>theater</v>
      </c>
      <c r="T258" s="8" t="str">
        <f t="shared" si="38"/>
        <v>plays</v>
      </c>
      <c r="U258" s="12">
        <f t="shared" si="39"/>
        <v>41252.25</v>
      </c>
      <c r="V258" s="12">
        <f t="shared" si="40"/>
        <v>41254.25</v>
      </c>
      <c r="W258" s="16">
        <f t="shared" si="41"/>
        <v>2</v>
      </c>
      <c r="X258" s="15">
        <f t="shared" si="42"/>
        <v>1</v>
      </c>
      <c r="Y258" s="19">
        <f t="shared" si="43"/>
        <v>7100</v>
      </c>
      <c r="Z258" s="19">
        <f t="shared" si="44"/>
        <v>3840</v>
      </c>
      <c r="AA258" s="19">
        <f t="shared" si="45"/>
        <v>38.019801980198018</v>
      </c>
      <c r="AB258" s="2" t="str">
        <f t="shared" si="46"/>
        <v>USA</v>
      </c>
      <c r="AF258"/>
    </row>
    <row r="259" spans="2:32" x14ac:dyDescent="0.25">
      <c r="B259" s="24">
        <v>252</v>
      </c>
      <c r="C259" s="2" t="s">
        <v>556</v>
      </c>
      <c r="D259" s="3" t="s">
        <v>557</v>
      </c>
      <c r="E259" s="7">
        <v>1000</v>
      </c>
      <c r="F259" s="7">
        <v>6263</v>
      </c>
      <c r="G259" s="5">
        <f>Table1[[#This Row],[pledged]]/Table1[[#This Row],[goal]]</f>
        <v>6.2629999999999999</v>
      </c>
      <c r="H259" s="2" t="s">
        <v>20</v>
      </c>
      <c r="I259" s="2">
        <v>59</v>
      </c>
      <c r="J259" s="8">
        <f t="shared" si="36"/>
        <v>106.15254237288136</v>
      </c>
      <c r="K259" s="22" t="s">
        <v>21</v>
      </c>
      <c r="L259" s="22" t="s">
        <v>22</v>
      </c>
      <c r="M259" s="2">
        <v>1382677200</v>
      </c>
      <c r="N259" s="2">
        <v>1383109200</v>
      </c>
      <c r="O259" s="2" t="b">
        <v>0</v>
      </c>
      <c r="P259" s="2" t="b">
        <v>0</v>
      </c>
      <c r="Q259" s="2" t="b">
        <f>AND(Table1[[#This Row],[staff_pick]]=TRUE,Table1[[#This Row],[spotlight]]=TRUE)</f>
        <v>0</v>
      </c>
      <c r="R259" s="2" t="s">
        <v>33</v>
      </c>
      <c r="S259" s="8" t="str">
        <f t="shared" si="37"/>
        <v>theater</v>
      </c>
      <c r="T259" s="8" t="str">
        <f t="shared" si="38"/>
        <v>plays</v>
      </c>
      <c r="U259" s="12">
        <f t="shared" si="39"/>
        <v>41572.208333333336</v>
      </c>
      <c r="V259" s="12">
        <f t="shared" si="40"/>
        <v>41577.208333333336</v>
      </c>
      <c r="W259" s="16">
        <f t="shared" si="41"/>
        <v>5</v>
      </c>
      <c r="X259" s="15">
        <f t="shared" si="42"/>
        <v>1</v>
      </c>
      <c r="Y259" s="19">
        <f t="shared" si="43"/>
        <v>1000</v>
      </c>
      <c r="Z259" s="19">
        <f t="shared" si="44"/>
        <v>6263</v>
      </c>
      <c r="AA259" s="19">
        <f t="shared" si="45"/>
        <v>106.15254237288136</v>
      </c>
      <c r="AB259" s="2" t="str">
        <f t="shared" si="46"/>
        <v>USA</v>
      </c>
      <c r="AF259"/>
    </row>
    <row r="260" spans="2:32" x14ac:dyDescent="0.25">
      <c r="B260" s="24">
        <v>253</v>
      </c>
      <c r="C260" s="2" t="s">
        <v>558</v>
      </c>
      <c r="D260" s="3" t="s">
        <v>559</v>
      </c>
      <c r="E260" s="7">
        <v>121500</v>
      </c>
      <c r="F260" s="7">
        <v>108161</v>
      </c>
      <c r="G260" s="5">
        <f>Table1[[#This Row],[pledged]]/Table1[[#This Row],[goal]]</f>
        <v>0.8902139917695473</v>
      </c>
      <c r="H260" s="2" t="s">
        <v>14</v>
      </c>
      <c r="I260" s="2">
        <v>1335</v>
      </c>
      <c r="J260" s="8">
        <f t="shared" si="36"/>
        <v>81.019475655430711</v>
      </c>
      <c r="K260" s="22" t="s">
        <v>15</v>
      </c>
      <c r="L260" s="22" t="s">
        <v>16</v>
      </c>
      <c r="M260" s="2">
        <v>1302238800</v>
      </c>
      <c r="N260" s="2">
        <v>1303275600</v>
      </c>
      <c r="O260" s="2" t="b">
        <v>0</v>
      </c>
      <c r="P260" s="2" t="b">
        <v>0</v>
      </c>
      <c r="Q260" s="2" t="b">
        <f>AND(Table1[[#This Row],[staff_pick]]=TRUE,Table1[[#This Row],[spotlight]]=TRUE)</f>
        <v>0</v>
      </c>
      <c r="R260" s="2" t="s">
        <v>53</v>
      </c>
      <c r="S260" s="8" t="str">
        <f t="shared" si="37"/>
        <v>film &amp; video</v>
      </c>
      <c r="T260" s="8" t="str">
        <f t="shared" si="38"/>
        <v>drama</v>
      </c>
      <c r="U260" s="12">
        <f t="shared" si="39"/>
        <v>40641.208333333336</v>
      </c>
      <c r="V260" s="12">
        <f t="shared" si="40"/>
        <v>40653.208333333336</v>
      </c>
      <c r="W260" s="16">
        <f t="shared" si="41"/>
        <v>12</v>
      </c>
      <c r="X260" s="15">
        <f t="shared" si="42"/>
        <v>1.32</v>
      </c>
      <c r="Y260" s="19">
        <f t="shared" si="43"/>
        <v>92045.454545454544</v>
      </c>
      <c r="Z260" s="19">
        <f t="shared" si="44"/>
        <v>81940.151515151505</v>
      </c>
      <c r="AA260" s="19">
        <f t="shared" si="45"/>
        <v>61.378390648053561</v>
      </c>
      <c r="AB260" s="2" t="str">
        <f t="shared" si="46"/>
        <v>Canada</v>
      </c>
      <c r="AF260"/>
    </row>
    <row r="261" spans="2:32" x14ac:dyDescent="0.25">
      <c r="B261" s="24">
        <v>254</v>
      </c>
      <c r="C261" s="2" t="s">
        <v>560</v>
      </c>
      <c r="D261" s="3" t="s">
        <v>561</v>
      </c>
      <c r="E261" s="7">
        <v>4600</v>
      </c>
      <c r="F261" s="7">
        <v>8505</v>
      </c>
      <c r="G261" s="5">
        <f>Table1[[#This Row],[pledged]]/Table1[[#This Row],[goal]]</f>
        <v>1.8489130434782608</v>
      </c>
      <c r="H261" s="2" t="s">
        <v>20</v>
      </c>
      <c r="I261" s="2">
        <v>88</v>
      </c>
      <c r="J261" s="8">
        <f t="shared" si="36"/>
        <v>96.647727272727266</v>
      </c>
      <c r="K261" s="22" t="s">
        <v>21</v>
      </c>
      <c r="L261" s="22" t="s">
        <v>22</v>
      </c>
      <c r="M261" s="2">
        <v>1487656800</v>
      </c>
      <c r="N261" s="2">
        <v>1487829600</v>
      </c>
      <c r="O261" s="2" t="b">
        <v>0</v>
      </c>
      <c r="P261" s="2" t="b">
        <v>0</v>
      </c>
      <c r="Q261" s="2" t="b">
        <f>AND(Table1[[#This Row],[staff_pick]]=TRUE,Table1[[#This Row],[spotlight]]=TRUE)</f>
        <v>0</v>
      </c>
      <c r="R261" s="2" t="s">
        <v>68</v>
      </c>
      <c r="S261" s="8" t="str">
        <f t="shared" si="37"/>
        <v>publishing</v>
      </c>
      <c r="T261" s="8" t="str">
        <f t="shared" si="38"/>
        <v>nonfiction</v>
      </c>
      <c r="U261" s="12">
        <f t="shared" si="39"/>
        <v>42787.25</v>
      </c>
      <c r="V261" s="12">
        <f t="shared" si="40"/>
        <v>42789.25</v>
      </c>
      <c r="W261" s="16">
        <f t="shared" si="41"/>
        <v>2</v>
      </c>
      <c r="X261" s="15">
        <f t="shared" si="42"/>
        <v>1</v>
      </c>
      <c r="Y261" s="19">
        <f t="shared" si="43"/>
        <v>4600</v>
      </c>
      <c r="Z261" s="19">
        <f t="shared" si="44"/>
        <v>8505</v>
      </c>
      <c r="AA261" s="19">
        <f t="shared" si="45"/>
        <v>96.647727272727266</v>
      </c>
      <c r="AB261" s="2" t="str">
        <f t="shared" si="46"/>
        <v>USA</v>
      </c>
      <c r="AF261"/>
    </row>
    <row r="262" spans="2:32" x14ac:dyDescent="0.25">
      <c r="B262" s="24">
        <v>255</v>
      </c>
      <c r="C262" s="2" t="s">
        <v>562</v>
      </c>
      <c r="D262" s="3" t="s">
        <v>563</v>
      </c>
      <c r="E262" s="7">
        <v>80500</v>
      </c>
      <c r="F262" s="7">
        <v>96735</v>
      </c>
      <c r="G262" s="5">
        <f>Table1[[#This Row],[pledged]]/Table1[[#This Row],[goal]]</f>
        <v>1.2016770186335404</v>
      </c>
      <c r="H262" s="2" t="s">
        <v>20</v>
      </c>
      <c r="I262" s="2">
        <v>1697</v>
      </c>
      <c r="J262" s="8">
        <f t="shared" si="36"/>
        <v>57.003535651149086</v>
      </c>
      <c r="K262" s="22" t="s">
        <v>21</v>
      </c>
      <c r="L262" s="22" t="s">
        <v>22</v>
      </c>
      <c r="M262" s="2">
        <v>1297836000</v>
      </c>
      <c r="N262" s="2">
        <v>1298268000</v>
      </c>
      <c r="O262" s="2" t="b">
        <v>0</v>
      </c>
      <c r="P262" s="2" t="b">
        <v>1</v>
      </c>
      <c r="Q262" s="2" t="b">
        <f>AND(Table1[[#This Row],[staff_pick]]=TRUE,Table1[[#This Row],[spotlight]]=TRUE)</f>
        <v>0</v>
      </c>
      <c r="R262" s="2" t="s">
        <v>23</v>
      </c>
      <c r="S262" s="8" t="str">
        <f t="shared" si="37"/>
        <v>music</v>
      </c>
      <c r="T262" s="8" t="str">
        <f t="shared" si="38"/>
        <v>rock</v>
      </c>
      <c r="U262" s="12">
        <f t="shared" si="39"/>
        <v>40590.25</v>
      </c>
      <c r="V262" s="12">
        <f t="shared" si="40"/>
        <v>40595.25</v>
      </c>
      <c r="W262" s="16">
        <f t="shared" si="41"/>
        <v>5</v>
      </c>
      <c r="X262" s="15">
        <f t="shared" si="42"/>
        <v>1</v>
      </c>
      <c r="Y262" s="19">
        <f t="shared" si="43"/>
        <v>80500</v>
      </c>
      <c r="Z262" s="19">
        <f t="shared" si="44"/>
        <v>96735</v>
      </c>
      <c r="AA262" s="19">
        <f t="shared" si="45"/>
        <v>57.003535651149086</v>
      </c>
      <c r="AB262" s="2" t="str">
        <f t="shared" si="46"/>
        <v>USA</v>
      </c>
      <c r="AF262"/>
    </row>
    <row r="263" spans="2:32" x14ac:dyDescent="0.25">
      <c r="B263" s="24">
        <v>256</v>
      </c>
      <c r="C263" s="2" t="s">
        <v>564</v>
      </c>
      <c r="D263" s="3" t="s">
        <v>565</v>
      </c>
      <c r="E263" s="7">
        <v>4100</v>
      </c>
      <c r="F263" s="7">
        <v>959</v>
      </c>
      <c r="G263" s="5">
        <f>Table1[[#This Row],[pledged]]/Table1[[#This Row],[goal]]</f>
        <v>0.23390243902439026</v>
      </c>
      <c r="H263" s="2" t="s">
        <v>14</v>
      </c>
      <c r="I263" s="2">
        <v>15</v>
      </c>
      <c r="J263" s="8">
        <f t="shared" ref="J263:J326" si="47">IFERROR(F263/I263,0)</f>
        <v>63.93333333333333</v>
      </c>
      <c r="K263" s="22" t="s">
        <v>40</v>
      </c>
      <c r="L263" s="22" t="s">
        <v>41</v>
      </c>
      <c r="M263" s="2">
        <v>1453615200</v>
      </c>
      <c r="N263" s="2">
        <v>1456812000</v>
      </c>
      <c r="O263" s="2" t="b">
        <v>0</v>
      </c>
      <c r="P263" s="2" t="b">
        <v>0</v>
      </c>
      <c r="Q263" s="2" t="b">
        <f>AND(Table1[[#This Row],[staff_pick]]=TRUE,Table1[[#This Row],[spotlight]]=TRUE)</f>
        <v>0</v>
      </c>
      <c r="R263" s="2" t="s">
        <v>23</v>
      </c>
      <c r="S263" s="8" t="str">
        <f t="shared" ref="S263:S326" si="48">LEFT(R263,SEARCH("/",R263,1)-1)</f>
        <v>music</v>
      </c>
      <c r="T263" s="8" t="str">
        <f t="shared" ref="T263:T326" si="49">MID(R263,SEARCH("/",R263,1)+1,256)</f>
        <v>rock</v>
      </c>
      <c r="U263" s="12">
        <f t="shared" ref="U263:U326" si="50">(((M263/60)/60)/24)+DATE(1970,1,1)</f>
        <v>42393.25</v>
      </c>
      <c r="V263" s="12">
        <f t="shared" ref="V263:V326" si="51">(((N263/60)/60)/24)+DATE(1970,1,1)</f>
        <v>42430.25</v>
      </c>
      <c r="W263" s="16">
        <f t="shared" ref="W263:W326" si="52">_xlfn.DAYS(V263,U263)</f>
        <v>37</v>
      </c>
      <c r="X263" s="15">
        <f t="shared" ref="X263:X326" si="53">VLOOKUP(L263,$AF$7:$AG$13,2,FALSE)</f>
        <v>0.87</v>
      </c>
      <c r="Y263" s="19">
        <f t="shared" ref="Y263:Y326" si="54">E263/X263</f>
        <v>4712.64367816092</v>
      </c>
      <c r="Z263" s="19">
        <f t="shared" ref="Z263:Z326" si="55">F263/X263</f>
        <v>1102.2988505747126</v>
      </c>
      <c r="AA263" s="19">
        <f t="shared" ref="AA263:AA326" si="56">IFERROR(Z263/I263,0)</f>
        <v>73.486590038314176</v>
      </c>
      <c r="AB263" s="2" t="str">
        <f t="shared" ref="AB263:AB326" si="57">VLOOKUP(L263,$AF$7:$AH$13,3,FALSE)</f>
        <v>United Kingdom</v>
      </c>
      <c r="AF263"/>
    </row>
    <row r="264" spans="2:32" x14ac:dyDescent="0.25">
      <c r="B264" s="24">
        <v>257</v>
      </c>
      <c r="C264" s="2" t="s">
        <v>566</v>
      </c>
      <c r="D264" s="3" t="s">
        <v>567</v>
      </c>
      <c r="E264" s="7">
        <v>5700</v>
      </c>
      <c r="F264" s="7">
        <v>8322</v>
      </c>
      <c r="G264" s="5">
        <f>Table1[[#This Row],[pledged]]/Table1[[#This Row],[goal]]</f>
        <v>1.46</v>
      </c>
      <c r="H264" s="2" t="s">
        <v>20</v>
      </c>
      <c r="I264" s="2">
        <v>92</v>
      </c>
      <c r="J264" s="8">
        <f t="shared" si="47"/>
        <v>90.456521739130437</v>
      </c>
      <c r="K264" s="22" t="s">
        <v>21</v>
      </c>
      <c r="L264" s="22" t="s">
        <v>22</v>
      </c>
      <c r="M264" s="2">
        <v>1362463200</v>
      </c>
      <c r="N264" s="2">
        <v>1363669200</v>
      </c>
      <c r="O264" s="2" t="b">
        <v>0</v>
      </c>
      <c r="P264" s="2" t="b">
        <v>0</v>
      </c>
      <c r="Q264" s="2" t="b">
        <f>AND(Table1[[#This Row],[staff_pick]]=TRUE,Table1[[#This Row],[spotlight]]=TRUE)</f>
        <v>0</v>
      </c>
      <c r="R264" s="2" t="s">
        <v>33</v>
      </c>
      <c r="S264" s="8" t="str">
        <f t="shared" si="48"/>
        <v>theater</v>
      </c>
      <c r="T264" s="8" t="str">
        <f t="shared" si="49"/>
        <v>plays</v>
      </c>
      <c r="U264" s="12">
        <f t="shared" si="50"/>
        <v>41338.25</v>
      </c>
      <c r="V264" s="12">
        <f t="shared" si="51"/>
        <v>41352.208333333336</v>
      </c>
      <c r="W264" s="16">
        <f t="shared" si="52"/>
        <v>14</v>
      </c>
      <c r="X264" s="15">
        <f t="shared" si="53"/>
        <v>1</v>
      </c>
      <c r="Y264" s="19">
        <f t="shared" si="54"/>
        <v>5700</v>
      </c>
      <c r="Z264" s="19">
        <f t="shared" si="55"/>
        <v>8322</v>
      </c>
      <c r="AA264" s="19">
        <f t="shared" si="56"/>
        <v>90.456521739130437</v>
      </c>
      <c r="AB264" s="2" t="str">
        <f t="shared" si="57"/>
        <v>USA</v>
      </c>
      <c r="AF264"/>
    </row>
    <row r="265" spans="2:32" x14ac:dyDescent="0.25">
      <c r="B265" s="24">
        <v>258</v>
      </c>
      <c r="C265" s="2" t="s">
        <v>568</v>
      </c>
      <c r="D265" s="3" t="s">
        <v>569</v>
      </c>
      <c r="E265" s="7">
        <v>5000</v>
      </c>
      <c r="F265" s="7">
        <v>13424</v>
      </c>
      <c r="G265" s="5">
        <f>Table1[[#This Row],[pledged]]/Table1[[#This Row],[goal]]</f>
        <v>2.6848000000000001</v>
      </c>
      <c r="H265" s="2" t="s">
        <v>20</v>
      </c>
      <c r="I265" s="2">
        <v>186</v>
      </c>
      <c r="J265" s="8">
        <f t="shared" si="47"/>
        <v>72.172043010752688</v>
      </c>
      <c r="K265" s="22" t="s">
        <v>21</v>
      </c>
      <c r="L265" s="22" t="s">
        <v>22</v>
      </c>
      <c r="M265" s="2">
        <v>1481176800</v>
      </c>
      <c r="N265" s="2">
        <v>1482904800</v>
      </c>
      <c r="O265" s="2" t="b">
        <v>0</v>
      </c>
      <c r="P265" s="2" t="b">
        <v>1</v>
      </c>
      <c r="Q265" s="2" t="b">
        <f>AND(Table1[[#This Row],[staff_pick]]=TRUE,Table1[[#This Row],[spotlight]]=TRUE)</f>
        <v>0</v>
      </c>
      <c r="R265" s="2" t="s">
        <v>33</v>
      </c>
      <c r="S265" s="8" t="str">
        <f t="shared" si="48"/>
        <v>theater</v>
      </c>
      <c r="T265" s="8" t="str">
        <f t="shared" si="49"/>
        <v>plays</v>
      </c>
      <c r="U265" s="12">
        <f t="shared" si="50"/>
        <v>42712.25</v>
      </c>
      <c r="V265" s="12">
        <f t="shared" si="51"/>
        <v>42732.25</v>
      </c>
      <c r="W265" s="16">
        <f t="shared" si="52"/>
        <v>20</v>
      </c>
      <c r="X265" s="15">
        <f t="shared" si="53"/>
        <v>1</v>
      </c>
      <c r="Y265" s="19">
        <f t="shared" si="54"/>
        <v>5000</v>
      </c>
      <c r="Z265" s="19">
        <f t="shared" si="55"/>
        <v>13424</v>
      </c>
      <c r="AA265" s="19">
        <f t="shared" si="56"/>
        <v>72.172043010752688</v>
      </c>
      <c r="AB265" s="2" t="str">
        <f t="shared" si="57"/>
        <v>USA</v>
      </c>
      <c r="AF265"/>
    </row>
    <row r="266" spans="2:32" x14ac:dyDescent="0.25">
      <c r="B266" s="24">
        <v>259</v>
      </c>
      <c r="C266" s="2" t="s">
        <v>570</v>
      </c>
      <c r="D266" s="3" t="s">
        <v>571</v>
      </c>
      <c r="E266" s="7">
        <v>1800</v>
      </c>
      <c r="F266" s="7">
        <v>10755</v>
      </c>
      <c r="G266" s="5">
        <f>Table1[[#This Row],[pledged]]/Table1[[#This Row],[goal]]</f>
        <v>5.9749999999999996</v>
      </c>
      <c r="H266" s="2" t="s">
        <v>20</v>
      </c>
      <c r="I266" s="2">
        <v>138</v>
      </c>
      <c r="J266" s="8">
        <f t="shared" si="47"/>
        <v>77.934782608695656</v>
      </c>
      <c r="K266" s="22" t="s">
        <v>21</v>
      </c>
      <c r="L266" s="22" t="s">
        <v>22</v>
      </c>
      <c r="M266" s="2">
        <v>1354946400</v>
      </c>
      <c r="N266" s="2">
        <v>1356588000</v>
      </c>
      <c r="O266" s="2" t="b">
        <v>1</v>
      </c>
      <c r="P266" s="2" t="b">
        <v>0</v>
      </c>
      <c r="Q266" s="2" t="b">
        <f>AND(Table1[[#This Row],[staff_pick]]=TRUE,Table1[[#This Row],[spotlight]]=TRUE)</f>
        <v>0</v>
      </c>
      <c r="R266" s="2" t="s">
        <v>122</v>
      </c>
      <c r="S266" s="8" t="str">
        <f t="shared" si="48"/>
        <v>photography</v>
      </c>
      <c r="T266" s="8" t="str">
        <f t="shared" si="49"/>
        <v>photography books</v>
      </c>
      <c r="U266" s="12">
        <f t="shared" si="50"/>
        <v>41251.25</v>
      </c>
      <c r="V266" s="12">
        <f t="shared" si="51"/>
        <v>41270.25</v>
      </c>
      <c r="W266" s="16">
        <f t="shared" si="52"/>
        <v>19</v>
      </c>
      <c r="X266" s="15">
        <f t="shared" si="53"/>
        <v>1</v>
      </c>
      <c r="Y266" s="19">
        <f t="shared" si="54"/>
        <v>1800</v>
      </c>
      <c r="Z266" s="19">
        <f t="shared" si="55"/>
        <v>10755</v>
      </c>
      <c r="AA266" s="19">
        <f t="shared" si="56"/>
        <v>77.934782608695656</v>
      </c>
      <c r="AB266" s="2" t="str">
        <f t="shared" si="57"/>
        <v>USA</v>
      </c>
      <c r="AF266"/>
    </row>
    <row r="267" spans="2:32" x14ac:dyDescent="0.25">
      <c r="B267" s="24">
        <v>260</v>
      </c>
      <c r="C267" s="2" t="s">
        <v>572</v>
      </c>
      <c r="D267" s="3" t="s">
        <v>573</v>
      </c>
      <c r="E267" s="7">
        <v>6300</v>
      </c>
      <c r="F267" s="7">
        <v>9935</v>
      </c>
      <c r="G267" s="5">
        <f>Table1[[#This Row],[pledged]]/Table1[[#This Row],[goal]]</f>
        <v>1.5769841269841269</v>
      </c>
      <c r="H267" s="2" t="s">
        <v>20</v>
      </c>
      <c r="I267" s="2">
        <v>261</v>
      </c>
      <c r="J267" s="8">
        <f t="shared" si="47"/>
        <v>38.065134099616856</v>
      </c>
      <c r="K267" s="22" t="s">
        <v>21</v>
      </c>
      <c r="L267" s="22" t="s">
        <v>22</v>
      </c>
      <c r="M267" s="2">
        <v>1348808400</v>
      </c>
      <c r="N267" s="2">
        <v>1349845200</v>
      </c>
      <c r="O267" s="2" t="b">
        <v>0</v>
      </c>
      <c r="P267" s="2" t="b">
        <v>0</v>
      </c>
      <c r="Q267" s="2" t="b">
        <f>AND(Table1[[#This Row],[staff_pick]]=TRUE,Table1[[#This Row],[spotlight]]=TRUE)</f>
        <v>0</v>
      </c>
      <c r="R267" s="2" t="s">
        <v>23</v>
      </c>
      <c r="S267" s="8" t="str">
        <f t="shared" si="48"/>
        <v>music</v>
      </c>
      <c r="T267" s="8" t="str">
        <f t="shared" si="49"/>
        <v>rock</v>
      </c>
      <c r="U267" s="12">
        <f t="shared" si="50"/>
        <v>41180.208333333336</v>
      </c>
      <c r="V267" s="12">
        <f t="shared" si="51"/>
        <v>41192.208333333336</v>
      </c>
      <c r="W267" s="16">
        <f t="shared" si="52"/>
        <v>12</v>
      </c>
      <c r="X267" s="15">
        <f t="shared" si="53"/>
        <v>1</v>
      </c>
      <c r="Y267" s="19">
        <f t="shared" si="54"/>
        <v>6300</v>
      </c>
      <c r="Z267" s="19">
        <f t="shared" si="55"/>
        <v>9935</v>
      </c>
      <c r="AA267" s="19">
        <f t="shared" si="56"/>
        <v>38.065134099616856</v>
      </c>
      <c r="AB267" s="2" t="str">
        <f t="shared" si="57"/>
        <v>USA</v>
      </c>
      <c r="AF267"/>
    </row>
    <row r="268" spans="2:32" x14ac:dyDescent="0.25">
      <c r="B268" s="24">
        <v>261</v>
      </c>
      <c r="C268" s="2" t="s">
        <v>574</v>
      </c>
      <c r="D268" s="3" t="s">
        <v>575</v>
      </c>
      <c r="E268" s="7">
        <v>84300</v>
      </c>
      <c r="F268" s="7">
        <v>26303</v>
      </c>
      <c r="G268" s="5">
        <f>Table1[[#This Row],[pledged]]/Table1[[#This Row],[goal]]</f>
        <v>0.31201660735468567</v>
      </c>
      <c r="H268" s="2" t="s">
        <v>14</v>
      </c>
      <c r="I268" s="2">
        <v>454</v>
      </c>
      <c r="J268" s="8">
        <f t="shared" si="47"/>
        <v>57.936123348017624</v>
      </c>
      <c r="K268" s="22" t="s">
        <v>21</v>
      </c>
      <c r="L268" s="22" t="s">
        <v>22</v>
      </c>
      <c r="M268" s="2">
        <v>1282712400</v>
      </c>
      <c r="N268" s="2">
        <v>1283058000</v>
      </c>
      <c r="O268" s="2" t="b">
        <v>0</v>
      </c>
      <c r="P268" s="2" t="b">
        <v>1</v>
      </c>
      <c r="Q268" s="2" t="b">
        <f>AND(Table1[[#This Row],[staff_pick]]=TRUE,Table1[[#This Row],[spotlight]]=TRUE)</f>
        <v>0</v>
      </c>
      <c r="R268" s="2" t="s">
        <v>23</v>
      </c>
      <c r="S268" s="8" t="str">
        <f t="shared" si="48"/>
        <v>music</v>
      </c>
      <c r="T268" s="8" t="str">
        <f t="shared" si="49"/>
        <v>rock</v>
      </c>
      <c r="U268" s="12">
        <f t="shared" si="50"/>
        <v>40415.208333333336</v>
      </c>
      <c r="V268" s="12">
        <f t="shared" si="51"/>
        <v>40419.208333333336</v>
      </c>
      <c r="W268" s="16">
        <f t="shared" si="52"/>
        <v>4</v>
      </c>
      <c r="X268" s="15">
        <f t="shared" si="53"/>
        <v>1</v>
      </c>
      <c r="Y268" s="19">
        <f t="shared" si="54"/>
        <v>84300</v>
      </c>
      <c r="Z268" s="19">
        <f t="shared" si="55"/>
        <v>26303</v>
      </c>
      <c r="AA268" s="19">
        <f t="shared" si="56"/>
        <v>57.936123348017624</v>
      </c>
      <c r="AB268" s="2" t="str">
        <f t="shared" si="57"/>
        <v>USA</v>
      </c>
      <c r="AF268"/>
    </row>
    <row r="269" spans="2:32" x14ac:dyDescent="0.25">
      <c r="B269" s="24">
        <v>262</v>
      </c>
      <c r="C269" s="2" t="s">
        <v>576</v>
      </c>
      <c r="D269" s="3" t="s">
        <v>577</v>
      </c>
      <c r="E269" s="7">
        <v>1700</v>
      </c>
      <c r="F269" s="7">
        <v>5328</v>
      </c>
      <c r="G269" s="5">
        <f>Table1[[#This Row],[pledged]]/Table1[[#This Row],[goal]]</f>
        <v>3.1341176470588237</v>
      </c>
      <c r="H269" s="2" t="s">
        <v>20</v>
      </c>
      <c r="I269" s="2">
        <v>107</v>
      </c>
      <c r="J269" s="8">
        <f t="shared" si="47"/>
        <v>49.794392523364486</v>
      </c>
      <c r="K269" s="22" t="s">
        <v>21</v>
      </c>
      <c r="L269" s="22" t="s">
        <v>22</v>
      </c>
      <c r="M269" s="2">
        <v>1301979600</v>
      </c>
      <c r="N269" s="2">
        <v>1304226000</v>
      </c>
      <c r="O269" s="2" t="b">
        <v>0</v>
      </c>
      <c r="P269" s="2" t="b">
        <v>1</v>
      </c>
      <c r="Q269" s="2" t="b">
        <f>AND(Table1[[#This Row],[staff_pick]]=TRUE,Table1[[#This Row],[spotlight]]=TRUE)</f>
        <v>0</v>
      </c>
      <c r="R269" s="2" t="s">
        <v>60</v>
      </c>
      <c r="S269" s="8" t="str">
        <f t="shared" si="48"/>
        <v>music</v>
      </c>
      <c r="T269" s="8" t="str">
        <f t="shared" si="49"/>
        <v>indie rock</v>
      </c>
      <c r="U269" s="12">
        <f t="shared" si="50"/>
        <v>40638.208333333336</v>
      </c>
      <c r="V269" s="12">
        <f t="shared" si="51"/>
        <v>40664.208333333336</v>
      </c>
      <c r="W269" s="16">
        <f t="shared" si="52"/>
        <v>26</v>
      </c>
      <c r="X269" s="15">
        <f t="shared" si="53"/>
        <v>1</v>
      </c>
      <c r="Y269" s="19">
        <f t="shared" si="54"/>
        <v>1700</v>
      </c>
      <c r="Z269" s="19">
        <f t="shared" si="55"/>
        <v>5328</v>
      </c>
      <c r="AA269" s="19">
        <f t="shared" si="56"/>
        <v>49.794392523364486</v>
      </c>
      <c r="AB269" s="2" t="str">
        <f t="shared" si="57"/>
        <v>USA</v>
      </c>
      <c r="AF269"/>
    </row>
    <row r="270" spans="2:32" x14ac:dyDescent="0.25">
      <c r="B270" s="24">
        <v>263</v>
      </c>
      <c r="C270" s="2" t="s">
        <v>578</v>
      </c>
      <c r="D270" s="3" t="s">
        <v>579</v>
      </c>
      <c r="E270" s="7">
        <v>2900</v>
      </c>
      <c r="F270" s="7">
        <v>10756</v>
      </c>
      <c r="G270" s="5">
        <f>Table1[[#This Row],[pledged]]/Table1[[#This Row],[goal]]</f>
        <v>3.7089655172413791</v>
      </c>
      <c r="H270" s="2" t="s">
        <v>20</v>
      </c>
      <c r="I270" s="2">
        <v>199</v>
      </c>
      <c r="J270" s="8">
        <f t="shared" si="47"/>
        <v>54.050251256281406</v>
      </c>
      <c r="K270" s="22" t="s">
        <v>21</v>
      </c>
      <c r="L270" s="22" t="s">
        <v>22</v>
      </c>
      <c r="M270" s="2">
        <v>1263016800</v>
      </c>
      <c r="N270" s="2">
        <v>1263016800</v>
      </c>
      <c r="O270" s="2" t="b">
        <v>0</v>
      </c>
      <c r="P270" s="2" t="b">
        <v>0</v>
      </c>
      <c r="Q270" s="2" t="b">
        <f>AND(Table1[[#This Row],[staff_pick]]=TRUE,Table1[[#This Row],[spotlight]]=TRUE)</f>
        <v>0</v>
      </c>
      <c r="R270" s="2" t="s">
        <v>122</v>
      </c>
      <c r="S270" s="8" t="str">
        <f t="shared" si="48"/>
        <v>photography</v>
      </c>
      <c r="T270" s="8" t="str">
        <f t="shared" si="49"/>
        <v>photography books</v>
      </c>
      <c r="U270" s="12">
        <f t="shared" si="50"/>
        <v>40187.25</v>
      </c>
      <c r="V270" s="12">
        <f t="shared" si="51"/>
        <v>40187.25</v>
      </c>
      <c r="W270" s="16">
        <f t="shared" si="52"/>
        <v>0</v>
      </c>
      <c r="X270" s="15">
        <f t="shared" si="53"/>
        <v>1</v>
      </c>
      <c r="Y270" s="19">
        <f t="shared" si="54"/>
        <v>2900</v>
      </c>
      <c r="Z270" s="19">
        <f t="shared" si="55"/>
        <v>10756</v>
      </c>
      <c r="AA270" s="19">
        <f t="shared" si="56"/>
        <v>54.050251256281406</v>
      </c>
      <c r="AB270" s="2" t="str">
        <f t="shared" si="57"/>
        <v>USA</v>
      </c>
      <c r="AF270"/>
    </row>
    <row r="271" spans="2:32" x14ac:dyDescent="0.25">
      <c r="B271" s="24">
        <v>264</v>
      </c>
      <c r="C271" s="2" t="s">
        <v>580</v>
      </c>
      <c r="D271" s="3" t="s">
        <v>581</v>
      </c>
      <c r="E271" s="7">
        <v>45600</v>
      </c>
      <c r="F271" s="7">
        <v>165375</v>
      </c>
      <c r="G271" s="5">
        <f>Table1[[#This Row],[pledged]]/Table1[[#This Row],[goal]]</f>
        <v>3.6266447368421053</v>
      </c>
      <c r="H271" s="2" t="s">
        <v>20</v>
      </c>
      <c r="I271" s="2">
        <v>5512</v>
      </c>
      <c r="J271" s="8">
        <f t="shared" si="47"/>
        <v>30.002721335268504</v>
      </c>
      <c r="K271" s="22" t="s">
        <v>21</v>
      </c>
      <c r="L271" s="22" t="s">
        <v>22</v>
      </c>
      <c r="M271" s="2">
        <v>1360648800</v>
      </c>
      <c r="N271" s="2">
        <v>1362031200</v>
      </c>
      <c r="O271" s="2" t="b">
        <v>0</v>
      </c>
      <c r="P271" s="2" t="b">
        <v>0</v>
      </c>
      <c r="Q271" s="2" t="b">
        <f>AND(Table1[[#This Row],[staff_pick]]=TRUE,Table1[[#This Row],[spotlight]]=TRUE)</f>
        <v>0</v>
      </c>
      <c r="R271" s="2" t="s">
        <v>33</v>
      </c>
      <c r="S271" s="8" t="str">
        <f t="shared" si="48"/>
        <v>theater</v>
      </c>
      <c r="T271" s="8" t="str">
        <f t="shared" si="49"/>
        <v>plays</v>
      </c>
      <c r="U271" s="12">
        <f t="shared" si="50"/>
        <v>41317.25</v>
      </c>
      <c r="V271" s="12">
        <f t="shared" si="51"/>
        <v>41333.25</v>
      </c>
      <c r="W271" s="16">
        <f t="shared" si="52"/>
        <v>16</v>
      </c>
      <c r="X271" s="15">
        <f t="shared" si="53"/>
        <v>1</v>
      </c>
      <c r="Y271" s="19">
        <f t="shared" si="54"/>
        <v>45600</v>
      </c>
      <c r="Z271" s="19">
        <f t="shared" si="55"/>
        <v>165375</v>
      </c>
      <c r="AA271" s="19">
        <f t="shared" si="56"/>
        <v>30.002721335268504</v>
      </c>
      <c r="AB271" s="2" t="str">
        <f t="shared" si="57"/>
        <v>USA</v>
      </c>
      <c r="AF271"/>
    </row>
    <row r="272" spans="2:32" x14ac:dyDescent="0.25">
      <c r="B272" s="24">
        <v>265</v>
      </c>
      <c r="C272" s="2" t="s">
        <v>582</v>
      </c>
      <c r="D272" s="3" t="s">
        <v>583</v>
      </c>
      <c r="E272" s="7">
        <v>4900</v>
      </c>
      <c r="F272" s="7">
        <v>6031</v>
      </c>
      <c r="G272" s="5">
        <f>Table1[[#This Row],[pledged]]/Table1[[#This Row],[goal]]</f>
        <v>1.2308163265306122</v>
      </c>
      <c r="H272" s="2" t="s">
        <v>20</v>
      </c>
      <c r="I272" s="2">
        <v>86</v>
      </c>
      <c r="J272" s="8">
        <f t="shared" si="47"/>
        <v>70.127906976744185</v>
      </c>
      <c r="K272" s="22" t="s">
        <v>21</v>
      </c>
      <c r="L272" s="22" t="s">
        <v>22</v>
      </c>
      <c r="M272" s="2">
        <v>1451800800</v>
      </c>
      <c r="N272" s="2">
        <v>1455602400</v>
      </c>
      <c r="O272" s="2" t="b">
        <v>0</v>
      </c>
      <c r="P272" s="2" t="b">
        <v>0</v>
      </c>
      <c r="Q272" s="2" t="b">
        <f>AND(Table1[[#This Row],[staff_pick]]=TRUE,Table1[[#This Row],[spotlight]]=TRUE)</f>
        <v>0</v>
      </c>
      <c r="R272" s="2" t="s">
        <v>33</v>
      </c>
      <c r="S272" s="8" t="str">
        <f t="shared" si="48"/>
        <v>theater</v>
      </c>
      <c r="T272" s="8" t="str">
        <f t="shared" si="49"/>
        <v>plays</v>
      </c>
      <c r="U272" s="12">
        <f t="shared" si="50"/>
        <v>42372.25</v>
      </c>
      <c r="V272" s="12">
        <f t="shared" si="51"/>
        <v>42416.25</v>
      </c>
      <c r="W272" s="16">
        <f t="shared" si="52"/>
        <v>44</v>
      </c>
      <c r="X272" s="15">
        <f t="shared" si="53"/>
        <v>1</v>
      </c>
      <c r="Y272" s="19">
        <f t="shared" si="54"/>
        <v>4900</v>
      </c>
      <c r="Z272" s="19">
        <f t="shared" si="55"/>
        <v>6031</v>
      </c>
      <c r="AA272" s="19">
        <f t="shared" si="56"/>
        <v>70.127906976744185</v>
      </c>
      <c r="AB272" s="2" t="str">
        <f t="shared" si="57"/>
        <v>USA</v>
      </c>
      <c r="AF272"/>
    </row>
    <row r="273" spans="2:32" x14ac:dyDescent="0.25">
      <c r="B273" s="24">
        <v>266</v>
      </c>
      <c r="C273" s="2" t="s">
        <v>584</v>
      </c>
      <c r="D273" s="3" t="s">
        <v>585</v>
      </c>
      <c r="E273" s="7">
        <v>111900</v>
      </c>
      <c r="F273" s="7">
        <v>85902</v>
      </c>
      <c r="G273" s="5">
        <f>Table1[[#This Row],[pledged]]/Table1[[#This Row],[goal]]</f>
        <v>0.76766756032171579</v>
      </c>
      <c r="H273" s="2" t="s">
        <v>14</v>
      </c>
      <c r="I273" s="2">
        <v>3182</v>
      </c>
      <c r="J273" s="8">
        <f t="shared" si="47"/>
        <v>26.996228786926462</v>
      </c>
      <c r="K273" s="22" t="s">
        <v>107</v>
      </c>
      <c r="L273" s="22" t="s">
        <v>108</v>
      </c>
      <c r="M273" s="2">
        <v>1415340000</v>
      </c>
      <c r="N273" s="2">
        <v>1418191200</v>
      </c>
      <c r="O273" s="2" t="b">
        <v>0</v>
      </c>
      <c r="P273" s="2" t="b">
        <v>1</v>
      </c>
      <c r="Q273" s="2" t="b">
        <f>AND(Table1[[#This Row],[staff_pick]]=TRUE,Table1[[#This Row],[spotlight]]=TRUE)</f>
        <v>0</v>
      </c>
      <c r="R273" s="2" t="s">
        <v>159</v>
      </c>
      <c r="S273" s="8" t="str">
        <f t="shared" si="48"/>
        <v>music</v>
      </c>
      <c r="T273" s="8" t="str">
        <f t="shared" si="49"/>
        <v>jazz</v>
      </c>
      <c r="U273" s="12">
        <f t="shared" si="50"/>
        <v>41950.25</v>
      </c>
      <c r="V273" s="12">
        <f t="shared" si="51"/>
        <v>41983.25</v>
      </c>
      <c r="W273" s="16">
        <f t="shared" si="52"/>
        <v>33</v>
      </c>
      <c r="X273" s="15">
        <f t="shared" si="53"/>
        <v>1</v>
      </c>
      <c r="Y273" s="19">
        <f t="shared" si="54"/>
        <v>111900</v>
      </c>
      <c r="Z273" s="19">
        <f t="shared" si="55"/>
        <v>85902</v>
      </c>
      <c r="AA273" s="19">
        <f t="shared" si="56"/>
        <v>26.996228786926462</v>
      </c>
      <c r="AB273" s="2" t="str">
        <f t="shared" si="57"/>
        <v>Euro Zone</v>
      </c>
      <c r="AF273"/>
    </row>
    <row r="274" spans="2:32" x14ac:dyDescent="0.25">
      <c r="B274" s="24">
        <v>267</v>
      </c>
      <c r="C274" s="2" t="s">
        <v>586</v>
      </c>
      <c r="D274" s="3" t="s">
        <v>587</v>
      </c>
      <c r="E274" s="7">
        <v>61600</v>
      </c>
      <c r="F274" s="7">
        <v>143910</v>
      </c>
      <c r="G274" s="5">
        <f>Table1[[#This Row],[pledged]]/Table1[[#This Row],[goal]]</f>
        <v>2.3362012987012988</v>
      </c>
      <c r="H274" s="2" t="s">
        <v>20</v>
      </c>
      <c r="I274" s="2">
        <v>2768</v>
      </c>
      <c r="J274" s="8">
        <f t="shared" si="47"/>
        <v>51.990606936416185</v>
      </c>
      <c r="K274" s="22" t="s">
        <v>26</v>
      </c>
      <c r="L274" s="22" t="s">
        <v>27</v>
      </c>
      <c r="M274" s="2">
        <v>1351054800</v>
      </c>
      <c r="N274" s="2">
        <v>1352440800</v>
      </c>
      <c r="O274" s="2" t="b">
        <v>0</v>
      </c>
      <c r="P274" s="2" t="b">
        <v>0</v>
      </c>
      <c r="Q274" s="2" t="b">
        <f>AND(Table1[[#This Row],[staff_pick]]=TRUE,Table1[[#This Row],[spotlight]]=TRUE)</f>
        <v>0</v>
      </c>
      <c r="R274" s="2" t="s">
        <v>33</v>
      </c>
      <c r="S274" s="8" t="str">
        <f t="shared" si="48"/>
        <v>theater</v>
      </c>
      <c r="T274" s="8" t="str">
        <f t="shared" si="49"/>
        <v>plays</v>
      </c>
      <c r="U274" s="12">
        <f t="shared" si="50"/>
        <v>41206.208333333336</v>
      </c>
      <c r="V274" s="12">
        <f t="shared" si="51"/>
        <v>41222.25</v>
      </c>
      <c r="W274" s="16">
        <f t="shared" si="52"/>
        <v>16</v>
      </c>
      <c r="X274" s="15">
        <f t="shared" si="53"/>
        <v>1.49</v>
      </c>
      <c r="Y274" s="19">
        <f t="shared" si="54"/>
        <v>41342.281879194634</v>
      </c>
      <c r="Z274" s="19">
        <f t="shared" si="55"/>
        <v>96583.892617449659</v>
      </c>
      <c r="AA274" s="19">
        <f t="shared" si="56"/>
        <v>34.893024789541059</v>
      </c>
      <c r="AB274" s="2" t="str">
        <f t="shared" si="57"/>
        <v>Australia</v>
      </c>
      <c r="AF274"/>
    </row>
    <row r="275" spans="2:32" x14ac:dyDescent="0.25">
      <c r="B275" s="24">
        <v>268</v>
      </c>
      <c r="C275" s="2" t="s">
        <v>588</v>
      </c>
      <c r="D275" s="3" t="s">
        <v>589</v>
      </c>
      <c r="E275" s="7">
        <v>1500</v>
      </c>
      <c r="F275" s="7">
        <v>2708</v>
      </c>
      <c r="G275" s="5">
        <f>Table1[[#This Row],[pledged]]/Table1[[#This Row],[goal]]</f>
        <v>1.8053333333333332</v>
      </c>
      <c r="H275" s="2" t="s">
        <v>20</v>
      </c>
      <c r="I275" s="2">
        <v>48</v>
      </c>
      <c r="J275" s="8">
        <f t="shared" si="47"/>
        <v>56.416666666666664</v>
      </c>
      <c r="K275" s="22" t="s">
        <v>21</v>
      </c>
      <c r="L275" s="22" t="s">
        <v>22</v>
      </c>
      <c r="M275" s="2">
        <v>1349326800</v>
      </c>
      <c r="N275" s="2">
        <v>1353304800</v>
      </c>
      <c r="O275" s="2" t="b">
        <v>0</v>
      </c>
      <c r="P275" s="2" t="b">
        <v>0</v>
      </c>
      <c r="Q275" s="2" t="b">
        <f>AND(Table1[[#This Row],[staff_pick]]=TRUE,Table1[[#This Row],[spotlight]]=TRUE)</f>
        <v>0</v>
      </c>
      <c r="R275" s="2" t="s">
        <v>42</v>
      </c>
      <c r="S275" s="8" t="str">
        <f t="shared" si="48"/>
        <v>film &amp; video</v>
      </c>
      <c r="T275" s="8" t="str">
        <f t="shared" si="49"/>
        <v>documentary</v>
      </c>
      <c r="U275" s="12">
        <f t="shared" si="50"/>
        <v>41186.208333333336</v>
      </c>
      <c r="V275" s="12">
        <f t="shared" si="51"/>
        <v>41232.25</v>
      </c>
      <c r="W275" s="16">
        <f t="shared" si="52"/>
        <v>46</v>
      </c>
      <c r="X275" s="15">
        <f t="shared" si="53"/>
        <v>1</v>
      </c>
      <c r="Y275" s="19">
        <f t="shared" si="54"/>
        <v>1500</v>
      </c>
      <c r="Z275" s="19">
        <f t="shared" si="55"/>
        <v>2708</v>
      </c>
      <c r="AA275" s="19">
        <f t="shared" si="56"/>
        <v>56.416666666666664</v>
      </c>
      <c r="AB275" s="2" t="str">
        <f t="shared" si="57"/>
        <v>USA</v>
      </c>
      <c r="AF275"/>
    </row>
    <row r="276" spans="2:32" x14ac:dyDescent="0.25">
      <c r="B276" s="24">
        <v>269</v>
      </c>
      <c r="C276" s="2" t="s">
        <v>590</v>
      </c>
      <c r="D276" s="3" t="s">
        <v>591</v>
      </c>
      <c r="E276" s="7">
        <v>3500</v>
      </c>
      <c r="F276" s="7">
        <v>8842</v>
      </c>
      <c r="G276" s="5">
        <f>Table1[[#This Row],[pledged]]/Table1[[#This Row],[goal]]</f>
        <v>2.5262857142857142</v>
      </c>
      <c r="H276" s="2" t="s">
        <v>20</v>
      </c>
      <c r="I276" s="2">
        <v>87</v>
      </c>
      <c r="J276" s="8">
        <f t="shared" si="47"/>
        <v>101.63218390804597</v>
      </c>
      <c r="K276" s="22" t="s">
        <v>21</v>
      </c>
      <c r="L276" s="22" t="s">
        <v>22</v>
      </c>
      <c r="M276" s="2">
        <v>1548914400</v>
      </c>
      <c r="N276" s="2">
        <v>1550728800</v>
      </c>
      <c r="O276" s="2" t="b">
        <v>0</v>
      </c>
      <c r="P276" s="2" t="b">
        <v>0</v>
      </c>
      <c r="Q276" s="2" t="b">
        <f>AND(Table1[[#This Row],[staff_pick]]=TRUE,Table1[[#This Row],[spotlight]]=TRUE)</f>
        <v>0</v>
      </c>
      <c r="R276" s="2" t="s">
        <v>269</v>
      </c>
      <c r="S276" s="8" t="str">
        <f t="shared" si="48"/>
        <v>film &amp; video</v>
      </c>
      <c r="T276" s="8" t="str">
        <f t="shared" si="49"/>
        <v>television</v>
      </c>
      <c r="U276" s="12">
        <f t="shared" si="50"/>
        <v>43496.25</v>
      </c>
      <c r="V276" s="12">
        <f t="shared" si="51"/>
        <v>43517.25</v>
      </c>
      <c r="W276" s="16">
        <f t="shared" si="52"/>
        <v>21</v>
      </c>
      <c r="X276" s="15">
        <f t="shared" si="53"/>
        <v>1</v>
      </c>
      <c r="Y276" s="19">
        <f t="shared" si="54"/>
        <v>3500</v>
      </c>
      <c r="Z276" s="19">
        <f t="shared" si="55"/>
        <v>8842</v>
      </c>
      <c r="AA276" s="19">
        <f t="shared" si="56"/>
        <v>101.63218390804597</v>
      </c>
      <c r="AB276" s="2" t="str">
        <f t="shared" si="57"/>
        <v>USA</v>
      </c>
      <c r="AF276"/>
    </row>
    <row r="277" spans="2:32" x14ac:dyDescent="0.25">
      <c r="B277" s="24">
        <v>270</v>
      </c>
      <c r="C277" s="2" t="s">
        <v>592</v>
      </c>
      <c r="D277" s="3" t="s">
        <v>593</v>
      </c>
      <c r="E277" s="7">
        <v>173900</v>
      </c>
      <c r="F277" s="7">
        <v>47260</v>
      </c>
      <c r="G277" s="5">
        <f>Table1[[#This Row],[pledged]]/Table1[[#This Row],[goal]]</f>
        <v>0.27176538240368026</v>
      </c>
      <c r="H277" s="2" t="s">
        <v>74</v>
      </c>
      <c r="I277" s="2">
        <v>1890</v>
      </c>
      <c r="J277" s="8">
        <f t="shared" si="47"/>
        <v>25.005291005291006</v>
      </c>
      <c r="K277" s="22" t="s">
        <v>21</v>
      </c>
      <c r="L277" s="22" t="s">
        <v>22</v>
      </c>
      <c r="M277" s="2">
        <v>1291269600</v>
      </c>
      <c r="N277" s="2">
        <v>1291442400</v>
      </c>
      <c r="O277" s="2" t="b">
        <v>0</v>
      </c>
      <c r="P277" s="2" t="b">
        <v>0</v>
      </c>
      <c r="Q277" s="2" t="b">
        <f>AND(Table1[[#This Row],[staff_pick]]=TRUE,Table1[[#This Row],[spotlight]]=TRUE)</f>
        <v>0</v>
      </c>
      <c r="R277" s="2" t="s">
        <v>89</v>
      </c>
      <c r="S277" s="8" t="str">
        <f t="shared" si="48"/>
        <v>games</v>
      </c>
      <c r="T277" s="8" t="str">
        <f t="shared" si="49"/>
        <v>video games</v>
      </c>
      <c r="U277" s="12">
        <f t="shared" si="50"/>
        <v>40514.25</v>
      </c>
      <c r="V277" s="12">
        <f t="shared" si="51"/>
        <v>40516.25</v>
      </c>
      <c r="W277" s="16">
        <f t="shared" si="52"/>
        <v>2</v>
      </c>
      <c r="X277" s="15">
        <f t="shared" si="53"/>
        <v>1</v>
      </c>
      <c r="Y277" s="19">
        <f t="shared" si="54"/>
        <v>173900</v>
      </c>
      <c r="Z277" s="19">
        <f t="shared" si="55"/>
        <v>47260</v>
      </c>
      <c r="AA277" s="19">
        <f t="shared" si="56"/>
        <v>25.005291005291006</v>
      </c>
      <c r="AB277" s="2" t="str">
        <f t="shared" si="57"/>
        <v>USA</v>
      </c>
      <c r="AF277"/>
    </row>
    <row r="278" spans="2:32" x14ac:dyDescent="0.25">
      <c r="B278" s="24">
        <v>271</v>
      </c>
      <c r="C278" s="2" t="s">
        <v>594</v>
      </c>
      <c r="D278" s="3" t="s">
        <v>595</v>
      </c>
      <c r="E278" s="7">
        <v>153700</v>
      </c>
      <c r="F278" s="7">
        <v>1953</v>
      </c>
      <c r="G278" s="5">
        <f>Table1[[#This Row],[pledged]]/Table1[[#This Row],[goal]]</f>
        <v>1.2706571242680547E-2</v>
      </c>
      <c r="H278" s="2" t="s">
        <v>47</v>
      </c>
      <c r="I278" s="2">
        <v>61</v>
      </c>
      <c r="J278" s="8">
        <f t="shared" si="47"/>
        <v>32.016393442622949</v>
      </c>
      <c r="K278" s="22" t="s">
        <v>21</v>
      </c>
      <c r="L278" s="22" t="s">
        <v>22</v>
      </c>
      <c r="M278" s="2">
        <v>1449468000</v>
      </c>
      <c r="N278" s="2">
        <v>1452146400</v>
      </c>
      <c r="O278" s="2" t="b">
        <v>0</v>
      </c>
      <c r="P278" s="2" t="b">
        <v>0</v>
      </c>
      <c r="Q278" s="2" t="b">
        <f>AND(Table1[[#This Row],[staff_pick]]=TRUE,Table1[[#This Row],[spotlight]]=TRUE)</f>
        <v>0</v>
      </c>
      <c r="R278" s="2" t="s">
        <v>122</v>
      </c>
      <c r="S278" s="8" t="str">
        <f t="shared" si="48"/>
        <v>photography</v>
      </c>
      <c r="T278" s="8" t="str">
        <f t="shared" si="49"/>
        <v>photography books</v>
      </c>
      <c r="U278" s="12">
        <f t="shared" si="50"/>
        <v>42345.25</v>
      </c>
      <c r="V278" s="12">
        <f t="shared" si="51"/>
        <v>42376.25</v>
      </c>
      <c r="W278" s="16">
        <f t="shared" si="52"/>
        <v>31</v>
      </c>
      <c r="X278" s="15">
        <f t="shared" si="53"/>
        <v>1</v>
      </c>
      <c r="Y278" s="19">
        <f t="shared" si="54"/>
        <v>153700</v>
      </c>
      <c r="Z278" s="19">
        <f t="shared" si="55"/>
        <v>1953</v>
      </c>
      <c r="AA278" s="19">
        <f t="shared" si="56"/>
        <v>32.016393442622949</v>
      </c>
      <c r="AB278" s="2" t="str">
        <f t="shared" si="57"/>
        <v>USA</v>
      </c>
      <c r="AF278"/>
    </row>
    <row r="279" spans="2:32" x14ac:dyDescent="0.25">
      <c r="B279" s="24">
        <v>272</v>
      </c>
      <c r="C279" s="2" t="s">
        <v>596</v>
      </c>
      <c r="D279" s="3" t="s">
        <v>597</v>
      </c>
      <c r="E279" s="7">
        <v>51100</v>
      </c>
      <c r="F279" s="7">
        <v>155349</v>
      </c>
      <c r="G279" s="5">
        <f>Table1[[#This Row],[pledged]]/Table1[[#This Row],[goal]]</f>
        <v>3.0400978473581213</v>
      </c>
      <c r="H279" s="2" t="s">
        <v>20</v>
      </c>
      <c r="I279" s="2">
        <v>1894</v>
      </c>
      <c r="J279" s="8">
        <f t="shared" si="47"/>
        <v>82.021647307286173</v>
      </c>
      <c r="K279" s="22" t="s">
        <v>21</v>
      </c>
      <c r="L279" s="22" t="s">
        <v>22</v>
      </c>
      <c r="M279" s="2">
        <v>1562734800</v>
      </c>
      <c r="N279" s="2">
        <v>1564894800</v>
      </c>
      <c r="O279" s="2" t="b">
        <v>0</v>
      </c>
      <c r="P279" s="2" t="b">
        <v>1</v>
      </c>
      <c r="Q279" s="2" t="b">
        <f>AND(Table1[[#This Row],[staff_pick]]=TRUE,Table1[[#This Row],[spotlight]]=TRUE)</f>
        <v>0</v>
      </c>
      <c r="R279" s="2" t="s">
        <v>33</v>
      </c>
      <c r="S279" s="8" t="str">
        <f t="shared" si="48"/>
        <v>theater</v>
      </c>
      <c r="T279" s="8" t="str">
        <f t="shared" si="49"/>
        <v>plays</v>
      </c>
      <c r="U279" s="12">
        <f t="shared" si="50"/>
        <v>43656.208333333328</v>
      </c>
      <c r="V279" s="12">
        <f t="shared" si="51"/>
        <v>43681.208333333328</v>
      </c>
      <c r="W279" s="16">
        <f t="shared" si="52"/>
        <v>25</v>
      </c>
      <c r="X279" s="15">
        <f t="shared" si="53"/>
        <v>1</v>
      </c>
      <c r="Y279" s="19">
        <f t="shared" si="54"/>
        <v>51100</v>
      </c>
      <c r="Z279" s="19">
        <f t="shared" si="55"/>
        <v>155349</v>
      </c>
      <c r="AA279" s="19">
        <f t="shared" si="56"/>
        <v>82.021647307286173</v>
      </c>
      <c r="AB279" s="2" t="str">
        <f t="shared" si="57"/>
        <v>USA</v>
      </c>
      <c r="AF279"/>
    </row>
    <row r="280" spans="2:32" x14ac:dyDescent="0.25">
      <c r="B280" s="24">
        <v>273</v>
      </c>
      <c r="C280" s="2" t="s">
        <v>598</v>
      </c>
      <c r="D280" s="3" t="s">
        <v>599</v>
      </c>
      <c r="E280" s="7">
        <v>7800</v>
      </c>
      <c r="F280" s="7">
        <v>10704</v>
      </c>
      <c r="G280" s="5">
        <f>Table1[[#This Row],[pledged]]/Table1[[#This Row],[goal]]</f>
        <v>1.3723076923076922</v>
      </c>
      <c r="H280" s="2" t="s">
        <v>20</v>
      </c>
      <c r="I280" s="2">
        <v>282</v>
      </c>
      <c r="J280" s="8">
        <f t="shared" si="47"/>
        <v>37.957446808510639</v>
      </c>
      <c r="K280" s="22" t="s">
        <v>15</v>
      </c>
      <c r="L280" s="22" t="s">
        <v>16</v>
      </c>
      <c r="M280" s="2">
        <v>1505624400</v>
      </c>
      <c r="N280" s="2">
        <v>1505883600</v>
      </c>
      <c r="O280" s="2" t="b">
        <v>0</v>
      </c>
      <c r="P280" s="2" t="b">
        <v>0</v>
      </c>
      <c r="Q280" s="2" t="b">
        <f>AND(Table1[[#This Row],[staff_pick]]=TRUE,Table1[[#This Row],[spotlight]]=TRUE)</f>
        <v>0</v>
      </c>
      <c r="R280" s="2" t="s">
        <v>33</v>
      </c>
      <c r="S280" s="8" t="str">
        <f t="shared" si="48"/>
        <v>theater</v>
      </c>
      <c r="T280" s="8" t="str">
        <f t="shared" si="49"/>
        <v>plays</v>
      </c>
      <c r="U280" s="12">
        <f t="shared" si="50"/>
        <v>42995.208333333328</v>
      </c>
      <c r="V280" s="12">
        <f t="shared" si="51"/>
        <v>42998.208333333328</v>
      </c>
      <c r="W280" s="16">
        <f t="shared" si="52"/>
        <v>3</v>
      </c>
      <c r="X280" s="15">
        <f t="shared" si="53"/>
        <v>1.32</v>
      </c>
      <c r="Y280" s="19">
        <f t="shared" si="54"/>
        <v>5909.090909090909</v>
      </c>
      <c r="Z280" s="19">
        <f t="shared" si="55"/>
        <v>8109.090909090909</v>
      </c>
      <c r="AA280" s="19">
        <f t="shared" si="56"/>
        <v>28.755641521598967</v>
      </c>
      <c r="AB280" s="2" t="str">
        <f t="shared" si="57"/>
        <v>Canada</v>
      </c>
      <c r="AF280"/>
    </row>
    <row r="281" spans="2:32" x14ac:dyDescent="0.25">
      <c r="B281" s="24">
        <v>274</v>
      </c>
      <c r="C281" s="2" t="s">
        <v>600</v>
      </c>
      <c r="D281" s="3" t="s">
        <v>601</v>
      </c>
      <c r="E281" s="7">
        <v>2400</v>
      </c>
      <c r="F281" s="7">
        <v>773</v>
      </c>
      <c r="G281" s="5">
        <f>Table1[[#This Row],[pledged]]/Table1[[#This Row],[goal]]</f>
        <v>0.32208333333333333</v>
      </c>
      <c r="H281" s="2" t="s">
        <v>14</v>
      </c>
      <c r="I281" s="2">
        <v>15</v>
      </c>
      <c r="J281" s="8">
        <f t="shared" si="47"/>
        <v>51.533333333333331</v>
      </c>
      <c r="K281" s="22" t="s">
        <v>21</v>
      </c>
      <c r="L281" s="22" t="s">
        <v>22</v>
      </c>
      <c r="M281" s="2">
        <v>1509948000</v>
      </c>
      <c r="N281" s="2">
        <v>1510380000</v>
      </c>
      <c r="O281" s="2" t="b">
        <v>0</v>
      </c>
      <c r="P281" s="2" t="b">
        <v>0</v>
      </c>
      <c r="Q281" s="2" t="b">
        <f>AND(Table1[[#This Row],[staff_pick]]=TRUE,Table1[[#This Row],[spotlight]]=TRUE)</f>
        <v>0</v>
      </c>
      <c r="R281" s="2" t="s">
        <v>33</v>
      </c>
      <c r="S281" s="8" t="str">
        <f t="shared" si="48"/>
        <v>theater</v>
      </c>
      <c r="T281" s="8" t="str">
        <f t="shared" si="49"/>
        <v>plays</v>
      </c>
      <c r="U281" s="12">
        <f t="shared" si="50"/>
        <v>43045.25</v>
      </c>
      <c r="V281" s="12">
        <f t="shared" si="51"/>
        <v>43050.25</v>
      </c>
      <c r="W281" s="16">
        <f t="shared" si="52"/>
        <v>5</v>
      </c>
      <c r="X281" s="15">
        <f t="shared" si="53"/>
        <v>1</v>
      </c>
      <c r="Y281" s="19">
        <f t="shared" si="54"/>
        <v>2400</v>
      </c>
      <c r="Z281" s="19">
        <f t="shared" si="55"/>
        <v>773</v>
      </c>
      <c r="AA281" s="19">
        <f t="shared" si="56"/>
        <v>51.533333333333331</v>
      </c>
      <c r="AB281" s="2" t="str">
        <f t="shared" si="57"/>
        <v>USA</v>
      </c>
      <c r="AF281"/>
    </row>
    <row r="282" spans="2:32" x14ac:dyDescent="0.25">
      <c r="B282" s="24">
        <v>275</v>
      </c>
      <c r="C282" s="2" t="s">
        <v>602</v>
      </c>
      <c r="D282" s="3" t="s">
        <v>603</v>
      </c>
      <c r="E282" s="7">
        <v>3900</v>
      </c>
      <c r="F282" s="7">
        <v>9419</v>
      </c>
      <c r="G282" s="5">
        <f>Table1[[#This Row],[pledged]]/Table1[[#This Row],[goal]]</f>
        <v>2.4151282051282053</v>
      </c>
      <c r="H282" s="2" t="s">
        <v>20</v>
      </c>
      <c r="I282" s="2">
        <v>116</v>
      </c>
      <c r="J282" s="8">
        <f t="shared" si="47"/>
        <v>81.198275862068968</v>
      </c>
      <c r="K282" s="22" t="s">
        <v>21</v>
      </c>
      <c r="L282" s="22" t="s">
        <v>22</v>
      </c>
      <c r="M282" s="2">
        <v>1554526800</v>
      </c>
      <c r="N282" s="2">
        <v>1555218000</v>
      </c>
      <c r="O282" s="2" t="b">
        <v>0</v>
      </c>
      <c r="P282" s="2" t="b">
        <v>0</v>
      </c>
      <c r="Q282" s="2" t="b">
        <f>AND(Table1[[#This Row],[staff_pick]]=TRUE,Table1[[#This Row],[spotlight]]=TRUE)</f>
        <v>0</v>
      </c>
      <c r="R282" s="2" t="s">
        <v>206</v>
      </c>
      <c r="S282" s="8" t="str">
        <f t="shared" si="48"/>
        <v>publishing</v>
      </c>
      <c r="T282" s="8" t="str">
        <f t="shared" si="49"/>
        <v>translations</v>
      </c>
      <c r="U282" s="12">
        <f t="shared" si="50"/>
        <v>43561.208333333328</v>
      </c>
      <c r="V282" s="12">
        <f t="shared" si="51"/>
        <v>43569.208333333328</v>
      </c>
      <c r="W282" s="16">
        <f t="shared" si="52"/>
        <v>8</v>
      </c>
      <c r="X282" s="15">
        <f t="shared" si="53"/>
        <v>1</v>
      </c>
      <c r="Y282" s="19">
        <f t="shared" si="54"/>
        <v>3900</v>
      </c>
      <c r="Z282" s="19">
        <f t="shared" si="55"/>
        <v>9419</v>
      </c>
      <c r="AA282" s="19">
        <f t="shared" si="56"/>
        <v>81.198275862068968</v>
      </c>
      <c r="AB282" s="2" t="str">
        <f t="shared" si="57"/>
        <v>USA</v>
      </c>
      <c r="AF282"/>
    </row>
    <row r="283" spans="2:32" x14ac:dyDescent="0.25">
      <c r="B283" s="24">
        <v>276</v>
      </c>
      <c r="C283" s="2" t="s">
        <v>604</v>
      </c>
      <c r="D283" s="3" t="s">
        <v>605</v>
      </c>
      <c r="E283" s="7">
        <v>5500</v>
      </c>
      <c r="F283" s="7">
        <v>5324</v>
      </c>
      <c r="G283" s="5">
        <f>Table1[[#This Row],[pledged]]/Table1[[#This Row],[goal]]</f>
        <v>0.96799999999999997</v>
      </c>
      <c r="H283" s="2" t="s">
        <v>14</v>
      </c>
      <c r="I283" s="2">
        <v>133</v>
      </c>
      <c r="J283" s="8">
        <f t="shared" si="47"/>
        <v>40.030075187969928</v>
      </c>
      <c r="K283" s="22" t="s">
        <v>21</v>
      </c>
      <c r="L283" s="22" t="s">
        <v>22</v>
      </c>
      <c r="M283" s="2">
        <v>1334811600</v>
      </c>
      <c r="N283" s="2">
        <v>1335243600</v>
      </c>
      <c r="O283" s="2" t="b">
        <v>0</v>
      </c>
      <c r="P283" s="2" t="b">
        <v>1</v>
      </c>
      <c r="Q283" s="2" t="b">
        <f>AND(Table1[[#This Row],[staff_pick]]=TRUE,Table1[[#This Row],[spotlight]]=TRUE)</f>
        <v>0</v>
      </c>
      <c r="R283" s="2" t="s">
        <v>89</v>
      </c>
      <c r="S283" s="8" t="str">
        <f t="shared" si="48"/>
        <v>games</v>
      </c>
      <c r="T283" s="8" t="str">
        <f t="shared" si="49"/>
        <v>video games</v>
      </c>
      <c r="U283" s="12">
        <f t="shared" si="50"/>
        <v>41018.208333333336</v>
      </c>
      <c r="V283" s="12">
        <f t="shared" si="51"/>
        <v>41023.208333333336</v>
      </c>
      <c r="W283" s="16">
        <f t="shared" si="52"/>
        <v>5</v>
      </c>
      <c r="X283" s="15">
        <f t="shared" si="53"/>
        <v>1</v>
      </c>
      <c r="Y283" s="19">
        <f t="shared" si="54"/>
        <v>5500</v>
      </c>
      <c r="Z283" s="19">
        <f t="shared" si="55"/>
        <v>5324</v>
      </c>
      <c r="AA283" s="19">
        <f t="shared" si="56"/>
        <v>40.030075187969928</v>
      </c>
      <c r="AB283" s="2" t="str">
        <f t="shared" si="57"/>
        <v>USA</v>
      </c>
      <c r="AF283"/>
    </row>
    <row r="284" spans="2:32" x14ac:dyDescent="0.25">
      <c r="B284" s="24">
        <v>277</v>
      </c>
      <c r="C284" s="2" t="s">
        <v>606</v>
      </c>
      <c r="D284" s="3" t="s">
        <v>607</v>
      </c>
      <c r="E284" s="7">
        <v>700</v>
      </c>
      <c r="F284" s="7">
        <v>7465</v>
      </c>
      <c r="G284" s="5">
        <f>Table1[[#This Row],[pledged]]/Table1[[#This Row],[goal]]</f>
        <v>10.664285714285715</v>
      </c>
      <c r="H284" s="2" t="s">
        <v>20</v>
      </c>
      <c r="I284" s="2">
        <v>83</v>
      </c>
      <c r="J284" s="8">
        <f t="shared" si="47"/>
        <v>89.939759036144579</v>
      </c>
      <c r="K284" s="22" t="s">
        <v>21</v>
      </c>
      <c r="L284" s="22" t="s">
        <v>22</v>
      </c>
      <c r="M284" s="2">
        <v>1279515600</v>
      </c>
      <c r="N284" s="2">
        <v>1279688400</v>
      </c>
      <c r="O284" s="2" t="b">
        <v>0</v>
      </c>
      <c r="P284" s="2" t="b">
        <v>0</v>
      </c>
      <c r="Q284" s="2" t="b">
        <f>AND(Table1[[#This Row],[staff_pick]]=TRUE,Table1[[#This Row],[spotlight]]=TRUE)</f>
        <v>0</v>
      </c>
      <c r="R284" s="2" t="s">
        <v>33</v>
      </c>
      <c r="S284" s="8" t="str">
        <f t="shared" si="48"/>
        <v>theater</v>
      </c>
      <c r="T284" s="8" t="str">
        <f t="shared" si="49"/>
        <v>plays</v>
      </c>
      <c r="U284" s="12">
        <f t="shared" si="50"/>
        <v>40378.208333333336</v>
      </c>
      <c r="V284" s="12">
        <f t="shared" si="51"/>
        <v>40380.208333333336</v>
      </c>
      <c r="W284" s="16">
        <f t="shared" si="52"/>
        <v>2</v>
      </c>
      <c r="X284" s="15">
        <f t="shared" si="53"/>
        <v>1</v>
      </c>
      <c r="Y284" s="19">
        <f t="shared" si="54"/>
        <v>700</v>
      </c>
      <c r="Z284" s="19">
        <f t="shared" si="55"/>
        <v>7465</v>
      </c>
      <c r="AA284" s="19">
        <f t="shared" si="56"/>
        <v>89.939759036144579</v>
      </c>
      <c r="AB284" s="2" t="str">
        <f t="shared" si="57"/>
        <v>USA</v>
      </c>
      <c r="AF284"/>
    </row>
    <row r="285" spans="2:32" x14ac:dyDescent="0.25">
      <c r="B285" s="24">
        <v>278</v>
      </c>
      <c r="C285" s="2" t="s">
        <v>608</v>
      </c>
      <c r="D285" s="3" t="s">
        <v>609</v>
      </c>
      <c r="E285" s="7">
        <v>2700</v>
      </c>
      <c r="F285" s="7">
        <v>8799</v>
      </c>
      <c r="G285" s="5">
        <f>Table1[[#This Row],[pledged]]/Table1[[#This Row],[goal]]</f>
        <v>3.2588888888888889</v>
      </c>
      <c r="H285" s="2" t="s">
        <v>20</v>
      </c>
      <c r="I285" s="2">
        <v>91</v>
      </c>
      <c r="J285" s="8">
        <f t="shared" si="47"/>
        <v>96.692307692307693</v>
      </c>
      <c r="K285" s="22" t="s">
        <v>21</v>
      </c>
      <c r="L285" s="22" t="s">
        <v>22</v>
      </c>
      <c r="M285" s="2">
        <v>1353909600</v>
      </c>
      <c r="N285" s="2">
        <v>1356069600</v>
      </c>
      <c r="O285" s="2" t="b">
        <v>0</v>
      </c>
      <c r="P285" s="2" t="b">
        <v>0</v>
      </c>
      <c r="Q285" s="2" t="b">
        <f>AND(Table1[[#This Row],[staff_pick]]=TRUE,Table1[[#This Row],[spotlight]]=TRUE)</f>
        <v>0</v>
      </c>
      <c r="R285" s="2" t="s">
        <v>28</v>
      </c>
      <c r="S285" s="8" t="str">
        <f t="shared" si="48"/>
        <v>technology</v>
      </c>
      <c r="T285" s="8" t="str">
        <f t="shared" si="49"/>
        <v>web</v>
      </c>
      <c r="U285" s="12">
        <f t="shared" si="50"/>
        <v>41239.25</v>
      </c>
      <c r="V285" s="12">
        <f t="shared" si="51"/>
        <v>41264.25</v>
      </c>
      <c r="W285" s="16">
        <f t="shared" si="52"/>
        <v>25</v>
      </c>
      <c r="X285" s="15">
        <f t="shared" si="53"/>
        <v>1</v>
      </c>
      <c r="Y285" s="19">
        <f t="shared" si="54"/>
        <v>2700</v>
      </c>
      <c r="Z285" s="19">
        <f t="shared" si="55"/>
        <v>8799</v>
      </c>
      <c r="AA285" s="19">
        <f t="shared" si="56"/>
        <v>96.692307692307693</v>
      </c>
      <c r="AB285" s="2" t="str">
        <f t="shared" si="57"/>
        <v>USA</v>
      </c>
      <c r="AF285"/>
    </row>
    <row r="286" spans="2:32" x14ac:dyDescent="0.25">
      <c r="B286" s="24">
        <v>279</v>
      </c>
      <c r="C286" s="2" t="s">
        <v>610</v>
      </c>
      <c r="D286" s="3" t="s">
        <v>611</v>
      </c>
      <c r="E286" s="7">
        <v>8000</v>
      </c>
      <c r="F286" s="7">
        <v>13656</v>
      </c>
      <c r="G286" s="5">
        <f>Table1[[#This Row],[pledged]]/Table1[[#This Row],[goal]]</f>
        <v>1.7070000000000001</v>
      </c>
      <c r="H286" s="2" t="s">
        <v>20</v>
      </c>
      <c r="I286" s="2">
        <v>546</v>
      </c>
      <c r="J286" s="8">
        <f t="shared" si="47"/>
        <v>25.010989010989011</v>
      </c>
      <c r="K286" s="22" t="s">
        <v>21</v>
      </c>
      <c r="L286" s="22" t="s">
        <v>22</v>
      </c>
      <c r="M286" s="2">
        <v>1535950800</v>
      </c>
      <c r="N286" s="2">
        <v>1536210000</v>
      </c>
      <c r="O286" s="2" t="b">
        <v>0</v>
      </c>
      <c r="P286" s="2" t="b">
        <v>0</v>
      </c>
      <c r="Q286" s="2" t="b">
        <f>AND(Table1[[#This Row],[staff_pick]]=TRUE,Table1[[#This Row],[spotlight]]=TRUE)</f>
        <v>0</v>
      </c>
      <c r="R286" s="2" t="s">
        <v>33</v>
      </c>
      <c r="S286" s="8" t="str">
        <f t="shared" si="48"/>
        <v>theater</v>
      </c>
      <c r="T286" s="8" t="str">
        <f t="shared" si="49"/>
        <v>plays</v>
      </c>
      <c r="U286" s="12">
        <f t="shared" si="50"/>
        <v>43346.208333333328</v>
      </c>
      <c r="V286" s="12">
        <f t="shared" si="51"/>
        <v>43349.208333333328</v>
      </c>
      <c r="W286" s="16">
        <f t="shared" si="52"/>
        <v>3</v>
      </c>
      <c r="X286" s="15">
        <f t="shared" si="53"/>
        <v>1</v>
      </c>
      <c r="Y286" s="19">
        <f t="shared" si="54"/>
        <v>8000</v>
      </c>
      <c r="Z286" s="19">
        <f t="shared" si="55"/>
        <v>13656</v>
      </c>
      <c r="AA286" s="19">
        <f t="shared" si="56"/>
        <v>25.010989010989011</v>
      </c>
      <c r="AB286" s="2" t="str">
        <f t="shared" si="57"/>
        <v>USA</v>
      </c>
      <c r="AF286"/>
    </row>
    <row r="287" spans="2:32" x14ac:dyDescent="0.25">
      <c r="B287" s="24">
        <v>280</v>
      </c>
      <c r="C287" s="2" t="s">
        <v>612</v>
      </c>
      <c r="D287" s="3" t="s">
        <v>613</v>
      </c>
      <c r="E287" s="7">
        <v>2500</v>
      </c>
      <c r="F287" s="7">
        <v>14536</v>
      </c>
      <c r="G287" s="5">
        <f>Table1[[#This Row],[pledged]]/Table1[[#This Row],[goal]]</f>
        <v>5.8144</v>
      </c>
      <c r="H287" s="2" t="s">
        <v>20</v>
      </c>
      <c r="I287" s="2">
        <v>393</v>
      </c>
      <c r="J287" s="8">
        <f t="shared" si="47"/>
        <v>36.987277353689571</v>
      </c>
      <c r="K287" s="22" t="s">
        <v>21</v>
      </c>
      <c r="L287" s="22" t="s">
        <v>22</v>
      </c>
      <c r="M287" s="2">
        <v>1511244000</v>
      </c>
      <c r="N287" s="2">
        <v>1511762400</v>
      </c>
      <c r="O287" s="2" t="b">
        <v>0</v>
      </c>
      <c r="P287" s="2" t="b">
        <v>0</v>
      </c>
      <c r="Q287" s="2" t="b">
        <f>AND(Table1[[#This Row],[staff_pick]]=TRUE,Table1[[#This Row],[spotlight]]=TRUE)</f>
        <v>0</v>
      </c>
      <c r="R287" s="2" t="s">
        <v>71</v>
      </c>
      <c r="S287" s="8" t="str">
        <f t="shared" si="48"/>
        <v>film &amp; video</v>
      </c>
      <c r="T287" s="8" t="str">
        <f t="shared" si="49"/>
        <v>animation</v>
      </c>
      <c r="U287" s="12">
        <f t="shared" si="50"/>
        <v>43060.25</v>
      </c>
      <c r="V287" s="12">
        <f t="shared" si="51"/>
        <v>43066.25</v>
      </c>
      <c r="W287" s="16">
        <f t="shared" si="52"/>
        <v>6</v>
      </c>
      <c r="X287" s="15">
        <f t="shared" si="53"/>
        <v>1</v>
      </c>
      <c r="Y287" s="19">
        <f t="shared" si="54"/>
        <v>2500</v>
      </c>
      <c r="Z287" s="19">
        <f t="shared" si="55"/>
        <v>14536</v>
      </c>
      <c r="AA287" s="19">
        <f t="shared" si="56"/>
        <v>36.987277353689571</v>
      </c>
      <c r="AB287" s="2" t="str">
        <f t="shared" si="57"/>
        <v>USA</v>
      </c>
      <c r="AF287"/>
    </row>
    <row r="288" spans="2:32" x14ac:dyDescent="0.25">
      <c r="B288" s="24">
        <v>281</v>
      </c>
      <c r="C288" s="2" t="s">
        <v>614</v>
      </c>
      <c r="D288" s="3" t="s">
        <v>615</v>
      </c>
      <c r="E288" s="7">
        <v>164500</v>
      </c>
      <c r="F288" s="7">
        <v>150552</v>
      </c>
      <c r="G288" s="5">
        <f>Table1[[#This Row],[pledged]]/Table1[[#This Row],[goal]]</f>
        <v>0.91520972644376897</v>
      </c>
      <c r="H288" s="2" t="s">
        <v>14</v>
      </c>
      <c r="I288" s="2">
        <v>2062</v>
      </c>
      <c r="J288" s="8">
        <f t="shared" si="47"/>
        <v>73.012609117361791</v>
      </c>
      <c r="K288" s="22" t="s">
        <v>21</v>
      </c>
      <c r="L288" s="22" t="s">
        <v>22</v>
      </c>
      <c r="M288" s="2">
        <v>1331445600</v>
      </c>
      <c r="N288" s="2">
        <v>1333256400</v>
      </c>
      <c r="O288" s="2" t="b">
        <v>0</v>
      </c>
      <c r="P288" s="2" t="b">
        <v>1</v>
      </c>
      <c r="Q288" s="2" t="b">
        <f>AND(Table1[[#This Row],[staff_pick]]=TRUE,Table1[[#This Row],[spotlight]]=TRUE)</f>
        <v>0</v>
      </c>
      <c r="R288" s="2" t="s">
        <v>33</v>
      </c>
      <c r="S288" s="8" t="str">
        <f t="shared" si="48"/>
        <v>theater</v>
      </c>
      <c r="T288" s="8" t="str">
        <f t="shared" si="49"/>
        <v>plays</v>
      </c>
      <c r="U288" s="12">
        <f t="shared" si="50"/>
        <v>40979.25</v>
      </c>
      <c r="V288" s="12">
        <f t="shared" si="51"/>
        <v>41000.208333333336</v>
      </c>
      <c r="W288" s="16">
        <f t="shared" si="52"/>
        <v>21</v>
      </c>
      <c r="X288" s="15">
        <f t="shared" si="53"/>
        <v>1</v>
      </c>
      <c r="Y288" s="19">
        <f t="shared" si="54"/>
        <v>164500</v>
      </c>
      <c r="Z288" s="19">
        <f t="shared" si="55"/>
        <v>150552</v>
      </c>
      <c r="AA288" s="19">
        <f t="shared" si="56"/>
        <v>73.012609117361791</v>
      </c>
      <c r="AB288" s="2" t="str">
        <f t="shared" si="57"/>
        <v>USA</v>
      </c>
      <c r="AF288"/>
    </row>
    <row r="289" spans="2:32" x14ac:dyDescent="0.25">
      <c r="B289" s="24">
        <v>282</v>
      </c>
      <c r="C289" s="2" t="s">
        <v>616</v>
      </c>
      <c r="D289" s="3" t="s">
        <v>617</v>
      </c>
      <c r="E289" s="7">
        <v>8400</v>
      </c>
      <c r="F289" s="7">
        <v>9076</v>
      </c>
      <c r="G289" s="5">
        <f>Table1[[#This Row],[pledged]]/Table1[[#This Row],[goal]]</f>
        <v>1.0804761904761904</v>
      </c>
      <c r="H289" s="2" t="s">
        <v>20</v>
      </c>
      <c r="I289" s="2">
        <v>133</v>
      </c>
      <c r="J289" s="8">
        <f t="shared" si="47"/>
        <v>68.240601503759393</v>
      </c>
      <c r="K289" s="22" t="s">
        <v>21</v>
      </c>
      <c r="L289" s="22" t="s">
        <v>22</v>
      </c>
      <c r="M289" s="2">
        <v>1480226400</v>
      </c>
      <c r="N289" s="2">
        <v>1480744800</v>
      </c>
      <c r="O289" s="2" t="b">
        <v>0</v>
      </c>
      <c r="P289" s="2" t="b">
        <v>1</v>
      </c>
      <c r="Q289" s="2" t="b">
        <f>AND(Table1[[#This Row],[staff_pick]]=TRUE,Table1[[#This Row],[spotlight]]=TRUE)</f>
        <v>0</v>
      </c>
      <c r="R289" s="2" t="s">
        <v>269</v>
      </c>
      <c r="S289" s="8" t="str">
        <f t="shared" si="48"/>
        <v>film &amp; video</v>
      </c>
      <c r="T289" s="8" t="str">
        <f t="shared" si="49"/>
        <v>television</v>
      </c>
      <c r="U289" s="12">
        <f t="shared" si="50"/>
        <v>42701.25</v>
      </c>
      <c r="V289" s="12">
        <f t="shared" si="51"/>
        <v>42707.25</v>
      </c>
      <c r="W289" s="16">
        <f t="shared" si="52"/>
        <v>6</v>
      </c>
      <c r="X289" s="15">
        <f t="shared" si="53"/>
        <v>1</v>
      </c>
      <c r="Y289" s="19">
        <f t="shared" si="54"/>
        <v>8400</v>
      </c>
      <c r="Z289" s="19">
        <f t="shared" si="55"/>
        <v>9076</v>
      </c>
      <c r="AA289" s="19">
        <f t="shared" si="56"/>
        <v>68.240601503759393</v>
      </c>
      <c r="AB289" s="2" t="str">
        <f t="shared" si="57"/>
        <v>USA</v>
      </c>
      <c r="AF289"/>
    </row>
    <row r="290" spans="2:32" x14ac:dyDescent="0.25">
      <c r="B290" s="24">
        <v>283</v>
      </c>
      <c r="C290" s="2" t="s">
        <v>618</v>
      </c>
      <c r="D290" s="3" t="s">
        <v>619</v>
      </c>
      <c r="E290" s="7">
        <v>8100</v>
      </c>
      <c r="F290" s="7">
        <v>1517</v>
      </c>
      <c r="G290" s="5">
        <f>Table1[[#This Row],[pledged]]/Table1[[#This Row],[goal]]</f>
        <v>0.18728395061728395</v>
      </c>
      <c r="H290" s="2" t="s">
        <v>14</v>
      </c>
      <c r="I290" s="2">
        <v>29</v>
      </c>
      <c r="J290" s="8">
        <f t="shared" si="47"/>
        <v>52.310344827586206</v>
      </c>
      <c r="K290" s="22" t="s">
        <v>36</v>
      </c>
      <c r="L290" s="22" t="s">
        <v>37</v>
      </c>
      <c r="M290" s="2">
        <v>1464584400</v>
      </c>
      <c r="N290" s="2">
        <v>1465016400</v>
      </c>
      <c r="O290" s="2" t="b">
        <v>0</v>
      </c>
      <c r="P290" s="2" t="b">
        <v>0</v>
      </c>
      <c r="Q290" s="2" t="b">
        <f>AND(Table1[[#This Row],[staff_pick]]=TRUE,Table1[[#This Row],[spotlight]]=TRUE)</f>
        <v>0</v>
      </c>
      <c r="R290" s="2" t="s">
        <v>23</v>
      </c>
      <c r="S290" s="8" t="str">
        <f t="shared" si="48"/>
        <v>music</v>
      </c>
      <c r="T290" s="8" t="str">
        <f t="shared" si="49"/>
        <v>rock</v>
      </c>
      <c r="U290" s="12">
        <f t="shared" si="50"/>
        <v>42520.208333333328</v>
      </c>
      <c r="V290" s="12">
        <f t="shared" si="51"/>
        <v>42525.208333333328</v>
      </c>
      <c r="W290" s="16">
        <f t="shared" si="52"/>
        <v>5</v>
      </c>
      <c r="X290" s="15">
        <f t="shared" si="53"/>
        <v>7.46</v>
      </c>
      <c r="Y290" s="19">
        <f t="shared" si="54"/>
        <v>1085.7908847184988</v>
      </c>
      <c r="Z290" s="19">
        <f t="shared" si="55"/>
        <v>203.35120643431637</v>
      </c>
      <c r="AA290" s="19">
        <f t="shared" si="56"/>
        <v>7.0121105667005645</v>
      </c>
      <c r="AB290" s="2" t="str">
        <f t="shared" si="57"/>
        <v>Denmark</v>
      </c>
      <c r="AF290"/>
    </row>
    <row r="291" spans="2:32" x14ac:dyDescent="0.25">
      <c r="B291" s="24">
        <v>284</v>
      </c>
      <c r="C291" s="2" t="s">
        <v>620</v>
      </c>
      <c r="D291" s="3" t="s">
        <v>621</v>
      </c>
      <c r="E291" s="7">
        <v>9800</v>
      </c>
      <c r="F291" s="7">
        <v>8153</v>
      </c>
      <c r="G291" s="5">
        <f>Table1[[#This Row],[pledged]]/Table1[[#This Row],[goal]]</f>
        <v>0.83193877551020412</v>
      </c>
      <c r="H291" s="2" t="s">
        <v>14</v>
      </c>
      <c r="I291" s="2">
        <v>132</v>
      </c>
      <c r="J291" s="8">
        <f t="shared" si="47"/>
        <v>61.765151515151516</v>
      </c>
      <c r="K291" s="22" t="s">
        <v>21</v>
      </c>
      <c r="L291" s="22" t="s">
        <v>22</v>
      </c>
      <c r="M291" s="2">
        <v>1335848400</v>
      </c>
      <c r="N291" s="2">
        <v>1336280400</v>
      </c>
      <c r="O291" s="2" t="b">
        <v>0</v>
      </c>
      <c r="P291" s="2" t="b">
        <v>0</v>
      </c>
      <c r="Q291" s="2" t="b">
        <f>AND(Table1[[#This Row],[staff_pick]]=TRUE,Table1[[#This Row],[spotlight]]=TRUE)</f>
        <v>0</v>
      </c>
      <c r="R291" s="2" t="s">
        <v>28</v>
      </c>
      <c r="S291" s="8" t="str">
        <f t="shared" si="48"/>
        <v>technology</v>
      </c>
      <c r="T291" s="8" t="str">
        <f t="shared" si="49"/>
        <v>web</v>
      </c>
      <c r="U291" s="12">
        <f t="shared" si="50"/>
        <v>41030.208333333336</v>
      </c>
      <c r="V291" s="12">
        <f t="shared" si="51"/>
        <v>41035.208333333336</v>
      </c>
      <c r="W291" s="16">
        <f t="shared" si="52"/>
        <v>5</v>
      </c>
      <c r="X291" s="15">
        <f t="shared" si="53"/>
        <v>1</v>
      </c>
      <c r="Y291" s="19">
        <f t="shared" si="54"/>
        <v>9800</v>
      </c>
      <c r="Z291" s="19">
        <f t="shared" si="55"/>
        <v>8153</v>
      </c>
      <c r="AA291" s="19">
        <f t="shared" si="56"/>
        <v>61.765151515151516</v>
      </c>
      <c r="AB291" s="2" t="str">
        <f t="shared" si="57"/>
        <v>USA</v>
      </c>
      <c r="AF291"/>
    </row>
    <row r="292" spans="2:32" x14ac:dyDescent="0.25">
      <c r="B292" s="24">
        <v>285</v>
      </c>
      <c r="C292" s="2" t="s">
        <v>622</v>
      </c>
      <c r="D292" s="3" t="s">
        <v>623</v>
      </c>
      <c r="E292" s="7">
        <v>900</v>
      </c>
      <c r="F292" s="7">
        <v>6357</v>
      </c>
      <c r="G292" s="5">
        <f>Table1[[#This Row],[pledged]]/Table1[[#This Row],[goal]]</f>
        <v>7.0633333333333335</v>
      </c>
      <c r="H292" s="2" t="s">
        <v>20</v>
      </c>
      <c r="I292" s="2">
        <v>254</v>
      </c>
      <c r="J292" s="8">
        <f t="shared" si="47"/>
        <v>25.027559055118111</v>
      </c>
      <c r="K292" s="22" t="s">
        <v>21</v>
      </c>
      <c r="L292" s="22" t="s">
        <v>22</v>
      </c>
      <c r="M292" s="2">
        <v>1473483600</v>
      </c>
      <c r="N292" s="2">
        <v>1476766800</v>
      </c>
      <c r="O292" s="2" t="b">
        <v>0</v>
      </c>
      <c r="P292" s="2" t="b">
        <v>0</v>
      </c>
      <c r="Q292" s="2" t="b">
        <f>AND(Table1[[#This Row],[staff_pick]]=TRUE,Table1[[#This Row],[spotlight]]=TRUE)</f>
        <v>0</v>
      </c>
      <c r="R292" s="2" t="s">
        <v>33</v>
      </c>
      <c r="S292" s="8" t="str">
        <f t="shared" si="48"/>
        <v>theater</v>
      </c>
      <c r="T292" s="8" t="str">
        <f t="shared" si="49"/>
        <v>plays</v>
      </c>
      <c r="U292" s="12">
        <f t="shared" si="50"/>
        <v>42623.208333333328</v>
      </c>
      <c r="V292" s="12">
        <f t="shared" si="51"/>
        <v>42661.208333333328</v>
      </c>
      <c r="W292" s="16">
        <f t="shared" si="52"/>
        <v>38</v>
      </c>
      <c r="X292" s="15">
        <f t="shared" si="53"/>
        <v>1</v>
      </c>
      <c r="Y292" s="19">
        <f t="shared" si="54"/>
        <v>900</v>
      </c>
      <c r="Z292" s="19">
        <f t="shared" si="55"/>
        <v>6357</v>
      </c>
      <c r="AA292" s="19">
        <f t="shared" si="56"/>
        <v>25.027559055118111</v>
      </c>
      <c r="AB292" s="2" t="str">
        <f t="shared" si="57"/>
        <v>USA</v>
      </c>
      <c r="AF292"/>
    </row>
    <row r="293" spans="2:32" x14ac:dyDescent="0.25">
      <c r="B293" s="24">
        <v>286</v>
      </c>
      <c r="C293" s="2" t="s">
        <v>624</v>
      </c>
      <c r="D293" s="3" t="s">
        <v>625</v>
      </c>
      <c r="E293" s="7">
        <v>112100</v>
      </c>
      <c r="F293" s="7">
        <v>19557</v>
      </c>
      <c r="G293" s="5">
        <f>Table1[[#This Row],[pledged]]/Table1[[#This Row],[goal]]</f>
        <v>0.17446030330062445</v>
      </c>
      <c r="H293" s="2" t="s">
        <v>74</v>
      </c>
      <c r="I293" s="2">
        <v>184</v>
      </c>
      <c r="J293" s="8">
        <f t="shared" si="47"/>
        <v>106.28804347826087</v>
      </c>
      <c r="K293" s="22" t="s">
        <v>21</v>
      </c>
      <c r="L293" s="22" t="s">
        <v>22</v>
      </c>
      <c r="M293" s="2">
        <v>1479880800</v>
      </c>
      <c r="N293" s="2">
        <v>1480485600</v>
      </c>
      <c r="O293" s="2" t="b">
        <v>0</v>
      </c>
      <c r="P293" s="2" t="b">
        <v>0</v>
      </c>
      <c r="Q293" s="2" t="b">
        <f>AND(Table1[[#This Row],[staff_pick]]=TRUE,Table1[[#This Row],[spotlight]]=TRUE)</f>
        <v>0</v>
      </c>
      <c r="R293" s="2" t="s">
        <v>33</v>
      </c>
      <c r="S293" s="8" t="str">
        <f t="shared" si="48"/>
        <v>theater</v>
      </c>
      <c r="T293" s="8" t="str">
        <f t="shared" si="49"/>
        <v>plays</v>
      </c>
      <c r="U293" s="12">
        <f t="shared" si="50"/>
        <v>42697.25</v>
      </c>
      <c r="V293" s="12">
        <f t="shared" si="51"/>
        <v>42704.25</v>
      </c>
      <c r="W293" s="16">
        <f t="shared" si="52"/>
        <v>7</v>
      </c>
      <c r="X293" s="15">
        <f t="shared" si="53"/>
        <v>1</v>
      </c>
      <c r="Y293" s="19">
        <f t="shared" si="54"/>
        <v>112100</v>
      </c>
      <c r="Z293" s="19">
        <f t="shared" si="55"/>
        <v>19557</v>
      </c>
      <c r="AA293" s="19">
        <f t="shared" si="56"/>
        <v>106.28804347826087</v>
      </c>
      <c r="AB293" s="2" t="str">
        <f t="shared" si="57"/>
        <v>USA</v>
      </c>
      <c r="AF293"/>
    </row>
    <row r="294" spans="2:32" x14ac:dyDescent="0.25">
      <c r="B294" s="24">
        <v>287</v>
      </c>
      <c r="C294" s="2" t="s">
        <v>626</v>
      </c>
      <c r="D294" s="3" t="s">
        <v>627</v>
      </c>
      <c r="E294" s="7">
        <v>6300</v>
      </c>
      <c r="F294" s="7">
        <v>13213</v>
      </c>
      <c r="G294" s="5">
        <f>Table1[[#This Row],[pledged]]/Table1[[#This Row],[goal]]</f>
        <v>2.0973015873015872</v>
      </c>
      <c r="H294" s="2" t="s">
        <v>20</v>
      </c>
      <c r="I294" s="2">
        <v>176</v>
      </c>
      <c r="J294" s="8">
        <f t="shared" si="47"/>
        <v>75.07386363636364</v>
      </c>
      <c r="K294" s="22" t="s">
        <v>21</v>
      </c>
      <c r="L294" s="22" t="s">
        <v>22</v>
      </c>
      <c r="M294" s="2">
        <v>1430197200</v>
      </c>
      <c r="N294" s="2">
        <v>1430197200</v>
      </c>
      <c r="O294" s="2" t="b">
        <v>0</v>
      </c>
      <c r="P294" s="2" t="b">
        <v>0</v>
      </c>
      <c r="Q294" s="2" t="b">
        <f>AND(Table1[[#This Row],[staff_pick]]=TRUE,Table1[[#This Row],[spotlight]]=TRUE)</f>
        <v>0</v>
      </c>
      <c r="R294" s="2" t="s">
        <v>50</v>
      </c>
      <c r="S294" s="8" t="str">
        <f t="shared" si="48"/>
        <v>music</v>
      </c>
      <c r="T294" s="8" t="str">
        <f t="shared" si="49"/>
        <v>electric music</v>
      </c>
      <c r="U294" s="12">
        <f t="shared" si="50"/>
        <v>42122.208333333328</v>
      </c>
      <c r="V294" s="12">
        <f t="shared" si="51"/>
        <v>42122.208333333328</v>
      </c>
      <c r="W294" s="16">
        <f t="shared" si="52"/>
        <v>0</v>
      </c>
      <c r="X294" s="15">
        <f t="shared" si="53"/>
        <v>1</v>
      </c>
      <c r="Y294" s="19">
        <f t="shared" si="54"/>
        <v>6300</v>
      </c>
      <c r="Z294" s="19">
        <f t="shared" si="55"/>
        <v>13213</v>
      </c>
      <c r="AA294" s="19">
        <f t="shared" si="56"/>
        <v>75.07386363636364</v>
      </c>
      <c r="AB294" s="2" t="str">
        <f t="shared" si="57"/>
        <v>USA</v>
      </c>
      <c r="AF294"/>
    </row>
    <row r="295" spans="2:32" x14ac:dyDescent="0.25">
      <c r="B295" s="24">
        <v>288</v>
      </c>
      <c r="C295" s="2" t="s">
        <v>628</v>
      </c>
      <c r="D295" s="3" t="s">
        <v>629</v>
      </c>
      <c r="E295" s="7">
        <v>5600</v>
      </c>
      <c r="F295" s="7">
        <v>5476</v>
      </c>
      <c r="G295" s="5">
        <f>Table1[[#This Row],[pledged]]/Table1[[#This Row],[goal]]</f>
        <v>0.97785714285714287</v>
      </c>
      <c r="H295" s="2" t="s">
        <v>14</v>
      </c>
      <c r="I295" s="2">
        <v>137</v>
      </c>
      <c r="J295" s="8">
        <f t="shared" si="47"/>
        <v>39.970802919708028</v>
      </c>
      <c r="K295" s="22" t="s">
        <v>36</v>
      </c>
      <c r="L295" s="22" t="s">
        <v>37</v>
      </c>
      <c r="M295" s="2">
        <v>1331701200</v>
      </c>
      <c r="N295" s="2">
        <v>1331787600</v>
      </c>
      <c r="O295" s="2" t="b">
        <v>0</v>
      </c>
      <c r="P295" s="2" t="b">
        <v>1</v>
      </c>
      <c r="Q295" s="2" t="b">
        <f>AND(Table1[[#This Row],[staff_pick]]=TRUE,Table1[[#This Row],[spotlight]]=TRUE)</f>
        <v>0</v>
      </c>
      <c r="R295" s="2" t="s">
        <v>148</v>
      </c>
      <c r="S295" s="8" t="str">
        <f t="shared" si="48"/>
        <v>music</v>
      </c>
      <c r="T295" s="8" t="str">
        <f t="shared" si="49"/>
        <v>metal</v>
      </c>
      <c r="U295" s="12">
        <f t="shared" si="50"/>
        <v>40982.208333333336</v>
      </c>
      <c r="V295" s="12">
        <f t="shared" si="51"/>
        <v>40983.208333333336</v>
      </c>
      <c r="W295" s="16">
        <f t="shared" si="52"/>
        <v>1</v>
      </c>
      <c r="X295" s="15">
        <f t="shared" si="53"/>
        <v>7.46</v>
      </c>
      <c r="Y295" s="19">
        <f t="shared" si="54"/>
        <v>750.6702412868633</v>
      </c>
      <c r="Z295" s="19">
        <f t="shared" si="55"/>
        <v>734.04825737265412</v>
      </c>
      <c r="AA295" s="19">
        <f t="shared" si="56"/>
        <v>5.3580164771726579</v>
      </c>
      <c r="AB295" s="2" t="str">
        <f t="shared" si="57"/>
        <v>Denmark</v>
      </c>
      <c r="AF295"/>
    </row>
    <row r="296" spans="2:32" x14ac:dyDescent="0.25">
      <c r="B296" s="24">
        <v>289</v>
      </c>
      <c r="C296" s="2" t="s">
        <v>630</v>
      </c>
      <c r="D296" s="3" t="s">
        <v>631</v>
      </c>
      <c r="E296" s="7">
        <v>800</v>
      </c>
      <c r="F296" s="7">
        <v>13474</v>
      </c>
      <c r="G296" s="5">
        <f>Table1[[#This Row],[pledged]]/Table1[[#This Row],[goal]]</f>
        <v>16.842500000000001</v>
      </c>
      <c r="H296" s="2" t="s">
        <v>20</v>
      </c>
      <c r="I296" s="2">
        <v>337</v>
      </c>
      <c r="J296" s="8">
        <f t="shared" si="47"/>
        <v>39.982195845697326</v>
      </c>
      <c r="K296" s="22" t="s">
        <v>15</v>
      </c>
      <c r="L296" s="22" t="s">
        <v>16</v>
      </c>
      <c r="M296" s="2">
        <v>1438578000</v>
      </c>
      <c r="N296" s="2">
        <v>1438837200</v>
      </c>
      <c r="O296" s="2" t="b">
        <v>0</v>
      </c>
      <c r="P296" s="2" t="b">
        <v>0</v>
      </c>
      <c r="Q296" s="2" t="b">
        <f>AND(Table1[[#This Row],[staff_pick]]=TRUE,Table1[[#This Row],[spotlight]]=TRUE)</f>
        <v>0</v>
      </c>
      <c r="R296" s="2" t="s">
        <v>33</v>
      </c>
      <c r="S296" s="8" t="str">
        <f t="shared" si="48"/>
        <v>theater</v>
      </c>
      <c r="T296" s="8" t="str">
        <f t="shared" si="49"/>
        <v>plays</v>
      </c>
      <c r="U296" s="12">
        <f t="shared" si="50"/>
        <v>42219.208333333328</v>
      </c>
      <c r="V296" s="12">
        <f t="shared" si="51"/>
        <v>42222.208333333328</v>
      </c>
      <c r="W296" s="16">
        <f t="shared" si="52"/>
        <v>3</v>
      </c>
      <c r="X296" s="15">
        <f t="shared" si="53"/>
        <v>1.32</v>
      </c>
      <c r="Y296" s="19">
        <f t="shared" si="54"/>
        <v>606.06060606060601</v>
      </c>
      <c r="Z296" s="19">
        <f t="shared" si="55"/>
        <v>10207.575757575758</v>
      </c>
      <c r="AA296" s="19">
        <f t="shared" si="56"/>
        <v>30.289542307346462</v>
      </c>
      <c r="AB296" s="2" t="str">
        <f t="shared" si="57"/>
        <v>Canada</v>
      </c>
      <c r="AF296"/>
    </row>
    <row r="297" spans="2:32" x14ac:dyDescent="0.25">
      <c r="B297" s="24">
        <v>290</v>
      </c>
      <c r="C297" s="2" t="s">
        <v>632</v>
      </c>
      <c r="D297" s="3" t="s">
        <v>633</v>
      </c>
      <c r="E297" s="7">
        <v>168600</v>
      </c>
      <c r="F297" s="7">
        <v>91722</v>
      </c>
      <c r="G297" s="5">
        <f>Table1[[#This Row],[pledged]]/Table1[[#This Row],[goal]]</f>
        <v>0.54402135231316728</v>
      </c>
      <c r="H297" s="2" t="s">
        <v>14</v>
      </c>
      <c r="I297" s="2">
        <v>908</v>
      </c>
      <c r="J297" s="8">
        <f t="shared" si="47"/>
        <v>101.01541850220265</v>
      </c>
      <c r="K297" s="22" t="s">
        <v>21</v>
      </c>
      <c r="L297" s="22" t="s">
        <v>22</v>
      </c>
      <c r="M297" s="2">
        <v>1368162000</v>
      </c>
      <c r="N297" s="2">
        <v>1370926800</v>
      </c>
      <c r="O297" s="2" t="b">
        <v>0</v>
      </c>
      <c r="P297" s="2" t="b">
        <v>1</v>
      </c>
      <c r="Q297" s="2" t="b">
        <f>AND(Table1[[#This Row],[staff_pick]]=TRUE,Table1[[#This Row],[spotlight]]=TRUE)</f>
        <v>0</v>
      </c>
      <c r="R297" s="2" t="s">
        <v>42</v>
      </c>
      <c r="S297" s="8" t="str">
        <f t="shared" si="48"/>
        <v>film &amp; video</v>
      </c>
      <c r="T297" s="8" t="str">
        <f t="shared" si="49"/>
        <v>documentary</v>
      </c>
      <c r="U297" s="12">
        <f t="shared" si="50"/>
        <v>41404.208333333336</v>
      </c>
      <c r="V297" s="12">
        <f t="shared" si="51"/>
        <v>41436.208333333336</v>
      </c>
      <c r="W297" s="16">
        <f t="shared" si="52"/>
        <v>32</v>
      </c>
      <c r="X297" s="15">
        <f t="shared" si="53"/>
        <v>1</v>
      </c>
      <c r="Y297" s="19">
        <f t="shared" si="54"/>
        <v>168600</v>
      </c>
      <c r="Z297" s="19">
        <f t="shared" si="55"/>
        <v>91722</v>
      </c>
      <c r="AA297" s="19">
        <f t="shared" si="56"/>
        <v>101.01541850220265</v>
      </c>
      <c r="AB297" s="2" t="str">
        <f t="shared" si="57"/>
        <v>USA</v>
      </c>
      <c r="AF297"/>
    </row>
    <row r="298" spans="2:32" x14ac:dyDescent="0.25">
      <c r="B298" s="24">
        <v>291</v>
      </c>
      <c r="C298" s="2" t="s">
        <v>634</v>
      </c>
      <c r="D298" s="3" t="s">
        <v>635</v>
      </c>
      <c r="E298" s="7">
        <v>1800</v>
      </c>
      <c r="F298" s="7">
        <v>8219</v>
      </c>
      <c r="G298" s="5">
        <f>Table1[[#This Row],[pledged]]/Table1[[#This Row],[goal]]</f>
        <v>4.5661111111111108</v>
      </c>
      <c r="H298" s="2" t="s">
        <v>20</v>
      </c>
      <c r="I298" s="2">
        <v>107</v>
      </c>
      <c r="J298" s="8">
        <f t="shared" si="47"/>
        <v>76.813084112149539</v>
      </c>
      <c r="K298" s="22" t="s">
        <v>21</v>
      </c>
      <c r="L298" s="22" t="s">
        <v>22</v>
      </c>
      <c r="M298" s="2">
        <v>1318654800</v>
      </c>
      <c r="N298" s="2">
        <v>1319000400</v>
      </c>
      <c r="O298" s="2" t="b">
        <v>1</v>
      </c>
      <c r="P298" s="2" t="b">
        <v>0</v>
      </c>
      <c r="Q298" s="2" t="b">
        <f>AND(Table1[[#This Row],[staff_pick]]=TRUE,Table1[[#This Row],[spotlight]]=TRUE)</f>
        <v>0</v>
      </c>
      <c r="R298" s="2" t="s">
        <v>28</v>
      </c>
      <c r="S298" s="8" t="str">
        <f t="shared" si="48"/>
        <v>technology</v>
      </c>
      <c r="T298" s="8" t="str">
        <f t="shared" si="49"/>
        <v>web</v>
      </c>
      <c r="U298" s="12">
        <f t="shared" si="50"/>
        <v>40831.208333333336</v>
      </c>
      <c r="V298" s="12">
        <f t="shared" si="51"/>
        <v>40835.208333333336</v>
      </c>
      <c r="W298" s="16">
        <f t="shared" si="52"/>
        <v>4</v>
      </c>
      <c r="X298" s="15">
        <f t="shared" si="53"/>
        <v>1</v>
      </c>
      <c r="Y298" s="19">
        <f t="shared" si="54"/>
        <v>1800</v>
      </c>
      <c r="Z298" s="19">
        <f t="shared" si="55"/>
        <v>8219</v>
      </c>
      <c r="AA298" s="19">
        <f t="shared" si="56"/>
        <v>76.813084112149539</v>
      </c>
      <c r="AB298" s="2" t="str">
        <f t="shared" si="57"/>
        <v>USA</v>
      </c>
      <c r="AF298"/>
    </row>
    <row r="299" spans="2:32" x14ac:dyDescent="0.25">
      <c r="B299" s="24">
        <v>292</v>
      </c>
      <c r="C299" s="2" t="s">
        <v>636</v>
      </c>
      <c r="D299" s="3" t="s">
        <v>637</v>
      </c>
      <c r="E299" s="7">
        <v>7300</v>
      </c>
      <c r="F299" s="7">
        <v>717</v>
      </c>
      <c r="G299" s="5">
        <f>Table1[[#This Row],[pledged]]/Table1[[#This Row],[goal]]</f>
        <v>9.8219178082191785E-2</v>
      </c>
      <c r="H299" s="2" t="s">
        <v>14</v>
      </c>
      <c r="I299" s="2">
        <v>10</v>
      </c>
      <c r="J299" s="8">
        <f t="shared" si="47"/>
        <v>71.7</v>
      </c>
      <c r="K299" s="22" t="s">
        <v>21</v>
      </c>
      <c r="L299" s="22" t="s">
        <v>22</v>
      </c>
      <c r="M299" s="2">
        <v>1331874000</v>
      </c>
      <c r="N299" s="2">
        <v>1333429200</v>
      </c>
      <c r="O299" s="2" t="b">
        <v>0</v>
      </c>
      <c r="P299" s="2" t="b">
        <v>0</v>
      </c>
      <c r="Q299" s="2" t="b">
        <f>AND(Table1[[#This Row],[staff_pick]]=TRUE,Table1[[#This Row],[spotlight]]=TRUE)</f>
        <v>0</v>
      </c>
      <c r="R299" s="2" t="s">
        <v>17</v>
      </c>
      <c r="S299" s="8" t="str">
        <f t="shared" si="48"/>
        <v>food</v>
      </c>
      <c r="T299" s="8" t="str">
        <f t="shared" si="49"/>
        <v>food trucks</v>
      </c>
      <c r="U299" s="12">
        <f t="shared" si="50"/>
        <v>40984.208333333336</v>
      </c>
      <c r="V299" s="12">
        <f t="shared" si="51"/>
        <v>41002.208333333336</v>
      </c>
      <c r="W299" s="16">
        <f t="shared" si="52"/>
        <v>18</v>
      </c>
      <c r="X299" s="15">
        <f t="shared" si="53"/>
        <v>1</v>
      </c>
      <c r="Y299" s="19">
        <f t="shared" si="54"/>
        <v>7300</v>
      </c>
      <c r="Z299" s="19">
        <f t="shared" si="55"/>
        <v>717</v>
      </c>
      <c r="AA299" s="19">
        <f t="shared" si="56"/>
        <v>71.7</v>
      </c>
      <c r="AB299" s="2" t="str">
        <f t="shared" si="57"/>
        <v>USA</v>
      </c>
      <c r="AF299"/>
    </row>
    <row r="300" spans="2:32" x14ac:dyDescent="0.25">
      <c r="B300" s="24">
        <v>293</v>
      </c>
      <c r="C300" s="2" t="s">
        <v>638</v>
      </c>
      <c r="D300" s="3" t="s">
        <v>639</v>
      </c>
      <c r="E300" s="7">
        <v>6500</v>
      </c>
      <c r="F300" s="7">
        <v>1065</v>
      </c>
      <c r="G300" s="5">
        <f>Table1[[#This Row],[pledged]]/Table1[[#This Row],[goal]]</f>
        <v>0.16384615384615384</v>
      </c>
      <c r="H300" s="2" t="s">
        <v>74</v>
      </c>
      <c r="I300" s="2">
        <v>32</v>
      </c>
      <c r="J300" s="8">
        <f t="shared" si="47"/>
        <v>33.28125</v>
      </c>
      <c r="K300" s="22" t="s">
        <v>107</v>
      </c>
      <c r="L300" s="22" t="s">
        <v>108</v>
      </c>
      <c r="M300" s="2">
        <v>1286254800</v>
      </c>
      <c r="N300" s="2">
        <v>1287032400</v>
      </c>
      <c r="O300" s="2" t="b">
        <v>0</v>
      </c>
      <c r="P300" s="2" t="b">
        <v>0</v>
      </c>
      <c r="Q300" s="2" t="b">
        <f>AND(Table1[[#This Row],[staff_pick]]=TRUE,Table1[[#This Row],[spotlight]]=TRUE)</f>
        <v>0</v>
      </c>
      <c r="R300" s="2" t="s">
        <v>33</v>
      </c>
      <c r="S300" s="8" t="str">
        <f t="shared" si="48"/>
        <v>theater</v>
      </c>
      <c r="T300" s="8" t="str">
        <f t="shared" si="49"/>
        <v>plays</v>
      </c>
      <c r="U300" s="12">
        <f t="shared" si="50"/>
        <v>40456.208333333336</v>
      </c>
      <c r="V300" s="12">
        <f t="shared" si="51"/>
        <v>40465.208333333336</v>
      </c>
      <c r="W300" s="16">
        <f t="shared" si="52"/>
        <v>9</v>
      </c>
      <c r="X300" s="15">
        <f t="shared" si="53"/>
        <v>1</v>
      </c>
      <c r="Y300" s="19">
        <f t="shared" si="54"/>
        <v>6500</v>
      </c>
      <c r="Z300" s="19">
        <f t="shared" si="55"/>
        <v>1065</v>
      </c>
      <c r="AA300" s="19">
        <f t="shared" si="56"/>
        <v>33.28125</v>
      </c>
      <c r="AB300" s="2" t="str">
        <f t="shared" si="57"/>
        <v>Euro Zone</v>
      </c>
      <c r="AF300"/>
    </row>
    <row r="301" spans="2:32" x14ac:dyDescent="0.25">
      <c r="B301" s="24">
        <v>294</v>
      </c>
      <c r="C301" s="2" t="s">
        <v>640</v>
      </c>
      <c r="D301" s="3" t="s">
        <v>641</v>
      </c>
      <c r="E301" s="7">
        <v>600</v>
      </c>
      <c r="F301" s="7">
        <v>8038</v>
      </c>
      <c r="G301" s="5">
        <f>Table1[[#This Row],[pledged]]/Table1[[#This Row],[goal]]</f>
        <v>13.396666666666667</v>
      </c>
      <c r="H301" s="2" t="s">
        <v>20</v>
      </c>
      <c r="I301" s="2">
        <v>183</v>
      </c>
      <c r="J301" s="8">
        <f t="shared" si="47"/>
        <v>43.923497267759565</v>
      </c>
      <c r="K301" s="22" t="s">
        <v>21</v>
      </c>
      <c r="L301" s="22" t="s">
        <v>22</v>
      </c>
      <c r="M301" s="2">
        <v>1540530000</v>
      </c>
      <c r="N301" s="2">
        <v>1541570400</v>
      </c>
      <c r="O301" s="2" t="b">
        <v>0</v>
      </c>
      <c r="P301" s="2" t="b">
        <v>0</v>
      </c>
      <c r="Q301" s="2" t="b">
        <f>AND(Table1[[#This Row],[staff_pick]]=TRUE,Table1[[#This Row],[spotlight]]=TRUE)</f>
        <v>0</v>
      </c>
      <c r="R301" s="2" t="s">
        <v>33</v>
      </c>
      <c r="S301" s="8" t="str">
        <f t="shared" si="48"/>
        <v>theater</v>
      </c>
      <c r="T301" s="8" t="str">
        <f t="shared" si="49"/>
        <v>plays</v>
      </c>
      <c r="U301" s="12">
        <f t="shared" si="50"/>
        <v>43399.208333333328</v>
      </c>
      <c r="V301" s="12">
        <f t="shared" si="51"/>
        <v>43411.25</v>
      </c>
      <c r="W301" s="16">
        <f t="shared" si="52"/>
        <v>12</v>
      </c>
      <c r="X301" s="15">
        <f t="shared" si="53"/>
        <v>1</v>
      </c>
      <c r="Y301" s="19">
        <f t="shared" si="54"/>
        <v>600</v>
      </c>
      <c r="Z301" s="19">
        <f t="shared" si="55"/>
        <v>8038</v>
      </c>
      <c r="AA301" s="19">
        <f t="shared" si="56"/>
        <v>43.923497267759565</v>
      </c>
      <c r="AB301" s="2" t="str">
        <f t="shared" si="57"/>
        <v>USA</v>
      </c>
      <c r="AF301"/>
    </row>
    <row r="302" spans="2:32" x14ac:dyDescent="0.25">
      <c r="B302" s="24">
        <v>295</v>
      </c>
      <c r="C302" s="2" t="s">
        <v>642</v>
      </c>
      <c r="D302" s="3" t="s">
        <v>643</v>
      </c>
      <c r="E302" s="7">
        <v>192900</v>
      </c>
      <c r="F302" s="7">
        <v>68769</v>
      </c>
      <c r="G302" s="5">
        <f>Table1[[#This Row],[pledged]]/Table1[[#This Row],[goal]]</f>
        <v>0.35650077760497667</v>
      </c>
      <c r="H302" s="2" t="s">
        <v>14</v>
      </c>
      <c r="I302" s="2">
        <v>1910</v>
      </c>
      <c r="J302" s="8">
        <f t="shared" si="47"/>
        <v>36.004712041884815</v>
      </c>
      <c r="K302" s="22" t="s">
        <v>98</v>
      </c>
      <c r="L302" s="22" t="s">
        <v>99</v>
      </c>
      <c r="M302" s="2">
        <v>1381813200</v>
      </c>
      <c r="N302" s="2">
        <v>1383976800</v>
      </c>
      <c r="O302" s="2" t="b">
        <v>0</v>
      </c>
      <c r="P302" s="2" t="b">
        <v>0</v>
      </c>
      <c r="Q302" s="2" t="b">
        <f>AND(Table1[[#This Row],[staff_pick]]=TRUE,Table1[[#This Row],[spotlight]]=TRUE)</f>
        <v>0</v>
      </c>
      <c r="R302" s="2" t="s">
        <v>33</v>
      </c>
      <c r="S302" s="8" t="str">
        <f t="shared" si="48"/>
        <v>theater</v>
      </c>
      <c r="T302" s="8" t="str">
        <f t="shared" si="49"/>
        <v>plays</v>
      </c>
      <c r="U302" s="12">
        <f t="shared" si="50"/>
        <v>41562.208333333336</v>
      </c>
      <c r="V302" s="12">
        <f t="shared" si="51"/>
        <v>41587.25</v>
      </c>
      <c r="W302" s="16">
        <f t="shared" si="52"/>
        <v>25</v>
      </c>
      <c r="X302" s="15">
        <f t="shared" si="53"/>
        <v>0.96</v>
      </c>
      <c r="Y302" s="19">
        <f t="shared" si="54"/>
        <v>200937.5</v>
      </c>
      <c r="Z302" s="19">
        <f t="shared" si="55"/>
        <v>71634.375</v>
      </c>
      <c r="AA302" s="19">
        <f t="shared" si="56"/>
        <v>37.50490837696335</v>
      </c>
      <c r="AB302" s="2" t="str">
        <f t="shared" si="57"/>
        <v>Switzerland</v>
      </c>
      <c r="AF302"/>
    </row>
    <row r="303" spans="2:32" x14ac:dyDescent="0.25">
      <c r="B303" s="24">
        <v>296</v>
      </c>
      <c r="C303" s="2" t="s">
        <v>644</v>
      </c>
      <c r="D303" s="3" t="s">
        <v>645</v>
      </c>
      <c r="E303" s="7">
        <v>6100</v>
      </c>
      <c r="F303" s="7">
        <v>3352</v>
      </c>
      <c r="G303" s="5">
        <f>Table1[[#This Row],[pledged]]/Table1[[#This Row],[goal]]</f>
        <v>0.54950819672131146</v>
      </c>
      <c r="H303" s="2" t="s">
        <v>14</v>
      </c>
      <c r="I303" s="2">
        <v>38</v>
      </c>
      <c r="J303" s="8">
        <f t="shared" si="47"/>
        <v>88.21052631578948</v>
      </c>
      <c r="K303" s="22" t="s">
        <v>26</v>
      </c>
      <c r="L303" s="22" t="s">
        <v>27</v>
      </c>
      <c r="M303" s="2">
        <v>1548655200</v>
      </c>
      <c r="N303" s="2">
        <v>1550556000</v>
      </c>
      <c r="O303" s="2" t="b">
        <v>0</v>
      </c>
      <c r="P303" s="2" t="b">
        <v>0</v>
      </c>
      <c r="Q303" s="2" t="b">
        <f>AND(Table1[[#This Row],[staff_pick]]=TRUE,Table1[[#This Row],[spotlight]]=TRUE)</f>
        <v>0</v>
      </c>
      <c r="R303" s="2" t="s">
        <v>33</v>
      </c>
      <c r="S303" s="8" t="str">
        <f t="shared" si="48"/>
        <v>theater</v>
      </c>
      <c r="T303" s="8" t="str">
        <f t="shared" si="49"/>
        <v>plays</v>
      </c>
      <c r="U303" s="12">
        <f t="shared" si="50"/>
        <v>43493.25</v>
      </c>
      <c r="V303" s="12">
        <f t="shared" si="51"/>
        <v>43515.25</v>
      </c>
      <c r="W303" s="16">
        <f t="shared" si="52"/>
        <v>22</v>
      </c>
      <c r="X303" s="15">
        <f t="shared" si="53"/>
        <v>1.49</v>
      </c>
      <c r="Y303" s="19">
        <f t="shared" si="54"/>
        <v>4093.959731543624</v>
      </c>
      <c r="Z303" s="19">
        <f t="shared" si="55"/>
        <v>2249.6644295302012</v>
      </c>
      <c r="AA303" s="19">
        <f t="shared" si="56"/>
        <v>59.201695513952664</v>
      </c>
      <c r="AB303" s="2" t="str">
        <f t="shared" si="57"/>
        <v>Australia</v>
      </c>
      <c r="AF303"/>
    </row>
    <row r="304" spans="2:32" x14ac:dyDescent="0.25">
      <c r="B304" s="24">
        <v>297</v>
      </c>
      <c r="C304" s="2" t="s">
        <v>646</v>
      </c>
      <c r="D304" s="3" t="s">
        <v>647</v>
      </c>
      <c r="E304" s="7">
        <v>7200</v>
      </c>
      <c r="F304" s="7">
        <v>6785</v>
      </c>
      <c r="G304" s="5">
        <f>Table1[[#This Row],[pledged]]/Table1[[#This Row],[goal]]</f>
        <v>0.94236111111111109</v>
      </c>
      <c r="H304" s="2" t="s">
        <v>14</v>
      </c>
      <c r="I304" s="2">
        <v>104</v>
      </c>
      <c r="J304" s="8">
        <f t="shared" si="47"/>
        <v>65.240384615384613</v>
      </c>
      <c r="K304" s="22" t="s">
        <v>26</v>
      </c>
      <c r="L304" s="22" t="s">
        <v>27</v>
      </c>
      <c r="M304" s="2">
        <v>1389679200</v>
      </c>
      <c r="N304" s="2">
        <v>1390456800</v>
      </c>
      <c r="O304" s="2" t="b">
        <v>0</v>
      </c>
      <c r="P304" s="2" t="b">
        <v>1</v>
      </c>
      <c r="Q304" s="2" t="b">
        <f>AND(Table1[[#This Row],[staff_pick]]=TRUE,Table1[[#This Row],[spotlight]]=TRUE)</f>
        <v>0</v>
      </c>
      <c r="R304" s="2" t="s">
        <v>33</v>
      </c>
      <c r="S304" s="8" t="str">
        <f t="shared" si="48"/>
        <v>theater</v>
      </c>
      <c r="T304" s="8" t="str">
        <f t="shared" si="49"/>
        <v>plays</v>
      </c>
      <c r="U304" s="12">
        <f t="shared" si="50"/>
        <v>41653.25</v>
      </c>
      <c r="V304" s="12">
        <f t="shared" si="51"/>
        <v>41662.25</v>
      </c>
      <c r="W304" s="16">
        <f t="shared" si="52"/>
        <v>9</v>
      </c>
      <c r="X304" s="15">
        <f t="shared" si="53"/>
        <v>1.49</v>
      </c>
      <c r="Y304" s="19">
        <f t="shared" si="54"/>
        <v>4832.2147651006708</v>
      </c>
      <c r="Z304" s="19">
        <f t="shared" si="55"/>
        <v>4553.6912751677855</v>
      </c>
      <c r="AA304" s="19">
        <f t="shared" si="56"/>
        <v>43.785493030459477</v>
      </c>
      <c r="AB304" s="2" t="str">
        <f t="shared" si="57"/>
        <v>Australia</v>
      </c>
      <c r="AF304"/>
    </row>
    <row r="305" spans="2:32" x14ac:dyDescent="0.25">
      <c r="B305" s="24">
        <v>298</v>
      </c>
      <c r="C305" s="2" t="s">
        <v>648</v>
      </c>
      <c r="D305" s="3" t="s">
        <v>649</v>
      </c>
      <c r="E305" s="7">
        <v>3500</v>
      </c>
      <c r="F305" s="7">
        <v>5037</v>
      </c>
      <c r="G305" s="5">
        <f>Table1[[#This Row],[pledged]]/Table1[[#This Row],[goal]]</f>
        <v>1.4391428571428571</v>
      </c>
      <c r="H305" s="2" t="s">
        <v>20</v>
      </c>
      <c r="I305" s="2">
        <v>72</v>
      </c>
      <c r="J305" s="8">
        <f t="shared" si="47"/>
        <v>69.958333333333329</v>
      </c>
      <c r="K305" s="22" t="s">
        <v>21</v>
      </c>
      <c r="L305" s="22" t="s">
        <v>22</v>
      </c>
      <c r="M305" s="2">
        <v>1456466400</v>
      </c>
      <c r="N305" s="2">
        <v>1458018000</v>
      </c>
      <c r="O305" s="2" t="b">
        <v>0</v>
      </c>
      <c r="P305" s="2" t="b">
        <v>1</v>
      </c>
      <c r="Q305" s="2" t="b">
        <f>AND(Table1[[#This Row],[staff_pick]]=TRUE,Table1[[#This Row],[spotlight]]=TRUE)</f>
        <v>0</v>
      </c>
      <c r="R305" s="2" t="s">
        <v>23</v>
      </c>
      <c r="S305" s="8" t="str">
        <f t="shared" si="48"/>
        <v>music</v>
      </c>
      <c r="T305" s="8" t="str">
        <f t="shared" si="49"/>
        <v>rock</v>
      </c>
      <c r="U305" s="12">
        <f t="shared" si="50"/>
        <v>42426.25</v>
      </c>
      <c r="V305" s="12">
        <f t="shared" si="51"/>
        <v>42444.208333333328</v>
      </c>
      <c r="W305" s="16">
        <f t="shared" si="52"/>
        <v>18</v>
      </c>
      <c r="X305" s="15">
        <f t="shared" si="53"/>
        <v>1</v>
      </c>
      <c r="Y305" s="19">
        <f t="shared" si="54"/>
        <v>3500</v>
      </c>
      <c r="Z305" s="19">
        <f t="shared" si="55"/>
        <v>5037</v>
      </c>
      <c r="AA305" s="19">
        <f t="shared" si="56"/>
        <v>69.958333333333329</v>
      </c>
      <c r="AB305" s="2" t="str">
        <f t="shared" si="57"/>
        <v>USA</v>
      </c>
      <c r="AF305"/>
    </row>
    <row r="306" spans="2:32" x14ac:dyDescent="0.25">
      <c r="B306" s="24">
        <v>299</v>
      </c>
      <c r="C306" s="2" t="s">
        <v>650</v>
      </c>
      <c r="D306" s="3" t="s">
        <v>651</v>
      </c>
      <c r="E306" s="7">
        <v>3800</v>
      </c>
      <c r="F306" s="7">
        <v>1954</v>
      </c>
      <c r="G306" s="5">
        <f>Table1[[#This Row],[pledged]]/Table1[[#This Row],[goal]]</f>
        <v>0.51421052631578945</v>
      </c>
      <c r="H306" s="2" t="s">
        <v>14</v>
      </c>
      <c r="I306" s="2">
        <v>49</v>
      </c>
      <c r="J306" s="8">
        <f t="shared" si="47"/>
        <v>39.877551020408163</v>
      </c>
      <c r="K306" s="22" t="s">
        <v>21</v>
      </c>
      <c r="L306" s="22" t="s">
        <v>22</v>
      </c>
      <c r="M306" s="2">
        <v>1456984800</v>
      </c>
      <c r="N306" s="2">
        <v>1461819600</v>
      </c>
      <c r="O306" s="2" t="b">
        <v>0</v>
      </c>
      <c r="P306" s="2" t="b">
        <v>0</v>
      </c>
      <c r="Q306" s="2" t="b">
        <f>AND(Table1[[#This Row],[staff_pick]]=TRUE,Table1[[#This Row],[spotlight]]=TRUE)</f>
        <v>0</v>
      </c>
      <c r="R306" s="2" t="s">
        <v>17</v>
      </c>
      <c r="S306" s="8" t="str">
        <f t="shared" si="48"/>
        <v>food</v>
      </c>
      <c r="T306" s="8" t="str">
        <f t="shared" si="49"/>
        <v>food trucks</v>
      </c>
      <c r="U306" s="12">
        <f t="shared" si="50"/>
        <v>42432.25</v>
      </c>
      <c r="V306" s="12">
        <f t="shared" si="51"/>
        <v>42488.208333333328</v>
      </c>
      <c r="W306" s="16">
        <f t="shared" si="52"/>
        <v>56</v>
      </c>
      <c r="X306" s="15">
        <f t="shared" si="53"/>
        <v>1</v>
      </c>
      <c r="Y306" s="19">
        <f t="shared" si="54"/>
        <v>3800</v>
      </c>
      <c r="Z306" s="19">
        <f t="shared" si="55"/>
        <v>1954</v>
      </c>
      <c r="AA306" s="19">
        <f t="shared" si="56"/>
        <v>39.877551020408163</v>
      </c>
      <c r="AB306" s="2" t="str">
        <f t="shared" si="57"/>
        <v>USA</v>
      </c>
      <c r="AF306"/>
    </row>
    <row r="307" spans="2:32" x14ac:dyDescent="0.25">
      <c r="B307" s="24">
        <v>300</v>
      </c>
      <c r="C307" s="2" t="s">
        <v>652</v>
      </c>
      <c r="D307" s="3" t="s">
        <v>653</v>
      </c>
      <c r="E307" s="7">
        <v>100</v>
      </c>
      <c r="F307" s="7">
        <v>5</v>
      </c>
      <c r="G307" s="5">
        <f>Table1[[#This Row],[pledged]]/Table1[[#This Row],[goal]]</f>
        <v>0.05</v>
      </c>
      <c r="H307" s="2" t="s">
        <v>14</v>
      </c>
      <c r="I307" s="2">
        <v>1</v>
      </c>
      <c r="J307" s="8">
        <f t="shared" si="47"/>
        <v>5</v>
      </c>
      <c r="K307" s="22" t="s">
        <v>36</v>
      </c>
      <c r="L307" s="22" t="s">
        <v>37</v>
      </c>
      <c r="M307" s="2">
        <v>1504069200</v>
      </c>
      <c r="N307" s="2">
        <v>1504155600</v>
      </c>
      <c r="O307" s="2" t="b">
        <v>0</v>
      </c>
      <c r="P307" s="2" t="b">
        <v>1</v>
      </c>
      <c r="Q307" s="2" t="b">
        <f>AND(Table1[[#This Row],[staff_pick]]=TRUE,Table1[[#This Row],[spotlight]]=TRUE)</f>
        <v>0</v>
      </c>
      <c r="R307" s="2" t="s">
        <v>68</v>
      </c>
      <c r="S307" s="8" t="str">
        <f t="shared" si="48"/>
        <v>publishing</v>
      </c>
      <c r="T307" s="8" t="str">
        <f t="shared" si="49"/>
        <v>nonfiction</v>
      </c>
      <c r="U307" s="12">
        <f t="shared" si="50"/>
        <v>42977.208333333328</v>
      </c>
      <c r="V307" s="12">
        <f t="shared" si="51"/>
        <v>42978.208333333328</v>
      </c>
      <c r="W307" s="16">
        <f t="shared" si="52"/>
        <v>1</v>
      </c>
      <c r="X307" s="15">
        <f t="shared" si="53"/>
        <v>7.46</v>
      </c>
      <c r="Y307" s="19">
        <f t="shared" si="54"/>
        <v>13.404825737265416</v>
      </c>
      <c r="Z307" s="19">
        <f t="shared" si="55"/>
        <v>0.67024128686327078</v>
      </c>
      <c r="AA307" s="19">
        <f t="shared" si="56"/>
        <v>0.67024128686327078</v>
      </c>
      <c r="AB307" s="2" t="str">
        <f t="shared" si="57"/>
        <v>Denmark</v>
      </c>
      <c r="AF307"/>
    </row>
    <row r="308" spans="2:32" x14ac:dyDescent="0.25">
      <c r="B308" s="24">
        <v>301</v>
      </c>
      <c r="C308" s="2" t="s">
        <v>654</v>
      </c>
      <c r="D308" s="3" t="s">
        <v>655</v>
      </c>
      <c r="E308" s="7">
        <v>900</v>
      </c>
      <c r="F308" s="7">
        <v>12102</v>
      </c>
      <c r="G308" s="5">
        <f>Table1[[#This Row],[pledged]]/Table1[[#This Row],[goal]]</f>
        <v>13.446666666666667</v>
      </c>
      <c r="H308" s="2" t="s">
        <v>20</v>
      </c>
      <c r="I308" s="2">
        <v>295</v>
      </c>
      <c r="J308" s="8">
        <f t="shared" si="47"/>
        <v>41.023728813559323</v>
      </c>
      <c r="K308" s="22" t="s">
        <v>21</v>
      </c>
      <c r="L308" s="22" t="s">
        <v>22</v>
      </c>
      <c r="M308" s="2">
        <v>1424930400</v>
      </c>
      <c r="N308" s="2">
        <v>1426395600</v>
      </c>
      <c r="O308" s="2" t="b">
        <v>0</v>
      </c>
      <c r="P308" s="2" t="b">
        <v>0</v>
      </c>
      <c r="Q308" s="2" t="b">
        <f>AND(Table1[[#This Row],[staff_pick]]=TRUE,Table1[[#This Row],[spotlight]]=TRUE)</f>
        <v>0</v>
      </c>
      <c r="R308" s="2" t="s">
        <v>42</v>
      </c>
      <c r="S308" s="8" t="str">
        <f t="shared" si="48"/>
        <v>film &amp; video</v>
      </c>
      <c r="T308" s="8" t="str">
        <f t="shared" si="49"/>
        <v>documentary</v>
      </c>
      <c r="U308" s="12">
        <f t="shared" si="50"/>
        <v>42061.25</v>
      </c>
      <c r="V308" s="12">
        <f t="shared" si="51"/>
        <v>42078.208333333328</v>
      </c>
      <c r="W308" s="16">
        <f t="shared" si="52"/>
        <v>17</v>
      </c>
      <c r="X308" s="15">
        <f t="shared" si="53"/>
        <v>1</v>
      </c>
      <c r="Y308" s="19">
        <f t="shared" si="54"/>
        <v>900</v>
      </c>
      <c r="Z308" s="19">
        <f t="shared" si="55"/>
        <v>12102</v>
      </c>
      <c r="AA308" s="19">
        <f t="shared" si="56"/>
        <v>41.023728813559323</v>
      </c>
      <c r="AB308" s="2" t="str">
        <f t="shared" si="57"/>
        <v>USA</v>
      </c>
      <c r="AF308"/>
    </row>
    <row r="309" spans="2:32" x14ac:dyDescent="0.25">
      <c r="B309" s="24">
        <v>302</v>
      </c>
      <c r="C309" s="2" t="s">
        <v>656</v>
      </c>
      <c r="D309" s="3" t="s">
        <v>657</v>
      </c>
      <c r="E309" s="7">
        <v>76100</v>
      </c>
      <c r="F309" s="7">
        <v>24234</v>
      </c>
      <c r="G309" s="5">
        <f>Table1[[#This Row],[pledged]]/Table1[[#This Row],[goal]]</f>
        <v>0.31844940867279897</v>
      </c>
      <c r="H309" s="2" t="s">
        <v>14</v>
      </c>
      <c r="I309" s="2">
        <v>245</v>
      </c>
      <c r="J309" s="8">
        <f t="shared" si="47"/>
        <v>98.914285714285711</v>
      </c>
      <c r="K309" s="22" t="s">
        <v>21</v>
      </c>
      <c r="L309" s="22" t="s">
        <v>22</v>
      </c>
      <c r="M309" s="2">
        <v>1535864400</v>
      </c>
      <c r="N309" s="2">
        <v>1537074000</v>
      </c>
      <c r="O309" s="2" t="b">
        <v>0</v>
      </c>
      <c r="P309" s="2" t="b">
        <v>0</v>
      </c>
      <c r="Q309" s="2" t="b">
        <f>AND(Table1[[#This Row],[staff_pick]]=TRUE,Table1[[#This Row],[spotlight]]=TRUE)</f>
        <v>0</v>
      </c>
      <c r="R309" s="2" t="s">
        <v>33</v>
      </c>
      <c r="S309" s="8" t="str">
        <f t="shared" si="48"/>
        <v>theater</v>
      </c>
      <c r="T309" s="8" t="str">
        <f t="shared" si="49"/>
        <v>plays</v>
      </c>
      <c r="U309" s="12">
        <f t="shared" si="50"/>
        <v>43345.208333333328</v>
      </c>
      <c r="V309" s="12">
        <f t="shared" si="51"/>
        <v>43359.208333333328</v>
      </c>
      <c r="W309" s="16">
        <f t="shared" si="52"/>
        <v>14</v>
      </c>
      <c r="X309" s="15">
        <f t="shared" si="53"/>
        <v>1</v>
      </c>
      <c r="Y309" s="19">
        <f t="shared" si="54"/>
        <v>76100</v>
      </c>
      <c r="Z309" s="19">
        <f t="shared" si="55"/>
        <v>24234</v>
      </c>
      <c r="AA309" s="19">
        <f t="shared" si="56"/>
        <v>98.914285714285711</v>
      </c>
      <c r="AB309" s="2" t="str">
        <f t="shared" si="57"/>
        <v>USA</v>
      </c>
      <c r="AF309"/>
    </row>
    <row r="310" spans="2:32" x14ac:dyDescent="0.25">
      <c r="B310" s="24">
        <v>303</v>
      </c>
      <c r="C310" s="2" t="s">
        <v>658</v>
      </c>
      <c r="D310" s="3" t="s">
        <v>659</v>
      </c>
      <c r="E310" s="7">
        <v>3400</v>
      </c>
      <c r="F310" s="7">
        <v>2809</v>
      </c>
      <c r="G310" s="5">
        <f>Table1[[#This Row],[pledged]]/Table1[[#This Row],[goal]]</f>
        <v>0.82617647058823529</v>
      </c>
      <c r="H310" s="2" t="s">
        <v>14</v>
      </c>
      <c r="I310" s="2">
        <v>32</v>
      </c>
      <c r="J310" s="8">
        <f t="shared" si="47"/>
        <v>87.78125</v>
      </c>
      <c r="K310" s="22" t="s">
        <v>21</v>
      </c>
      <c r="L310" s="22" t="s">
        <v>22</v>
      </c>
      <c r="M310" s="2">
        <v>1452146400</v>
      </c>
      <c r="N310" s="2">
        <v>1452578400</v>
      </c>
      <c r="O310" s="2" t="b">
        <v>0</v>
      </c>
      <c r="P310" s="2" t="b">
        <v>0</v>
      </c>
      <c r="Q310" s="2" t="b">
        <f>AND(Table1[[#This Row],[staff_pick]]=TRUE,Table1[[#This Row],[spotlight]]=TRUE)</f>
        <v>0</v>
      </c>
      <c r="R310" s="2" t="s">
        <v>60</v>
      </c>
      <c r="S310" s="8" t="str">
        <f t="shared" si="48"/>
        <v>music</v>
      </c>
      <c r="T310" s="8" t="str">
        <f t="shared" si="49"/>
        <v>indie rock</v>
      </c>
      <c r="U310" s="12">
        <f t="shared" si="50"/>
        <v>42376.25</v>
      </c>
      <c r="V310" s="12">
        <f t="shared" si="51"/>
        <v>42381.25</v>
      </c>
      <c r="W310" s="16">
        <f t="shared" si="52"/>
        <v>5</v>
      </c>
      <c r="X310" s="15">
        <f t="shared" si="53"/>
        <v>1</v>
      </c>
      <c r="Y310" s="19">
        <f t="shared" si="54"/>
        <v>3400</v>
      </c>
      <c r="Z310" s="19">
        <f t="shared" si="55"/>
        <v>2809</v>
      </c>
      <c r="AA310" s="19">
        <f t="shared" si="56"/>
        <v>87.78125</v>
      </c>
      <c r="AB310" s="2" t="str">
        <f t="shared" si="57"/>
        <v>USA</v>
      </c>
      <c r="AF310"/>
    </row>
    <row r="311" spans="2:32" x14ac:dyDescent="0.25">
      <c r="B311" s="24">
        <v>304</v>
      </c>
      <c r="C311" s="2" t="s">
        <v>660</v>
      </c>
      <c r="D311" s="3" t="s">
        <v>661</v>
      </c>
      <c r="E311" s="7">
        <v>2100</v>
      </c>
      <c r="F311" s="7">
        <v>11469</v>
      </c>
      <c r="G311" s="5">
        <f>Table1[[#This Row],[pledged]]/Table1[[#This Row],[goal]]</f>
        <v>5.4614285714285717</v>
      </c>
      <c r="H311" s="2" t="s">
        <v>20</v>
      </c>
      <c r="I311" s="2">
        <v>142</v>
      </c>
      <c r="J311" s="8">
        <f t="shared" si="47"/>
        <v>80.767605633802816</v>
      </c>
      <c r="K311" s="22" t="s">
        <v>21</v>
      </c>
      <c r="L311" s="22" t="s">
        <v>22</v>
      </c>
      <c r="M311" s="2">
        <v>1470546000</v>
      </c>
      <c r="N311" s="2">
        <v>1474088400</v>
      </c>
      <c r="O311" s="2" t="b">
        <v>0</v>
      </c>
      <c r="P311" s="2" t="b">
        <v>0</v>
      </c>
      <c r="Q311" s="2" t="b">
        <f>AND(Table1[[#This Row],[staff_pick]]=TRUE,Table1[[#This Row],[spotlight]]=TRUE)</f>
        <v>0</v>
      </c>
      <c r="R311" s="2" t="s">
        <v>42</v>
      </c>
      <c r="S311" s="8" t="str">
        <f t="shared" si="48"/>
        <v>film &amp; video</v>
      </c>
      <c r="T311" s="8" t="str">
        <f t="shared" si="49"/>
        <v>documentary</v>
      </c>
      <c r="U311" s="12">
        <f t="shared" si="50"/>
        <v>42589.208333333328</v>
      </c>
      <c r="V311" s="12">
        <f t="shared" si="51"/>
        <v>42630.208333333328</v>
      </c>
      <c r="W311" s="16">
        <f t="shared" si="52"/>
        <v>41</v>
      </c>
      <c r="X311" s="15">
        <f t="shared" si="53"/>
        <v>1</v>
      </c>
      <c r="Y311" s="19">
        <f t="shared" si="54"/>
        <v>2100</v>
      </c>
      <c r="Z311" s="19">
        <f t="shared" si="55"/>
        <v>11469</v>
      </c>
      <c r="AA311" s="19">
        <f t="shared" si="56"/>
        <v>80.767605633802816</v>
      </c>
      <c r="AB311" s="2" t="str">
        <f t="shared" si="57"/>
        <v>USA</v>
      </c>
      <c r="AF311"/>
    </row>
    <row r="312" spans="2:32" x14ac:dyDescent="0.25">
      <c r="B312" s="24">
        <v>305</v>
      </c>
      <c r="C312" s="2" t="s">
        <v>662</v>
      </c>
      <c r="D312" s="3" t="s">
        <v>663</v>
      </c>
      <c r="E312" s="7">
        <v>2800</v>
      </c>
      <c r="F312" s="7">
        <v>8014</v>
      </c>
      <c r="G312" s="5">
        <f>Table1[[#This Row],[pledged]]/Table1[[#This Row],[goal]]</f>
        <v>2.8621428571428571</v>
      </c>
      <c r="H312" s="2" t="s">
        <v>20</v>
      </c>
      <c r="I312" s="2">
        <v>85</v>
      </c>
      <c r="J312" s="8">
        <f t="shared" si="47"/>
        <v>94.28235294117647</v>
      </c>
      <c r="K312" s="22" t="s">
        <v>21</v>
      </c>
      <c r="L312" s="22" t="s">
        <v>22</v>
      </c>
      <c r="M312" s="2">
        <v>1458363600</v>
      </c>
      <c r="N312" s="2">
        <v>1461906000</v>
      </c>
      <c r="O312" s="2" t="b">
        <v>0</v>
      </c>
      <c r="P312" s="2" t="b">
        <v>0</v>
      </c>
      <c r="Q312" s="2" t="b">
        <f>AND(Table1[[#This Row],[staff_pick]]=TRUE,Table1[[#This Row],[spotlight]]=TRUE)</f>
        <v>0</v>
      </c>
      <c r="R312" s="2" t="s">
        <v>33</v>
      </c>
      <c r="S312" s="8" t="str">
        <f t="shared" si="48"/>
        <v>theater</v>
      </c>
      <c r="T312" s="8" t="str">
        <f t="shared" si="49"/>
        <v>plays</v>
      </c>
      <c r="U312" s="12">
        <f t="shared" si="50"/>
        <v>42448.208333333328</v>
      </c>
      <c r="V312" s="12">
        <f t="shared" si="51"/>
        <v>42489.208333333328</v>
      </c>
      <c r="W312" s="16">
        <f t="shared" si="52"/>
        <v>41</v>
      </c>
      <c r="X312" s="15">
        <f t="shared" si="53"/>
        <v>1</v>
      </c>
      <c r="Y312" s="19">
        <f t="shared" si="54"/>
        <v>2800</v>
      </c>
      <c r="Z312" s="19">
        <f t="shared" si="55"/>
        <v>8014</v>
      </c>
      <c r="AA312" s="19">
        <f t="shared" si="56"/>
        <v>94.28235294117647</v>
      </c>
      <c r="AB312" s="2" t="str">
        <f t="shared" si="57"/>
        <v>USA</v>
      </c>
      <c r="AF312"/>
    </row>
    <row r="313" spans="2:32" x14ac:dyDescent="0.25">
      <c r="B313" s="24">
        <v>306</v>
      </c>
      <c r="C313" s="2" t="s">
        <v>664</v>
      </c>
      <c r="D313" s="3" t="s">
        <v>665</v>
      </c>
      <c r="E313" s="7">
        <v>6500</v>
      </c>
      <c r="F313" s="7">
        <v>514</v>
      </c>
      <c r="G313" s="5">
        <f>Table1[[#This Row],[pledged]]/Table1[[#This Row],[goal]]</f>
        <v>7.9076923076923072E-2</v>
      </c>
      <c r="H313" s="2" t="s">
        <v>14</v>
      </c>
      <c r="I313" s="2">
        <v>7</v>
      </c>
      <c r="J313" s="8">
        <f t="shared" si="47"/>
        <v>73.428571428571431</v>
      </c>
      <c r="K313" s="22" t="s">
        <v>21</v>
      </c>
      <c r="L313" s="22" t="s">
        <v>22</v>
      </c>
      <c r="M313" s="2">
        <v>1500008400</v>
      </c>
      <c r="N313" s="2">
        <v>1500267600</v>
      </c>
      <c r="O313" s="2" t="b">
        <v>0</v>
      </c>
      <c r="P313" s="2" t="b">
        <v>1</v>
      </c>
      <c r="Q313" s="2" t="b">
        <f>AND(Table1[[#This Row],[staff_pick]]=TRUE,Table1[[#This Row],[spotlight]]=TRUE)</f>
        <v>0</v>
      </c>
      <c r="R313" s="2" t="s">
        <v>33</v>
      </c>
      <c r="S313" s="8" t="str">
        <f t="shared" si="48"/>
        <v>theater</v>
      </c>
      <c r="T313" s="8" t="str">
        <f t="shared" si="49"/>
        <v>plays</v>
      </c>
      <c r="U313" s="12">
        <f t="shared" si="50"/>
        <v>42930.208333333328</v>
      </c>
      <c r="V313" s="12">
        <f t="shared" si="51"/>
        <v>42933.208333333328</v>
      </c>
      <c r="W313" s="16">
        <f t="shared" si="52"/>
        <v>3</v>
      </c>
      <c r="X313" s="15">
        <f t="shared" si="53"/>
        <v>1</v>
      </c>
      <c r="Y313" s="19">
        <f t="shared" si="54"/>
        <v>6500</v>
      </c>
      <c r="Z313" s="19">
        <f t="shared" si="55"/>
        <v>514</v>
      </c>
      <c r="AA313" s="19">
        <f t="shared" si="56"/>
        <v>73.428571428571431</v>
      </c>
      <c r="AB313" s="2" t="str">
        <f t="shared" si="57"/>
        <v>USA</v>
      </c>
      <c r="AF313"/>
    </row>
    <row r="314" spans="2:32" x14ac:dyDescent="0.25">
      <c r="B314" s="24">
        <v>307</v>
      </c>
      <c r="C314" s="2" t="s">
        <v>666</v>
      </c>
      <c r="D314" s="3" t="s">
        <v>667</v>
      </c>
      <c r="E314" s="7">
        <v>32900</v>
      </c>
      <c r="F314" s="7">
        <v>43473</v>
      </c>
      <c r="G314" s="5">
        <f>Table1[[#This Row],[pledged]]/Table1[[#This Row],[goal]]</f>
        <v>1.3213677811550153</v>
      </c>
      <c r="H314" s="2" t="s">
        <v>20</v>
      </c>
      <c r="I314" s="2">
        <v>659</v>
      </c>
      <c r="J314" s="8">
        <f t="shared" si="47"/>
        <v>65.968133535660087</v>
      </c>
      <c r="K314" s="22" t="s">
        <v>36</v>
      </c>
      <c r="L314" s="22" t="s">
        <v>37</v>
      </c>
      <c r="M314" s="2">
        <v>1338958800</v>
      </c>
      <c r="N314" s="2">
        <v>1340686800</v>
      </c>
      <c r="O314" s="2" t="b">
        <v>0</v>
      </c>
      <c r="P314" s="2" t="b">
        <v>1</v>
      </c>
      <c r="Q314" s="2" t="b">
        <f>AND(Table1[[#This Row],[staff_pick]]=TRUE,Table1[[#This Row],[spotlight]]=TRUE)</f>
        <v>0</v>
      </c>
      <c r="R314" s="2" t="s">
        <v>119</v>
      </c>
      <c r="S314" s="8" t="str">
        <f t="shared" si="48"/>
        <v>publishing</v>
      </c>
      <c r="T314" s="8" t="str">
        <f t="shared" si="49"/>
        <v>fiction</v>
      </c>
      <c r="U314" s="12">
        <f t="shared" si="50"/>
        <v>41066.208333333336</v>
      </c>
      <c r="V314" s="12">
        <f t="shared" si="51"/>
        <v>41086.208333333336</v>
      </c>
      <c r="W314" s="16">
        <f t="shared" si="52"/>
        <v>20</v>
      </c>
      <c r="X314" s="15">
        <f t="shared" si="53"/>
        <v>7.46</v>
      </c>
      <c r="Y314" s="19">
        <f t="shared" si="54"/>
        <v>4410.1876675603216</v>
      </c>
      <c r="Z314" s="19">
        <f t="shared" si="55"/>
        <v>5827.4798927613938</v>
      </c>
      <c r="AA314" s="19">
        <f t="shared" si="56"/>
        <v>8.842913342581781</v>
      </c>
      <c r="AB314" s="2" t="str">
        <f t="shared" si="57"/>
        <v>Denmark</v>
      </c>
      <c r="AF314"/>
    </row>
    <row r="315" spans="2:32" x14ac:dyDescent="0.25">
      <c r="B315" s="24">
        <v>308</v>
      </c>
      <c r="C315" s="2" t="s">
        <v>668</v>
      </c>
      <c r="D315" s="3" t="s">
        <v>669</v>
      </c>
      <c r="E315" s="7">
        <v>118200</v>
      </c>
      <c r="F315" s="7">
        <v>87560</v>
      </c>
      <c r="G315" s="5">
        <f>Table1[[#This Row],[pledged]]/Table1[[#This Row],[goal]]</f>
        <v>0.74077834179357027</v>
      </c>
      <c r="H315" s="2" t="s">
        <v>14</v>
      </c>
      <c r="I315" s="2">
        <v>803</v>
      </c>
      <c r="J315" s="8">
        <f t="shared" si="47"/>
        <v>109.04109589041096</v>
      </c>
      <c r="K315" s="22" t="s">
        <v>21</v>
      </c>
      <c r="L315" s="22" t="s">
        <v>22</v>
      </c>
      <c r="M315" s="2">
        <v>1303102800</v>
      </c>
      <c r="N315" s="2">
        <v>1303189200</v>
      </c>
      <c r="O315" s="2" t="b">
        <v>0</v>
      </c>
      <c r="P315" s="2" t="b">
        <v>0</v>
      </c>
      <c r="Q315" s="2" t="b">
        <f>AND(Table1[[#This Row],[staff_pick]]=TRUE,Table1[[#This Row],[spotlight]]=TRUE)</f>
        <v>0</v>
      </c>
      <c r="R315" s="2" t="s">
        <v>33</v>
      </c>
      <c r="S315" s="8" t="str">
        <f t="shared" si="48"/>
        <v>theater</v>
      </c>
      <c r="T315" s="8" t="str">
        <f t="shared" si="49"/>
        <v>plays</v>
      </c>
      <c r="U315" s="12">
        <f t="shared" si="50"/>
        <v>40651.208333333336</v>
      </c>
      <c r="V315" s="12">
        <f t="shared" si="51"/>
        <v>40652.208333333336</v>
      </c>
      <c r="W315" s="16">
        <f t="shared" si="52"/>
        <v>1</v>
      </c>
      <c r="X315" s="15">
        <f t="shared" si="53"/>
        <v>1</v>
      </c>
      <c r="Y315" s="19">
        <f t="shared" si="54"/>
        <v>118200</v>
      </c>
      <c r="Z315" s="19">
        <f t="shared" si="55"/>
        <v>87560</v>
      </c>
      <c r="AA315" s="19">
        <f t="shared" si="56"/>
        <v>109.04109589041096</v>
      </c>
      <c r="AB315" s="2" t="str">
        <f t="shared" si="57"/>
        <v>USA</v>
      </c>
      <c r="AF315"/>
    </row>
    <row r="316" spans="2:32" x14ac:dyDescent="0.25">
      <c r="B316" s="24">
        <v>309</v>
      </c>
      <c r="C316" s="2" t="s">
        <v>670</v>
      </c>
      <c r="D316" s="3" t="s">
        <v>671</v>
      </c>
      <c r="E316" s="7">
        <v>4100</v>
      </c>
      <c r="F316" s="7">
        <v>3087</v>
      </c>
      <c r="G316" s="5">
        <f>Table1[[#This Row],[pledged]]/Table1[[#This Row],[goal]]</f>
        <v>0.75292682926829269</v>
      </c>
      <c r="H316" s="2" t="s">
        <v>74</v>
      </c>
      <c r="I316" s="2">
        <v>75</v>
      </c>
      <c r="J316" s="8">
        <f t="shared" si="47"/>
        <v>41.16</v>
      </c>
      <c r="K316" s="22" t="s">
        <v>21</v>
      </c>
      <c r="L316" s="22" t="s">
        <v>22</v>
      </c>
      <c r="M316" s="2">
        <v>1316581200</v>
      </c>
      <c r="N316" s="2">
        <v>1318309200</v>
      </c>
      <c r="O316" s="2" t="b">
        <v>0</v>
      </c>
      <c r="P316" s="2" t="b">
        <v>1</v>
      </c>
      <c r="Q316" s="2" t="b">
        <f>AND(Table1[[#This Row],[staff_pick]]=TRUE,Table1[[#This Row],[spotlight]]=TRUE)</f>
        <v>0</v>
      </c>
      <c r="R316" s="2" t="s">
        <v>60</v>
      </c>
      <c r="S316" s="8" t="str">
        <f t="shared" si="48"/>
        <v>music</v>
      </c>
      <c r="T316" s="8" t="str">
        <f t="shared" si="49"/>
        <v>indie rock</v>
      </c>
      <c r="U316" s="12">
        <f t="shared" si="50"/>
        <v>40807.208333333336</v>
      </c>
      <c r="V316" s="12">
        <f t="shared" si="51"/>
        <v>40827.208333333336</v>
      </c>
      <c r="W316" s="16">
        <f t="shared" si="52"/>
        <v>20</v>
      </c>
      <c r="X316" s="15">
        <f t="shared" si="53"/>
        <v>1</v>
      </c>
      <c r="Y316" s="19">
        <f t="shared" si="54"/>
        <v>4100</v>
      </c>
      <c r="Z316" s="19">
        <f t="shared" si="55"/>
        <v>3087</v>
      </c>
      <c r="AA316" s="19">
        <f t="shared" si="56"/>
        <v>41.16</v>
      </c>
      <c r="AB316" s="2" t="str">
        <f t="shared" si="57"/>
        <v>USA</v>
      </c>
      <c r="AF316"/>
    </row>
    <row r="317" spans="2:32" x14ac:dyDescent="0.25">
      <c r="B317" s="24">
        <v>310</v>
      </c>
      <c r="C317" s="2" t="s">
        <v>672</v>
      </c>
      <c r="D317" s="3" t="s">
        <v>673</v>
      </c>
      <c r="E317" s="7">
        <v>7800</v>
      </c>
      <c r="F317" s="7">
        <v>1586</v>
      </c>
      <c r="G317" s="5">
        <f>Table1[[#This Row],[pledged]]/Table1[[#This Row],[goal]]</f>
        <v>0.20333333333333334</v>
      </c>
      <c r="H317" s="2" t="s">
        <v>14</v>
      </c>
      <c r="I317" s="2">
        <v>16</v>
      </c>
      <c r="J317" s="8">
        <f t="shared" si="47"/>
        <v>99.125</v>
      </c>
      <c r="K317" s="22" t="s">
        <v>21</v>
      </c>
      <c r="L317" s="22" t="s">
        <v>22</v>
      </c>
      <c r="M317" s="2">
        <v>1270789200</v>
      </c>
      <c r="N317" s="2">
        <v>1272171600</v>
      </c>
      <c r="O317" s="2" t="b">
        <v>0</v>
      </c>
      <c r="P317" s="2" t="b">
        <v>0</v>
      </c>
      <c r="Q317" s="2" t="b">
        <f>AND(Table1[[#This Row],[staff_pick]]=TRUE,Table1[[#This Row],[spotlight]]=TRUE)</f>
        <v>0</v>
      </c>
      <c r="R317" s="2" t="s">
        <v>89</v>
      </c>
      <c r="S317" s="8" t="str">
        <f t="shared" si="48"/>
        <v>games</v>
      </c>
      <c r="T317" s="8" t="str">
        <f t="shared" si="49"/>
        <v>video games</v>
      </c>
      <c r="U317" s="12">
        <f t="shared" si="50"/>
        <v>40277.208333333336</v>
      </c>
      <c r="V317" s="12">
        <f t="shared" si="51"/>
        <v>40293.208333333336</v>
      </c>
      <c r="W317" s="16">
        <f t="shared" si="52"/>
        <v>16</v>
      </c>
      <c r="X317" s="15">
        <f t="shared" si="53"/>
        <v>1</v>
      </c>
      <c r="Y317" s="19">
        <f t="shared" si="54"/>
        <v>7800</v>
      </c>
      <c r="Z317" s="19">
        <f t="shared" si="55"/>
        <v>1586</v>
      </c>
      <c r="AA317" s="19">
        <f t="shared" si="56"/>
        <v>99.125</v>
      </c>
      <c r="AB317" s="2" t="str">
        <f t="shared" si="57"/>
        <v>USA</v>
      </c>
      <c r="AF317"/>
    </row>
    <row r="318" spans="2:32" x14ac:dyDescent="0.25">
      <c r="B318" s="24">
        <v>311</v>
      </c>
      <c r="C318" s="2" t="s">
        <v>674</v>
      </c>
      <c r="D318" s="3" t="s">
        <v>675</v>
      </c>
      <c r="E318" s="7">
        <v>6300</v>
      </c>
      <c r="F318" s="7">
        <v>12812</v>
      </c>
      <c r="G318" s="5">
        <f>Table1[[#This Row],[pledged]]/Table1[[#This Row],[goal]]</f>
        <v>2.0336507936507937</v>
      </c>
      <c r="H318" s="2" t="s">
        <v>20</v>
      </c>
      <c r="I318" s="2">
        <v>121</v>
      </c>
      <c r="J318" s="8">
        <f t="shared" si="47"/>
        <v>105.88429752066116</v>
      </c>
      <c r="K318" s="22" t="s">
        <v>21</v>
      </c>
      <c r="L318" s="22" t="s">
        <v>22</v>
      </c>
      <c r="M318" s="2">
        <v>1297836000</v>
      </c>
      <c r="N318" s="2">
        <v>1298872800</v>
      </c>
      <c r="O318" s="2" t="b">
        <v>0</v>
      </c>
      <c r="P318" s="2" t="b">
        <v>0</v>
      </c>
      <c r="Q318" s="2" t="b">
        <f>AND(Table1[[#This Row],[staff_pick]]=TRUE,Table1[[#This Row],[spotlight]]=TRUE)</f>
        <v>0</v>
      </c>
      <c r="R318" s="2" t="s">
        <v>33</v>
      </c>
      <c r="S318" s="8" t="str">
        <f t="shared" si="48"/>
        <v>theater</v>
      </c>
      <c r="T318" s="8" t="str">
        <f t="shared" si="49"/>
        <v>plays</v>
      </c>
      <c r="U318" s="12">
        <f t="shared" si="50"/>
        <v>40590.25</v>
      </c>
      <c r="V318" s="12">
        <f t="shared" si="51"/>
        <v>40602.25</v>
      </c>
      <c r="W318" s="16">
        <f t="shared" si="52"/>
        <v>12</v>
      </c>
      <c r="X318" s="15">
        <f t="shared" si="53"/>
        <v>1</v>
      </c>
      <c r="Y318" s="19">
        <f t="shared" si="54"/>
        <v>6300</v>
      </c>
      <c r="Z318" s="19">
        <f t="shared" si="55"/>
        <v>12812</v>
      </c>
      <c r="AA318" s="19">
        <f t="shared" si="56"/>
        <v>105.88429752066116</v>
      </c>
      <c r="AB318" s="2" t="str">
        <f t="shared" si="57"/>
        <v>USA</v>
      </c>
      <c r="AF318"/>
    </row>
    <row r="319" spans="2:32" x14ac:dyDescent="0.25">
      <c r="B319" s="24">
        <v>312</v>
      </c>
      <c r="C319" s="2" t="s">
        <v>676</v>
      </c>
      <c r="D319" s="3" t="s">
        <v>677</v>
      </c>
      <c r="E319" s="7">
        <v>59100</v>
      </c>
      <c r="F319" s="7">
        <v>183345</v>
      </c>
      <c r="G319" s="5">
        <f>Table1[[#This Row],[pledged]]/Table1[[#This Row],[goal]]</f>
        <v>3.1022842639593908</v>
      </c>
      <c r="H319" s="2" t="s">
        <v>20</v>
      </c>
      <c r="I319" s="2">
        <v>3742</v>
      </c>
      <c r="J319" s="8">
        <f t="shared" si="47"/>
        <v>48.996525921966864</v>
      </c>
      <c r="K319" s="22" t="s">
        <v>21</v>
      </c>
      <c r="L319" s="22" t="s">
        <v>22</v>
      </c>
      <c r="M319" s="2">
        <v>1382677200</v>
      </c>
      <c r="N319" s="2">
        <v>1383282000</v>
      </c>
      <c r="O319" s="2" t="b">
        <v>0</v>
      </c>
      <c r="P319" s="2" t="b">
        <v>0</v>
      </c>
      <c r="Q319" s="2" t="b">
        <f>AND(Table1[[#This Row],[staff_pick]]=TRUE,Table1[[#This Row],[spotlight]]=TRUE)</f>
        <v>0</v>
      </c>
      <c r="R319" s="2" t="s">
        <v>33</v>
      </c>
      <c r="S319" s="8" t="str">
        <f t="shared" si="48"/>
        <v>theater</v>
      </c>
      <c r="T319" s="8" t="str">
        <f t="shared" si="49"/>
        <v>plays</v>
      </c>
      <c r="U319" s="12">
        <f t="shared" si="50"/>
        <v>41572.208333333336</v>
      </c>
      <c r="V319" s="12">
        <f t="shared" si="51"/>
        <v>41579.208333333336</v>
      </c>
      <c r="W319" s="16">
        <f t="shared" si="52"/>
        <v>7</v>
      </c>
      <c r="X319" s="15">
        <f t="shared" si="53"/>
        <v>1</v>
      </c>
      <c r="Y319" s="19">
        <f t="shared" si="54"/>
        <v>59100</v>
      </c>
      <c r="Z319" s="19">
        <f t="shared" si="55"/>
        <v>183345</v>
      </c>
      <c r="AA319" s="19">
        <f t="shared" si="56"/>
        <v>48.996525921966864</v>
      </c>
      <c r="AB319" s="2" t="str">
        <f t="shared" si="57"/>
        <v>USA</v>
      </c>
      <c r="AF319"/>
    </row>
    <row r="320" spans="2:32" x14ac:dyDescent="0.25">
      <c r="B320" s="24">
        <v>313</v>
      </c>
      <c r="C320" s="2" t="s">
        <v>678</v>
      </c>
      <c r="D320" s="3" t="s">
        <v>679</v>
      </c>
      <c r="E320" s="7">
        <v>2200</v>
      </c>
      <c r="F320" s="7">
        <v>8697</v>
      </c>
      <c r="G320" s="5">
        <f>Table1[[#This Row],[pledged]]/Table1[[#This Row],[goal]]</f>
        <v>3.9531818181818181</v>
      </c>
      <c r="H320" s="2" t="s">
        <v>20</v>
      </c>
      <c r="I320" s="2">
        <v>223</v>
      </c>
      <c r="J320" s="8">
        <f t="shared" si="47"/>
        <v>39</v>
      </c>
      <c r="K320" s="22" t="s">
        <v>21</v>
      </c>
      <c r="L320" s="22" t="s">
        <v>22</v>
      </c>
      <c r="M320" s="2">
        <v>1330322400</v>
      </c>
      <c r="N320" s="2">
        <v>1330495200</v>
      </c>
      <c r="O320" s="2" t="b">
        <v>0</v>
      </c>
      <c r="P320" s="2" t="b">
        <v>0</v>
      </c>
      <c r="Q320" s="2" t="b">
        <f>AND(Table1[[#This Row],[staff_pick]]=TRUE,Table1[[#This Row],[spotlight]]=TRUE)</f>
        <v>0</v>
      </c>
      <c r="R320" s="2" t="s">
        <v>23</v>
      </c>
      <c r="S320" s="8" t="str">
        <f t="shared" si="48"/>
        <v>music</v>
      </c>
      <c r="T320" s="8" t="str">
        <f t="shared" si="49"/>
        <v>rock</v>
      </c>
      <c r="U320" s="12">
        <f t="shared" si="50"/>
        <v>40966.25</v>
      </c>
      <c r="V320" s="12">
        <f t="shared" si="51"/>
        <v>40968.25</v>
      </c>
      <c r="W320" s="16">
        <f t="shared" si="52"/>
        <v>2</v>
      </c>
      <c r="X320" s="15">
        <f t="shared" si="53"/>
        <v>1</v>
      </c>
      <c r="Y320" s="19">
        <f t="shared" si="54"/>
        <v>2200</v>
      </c>
      <c r="Z320" s="19">
        <f t="shared" si="55"/>
        <v>8697</v>
      </c>
      <c r="AA320" s="19">
        <f t="shared" si="56"/>
        <v>39</v>
      </c>
      <c r="AB320" s="2" t="str">
        <f t="shared" si="57"/>
        <v>USA</v>
      </c>
      <c r="AF320"/>
    </row>
    <row r="321" spans="2:32" x14ac:dyDescent="0.25">
      <c r="B321" s="24">
        <v>314</v>
      </c>
      <c r="C321" s="2" t="s">
        <v>680</v>
      </c>
      <c r="D321" s="3" t="s">
        <v>681</v>
      </c>
      <c r="E321" s="7">
        <v>1400</v>
      </c>
      <c r="F321" s="7">
        <v>4126</v>
      </c>
      <c r="G321" s="5">
        <f>Table1[[#This Row],[pledged]]/Table1[[#This Row],[goal]]</f>
        <v>2.9471428571428571</v>
      </c>
      <c r="H321" s="2" t="s">
        <v>20</v>
      </c>
      <c r="I321" s="2">
        <v>133</v>
      </c>
      <c r="J321" s="8">
        <f t="shared" si="47"/>
        <v>31.022556390977442</v>
      </c>
      <c r="K321" s="22" t="s">
        <v>21</v>
      </c>
      <c r="L321" s="22" t="s">
        <v>22</v>
      </c>
      <c r="M321" s="2">
        <v>1552366800</v>
      </c>
      <c r="N321" s="2">
        <v>1552798800</v>
      </c>
      <c r="O321" s="2" t="b">
        <v>0</v>
      </c>
      <c r="P321" s="2" t="b">
        <v>1</v>
      </c>
      <c r="Q321" s="2" t="b">
        <f>AND(Table1[[#This Row],[staff_pick]]=TRUE,Table1[[#This Row],[spotlight]]=TRUE)</f>
        <v>0</v>
      </c>
      <c r="R321" s="2" t="s">
        <v>42</v>
      </c>
      <c r="S321" s="8" t="str">
        <f t="shared" si="48"/>
        <v>film &amp; video</v>
      </c>
      <c r="T321" s="8" t="str">
        <f t="shared" si="49"/>
        <v>documentary</v>
      </c>
      <c r="U321" s="12">
        <f t="shared" si="50"/>
        <v>43536.208333333328</v>
      </c>
      <c r="V321" s="12">
        <f t="shared" si="51"/>
        <v>43541.208333333328</v>
      </c>
      <c r="W321" s="16">
        <f t="shared" si="52"/>
        <v>5</v>
      </c>
      <c r="X321" s="15">
        <f t="shared" si="53"/>
        <v>1</v>
      </c>
      <c r="Y321" s="19">
        <f t="shared" si="54"/>
        <v>1400</v>
      </c>
      <c r="Z321" s="19">
        <f t="shared" si="55"/>
        <v>4126</v>
      </c>
      <c r="AA321" s="19">
        <f t="shared" si="56"/>
        <v>31.022556390977442</v>
      </c>
      <c r="AB321" s="2" t="str">
        <f t="shared" si="57"/>
        <v>USA</v>
      </c>
      <c r="AF321"/>
    </row>
    <row r="322" spans="2:32" x14ac:dyDescent="0.25">
      <c r="B322" s="24">
        <v>315</v>
      </c>
      <c r="C322" s="2" t="s">
        <v>682</v>
      </c>
      <c r="D322" s="3" t="s">
        <v>683</v>
      </c>
      <c r="E322" s="7">
        <v>9500</v>
      </c>
      <c r="F322" s="7">
        <v>3220</v>
      </c>
      <c r="G322" s="5">
        <f>Table1[[#This Row],[pledged]]/Table1[[#This Row],[goal]]</f>
        <v>0.33894736842105261</v>
      </c>
      <c r="H322" s="2" t="s">
        <v>14</v>
      </c>
      <c r="I322" s="2">
        <v>31</v>
      </c>
      <c r="J322" s="8">
        <f t="shared" si="47"/>
        <v>103.87096774193549</v>
      </c>
      <c r="K322" s="22" t="s">
        <v>21</v>
      </c>
      <c r="L322" s="22" t="s">
        <v>22</v>
      </c>
      <c r="M322" s="2">
        <v>1400907600</v>
      </c>
      <c r="N322" s="2">
        <v>1403413200</v>
      </c>
      <c r="O322" s="2" t="b">
        <v>0</v>
      </c>
      <c r="P322" s="2" t="b">
        <v>0</v>
      </c>
      <c r="Q322" s="2" t="b">
        <f>AND(Table1[[#This Row],[staff_pick]]=TRUE,Table1[[#This Row],[spotlight]]=TRUE)</f>
        <v>0</v>
      </c>
      <c r="R322" s="2" t="s">
        <v>33</v>
      </c>
      <c r="S322" s="8" t="str">
        <f t="shared" si="48"/>
        <v>theater</v>
      </c>
      <c r="T322" s="8" t="str">
        <f t="shared" si="49"/>
        <v>plays</v>
      </c>
      <c r="U322" s="12">
        <f t="shared" si="50"/>
        <v>41783.208333333336</v>
      </c>
      <c r="V322" s="12">
        <f t="shared" si="51"/>
        <v>41812.208333333336</v>
      </c>
      <c r="W322" s="16">
        <f t="shared" si="52"/>
        <v>29</v>
      </c>
      <c r="X322" s="15">
        <f t="shared" si="53"/>
        <v>1</v>
      </c>
      <c r="Y322" s="19">
        <f t="shared" si="54"/>
        <v>9500</v>
      </c>
      <c r="Z322" s="19">
        <f t="shared" si="55"/>
        <v>3220</v>
      </c>
      <c r="AA322" s="19">
        <f t="shared" si="56"/>
        <v>103.87096774193549</v>
      </c>
      <c r="AB322" s="2" t="str">
        <f t="shared" si="57"/>
        <v>USA</v>
      </c>
      <c r="AF322"/>
    </row>
    <row r="323" spans="2:32" x14ac:dyDescent="0.25">
      <c r="B323" s="24">
        <v>316</v>
      </c>
      <c r="C323" s="2" t="s">
        <v>684</v>
      </c>
      <c r="D323" s="3" t="s">
        <v>685</v>
      </c>
      <c r="E323" s="7">
        <v>9600</v>
      </c>
      <c r="F323" s="7">
        <v>6401</v>
      </c>
      <c r="G323" s="5">
        <f>Table1[[#This Row],[pledged]]/Table1[[#This Row],[goal]]</f>
        <v>0.66677083333333331</v>
      </c>
      <c r="H323" s="2" t="s">
        <v>14</v>
      </c>
      <c r="I323" s="2">
        <v>108</v>
      </c>
      <c r="J323" s="8">
        <f t="shared" si="47"/>
        <v>59.268518518518519</v>
      </c>
      <c r="K323" s="22" t="s">
        <v>107</v>
      </c>
      <c r="L323" s="22" t="s">
        <v>108</v>
      </c>
      <c r="M323" s="2">
        <v>1574143200</v>
      </c>
      <c r="N323" s="2">
        <v>1574229600</v>
      </c>
      <c r="O323" s="2" t="b">
        <v>0</v>
      </c>
      <c r="P323" s="2" t="b">
        <v>1</v>
      </c>
      <c r="Q323" s="2" t="b">
        <f>AND(Table1[[#This Row],[staff_pick]]=TRUE,Table1[[#This Row],[spotlight]]=TRUE)</f>
        <v>0</v>
      </c>
      <c r="R323" s="2" t="s">
        <v>17</v>
      </c>
      <c r="S323" s="8" t="str">
        <f t="shared" si="48"/>
        <v>food</v>
      </c>
      <c r="T323" s="8" t="str">
        <f t="shared" si="49"/>
        <v>food trucks</v>
      </c>
      <c r="U323" s="12">
        <f t="shared" si="50"/>
        <v>43788.25</v>
      </c>
      <c r="V323" s="12">
        <f t="shared" si="51"/>
        <v>43789.25</v>
      </c>
      <c r="W323" s="16">
        <f t="shared" si="52"/>
        <v>1</v>
      </c>
      <c r="X323" s="15">
        <f t="shared" si="53"/>
        <v>1</v>
      </c>
      <c r="Y323" s="19">
        <f t="shared" si="54"/>
        <v>9600</v>
      </c>
      <c r="Z323" s="19">
        <f t="shared" si="55"/>
        <v>6401</v>
      </c>
      <c r="AA323" s="19">
        <f t="shared" si="56"/>
        <v>59.268518518518519</v>
      </c>
      <c r="AB323" s="2" t="str">
        <f t="shared" si="57"/>
        <v>Euro Zone</v>
      </c>
      <c r="AF323"/>
    </row>
    <row r="324" spans="2:32" x14ac:dyDescent="0.25">
      <c r="B324" s="24">
        <v>317</v>
      </c>
      <c r="C324" s="2" t="s">
        <v>686</v>
      </c>
      <c r="D324" s="3" t="s">
        <v>687</v>
      </c>
      <c r="E324" s="7">
        <v>6600</v>
      </c>
      <c r="F324" s="7">
        <v>1269</v>
      </c>
      <c r="G324" s="5">
        <f>Table1[[#This Row],[pledged]]/Table1[[#This Row],[goal]]</f>
        <v>0.19227272727272726</v>
      </c>
      <c r="H324" s="2" t="s">
        <v>14</v>
      </c>
      <c r="I324" s="2">
        <v>30</v>
      </c>
      <c r="J324" s="8">
        <f t="shared" si="47"/>
        <v>42.3</v>
      </c>
      <c r="K324" s="22" t="s">
        <v>21</v>
      </c>
      <c r="L324" s="22" t="s">
        <v>22</v>
      </c>
      <c r="M324" s="2">
        <v>1494738000</v>
      </c>
      <c r="N324" s="2">
        <v>1495861200</v>
      </c>
      <c r="O324" s="2" t="b">
        <v>0</v>
      </c>
      <c r="P324" s="2" t="b">
        <v>0</v>
      </c>
      <c r="Q324" s="2" t="b">
        <f>AND(Table1[[#This Row],[staff_pick]]=TRUE,Table1[[#This Row],[spotlight]]=TRUE)</f>
        <v>0</v>
      </c>
      <c r="R324" s="2" t="s">
        <v>33</v>
      </c>
      <c r="S324" s="8" t="str">
        <f t="shared" si="48"/>
        <v>theater</v>
      </c>
      <c r="T324" s="8" t="str">
        <f t="shared" si="49"/>
        <v>plays</v>
      </c>
      <c r="U324" s="12">
        <f t="shared" si="50"/>
        <v>42869.208333333328</v>
      </c>
      <c r="V324" s="12">
        <f t="shared" si="51"/>
        <v>42882.208333333328</v>
      </c>
      <c r="W324" s="16">
        <f t="shared" si="52"/>
        <v>13</v>
      </c>
      <c r="X324" s="15">
        <f t="shared" si="53"/>
        <v>1</v>
      </c>
      <c r="Y324" s="19">
        <f t="shared" si="54"/>
        <v>6600</v>
      </c>
      <c r="Z324" s="19">
        <f t="shared" si="55"/>
        <v>1269</v>
      </c>
      <c r="AA324" s="19">
        <f t="shared" si="56"/>
        <v>42.3</v>
      </c>
      <c r="AB324" s="2" t="str">
        <f t="shared" si="57"/>
        <v>USA</v>
      </c>
      <c r="AF324"/>
    </row>
    <row r="325" spans="2:32" x14ac:dyDescent="0.25">
      <c r="B325" s="24">
        <v>318</v>
      </c>
      <c r="C325" s="2" t="s">
        <v>688</v>
      </c>
      <c r="D325" s="3" t="s">
        <v>689</v>
      </c>
      <c r="E325" s="7">
        <v>5700</v>
      </c>
      <c r="F325" s="7">
        <v>903</v>
      </c>
      <c r="G325" s="5">
        <f>Table1[[#This Row],[pledged]]/Table1[[#This Row],[goal]]</f>
        <v>0.15842105263157893</v>
      </c>
      <c r="H325" s="2" t="s">
        <v>14</v>
      </c>
      <c r="I325" s="2">
        <v>17</v>
      </c>
      <c r="J325" s="8">
        <f t="shared" si="47"/>
        <v>53.117647058823529</v>
      </c>
      <c r="K325" s="22" t="s">
        <v>21</v>
      </c>
      <c r="L325" s="22" t="s">
        <v>22</v>
      </c>
      <c r="M325" s="2">
        <v>1392357600</v>
      </c>
      <c r="N325" s="2">
        <v>1392530400</v>
      </c>
      <c r="O325" s="2" t="b">
        <v>0</v>
      </c>
      <c r="P325" s="2" t="b">
        <v>0</v>
      </c>
      <c r="Q325" s="2" t="b">
        <f>AND(Table1[[#This Row],[staff_pick]]=TRUE,Table1[[#This Row],[spotlight]]=TRUE)</f>
        <v>0</v>
      </c>
      <c r="R325" s="2" t="s">
        <v>23</v>
      </c>
      <c r="S325" s="8" t="str">
        <f t="shared" si="48"/>
        <v>music</v>
      </c>
      <c r="T325" s="8" t="str">
        <f t="shared" si="49"/>
        <v>rock</v>
      </c>
      <c r="U325" s="12">
        <f t="shared" si="50"/>
        <v>41684.25</v>
      </c>
      <c r="V325" s="12">
        <f t="shared" si="51"/>
        <v>41686.25</v>
      </c>
      <c r="W325" s="16">
        <f t="shared" si="52"/>
        <v>2</v>
      </c>
      <c r="X325" s="15">
        <f t="shared" si="53"/>
        <v>1</v>
      </c>
      <c r="Y325" s="19">
        <f t="shared" si="54"/>
        <v>5700</v>
      </c>
      <c r="Z325" s="19">
        <f t="shared" si="55"/>
        <v>903</v>
      </c>
      <c r="AA325" s="19">
        <f t="shared" si="56"/>
        <v>53.117647058823529</v>
      </c>
      <c r="AB325" s="2" t="str">
        <f t="shared" si="57"/>
        <v>USA</v>
      </c>
      <c r="AF325"/>
    </row>
    <row r="326" spans="2:32" x14ac:dyDescent="0.25">
      <c r="B326" s="24">
        <v>319</v>
      </c>
      <c r="C326" s="2" t="s">
        <v>690</v>
      </c>
      <c r="D326" s="3" t="s">
        <v>691</v>
      </c>
      <c r="E326" s="7">
        <v>8400</v>
      </c>
      <c r="F326" s="7">
        <v>3251</v>
      </c>
      <c r="G326" s="5">
        <f>Table1[[#This Row],[pledged]]/Table1[[#This Row],[goal]]</f>
        <v>0.38702380952380955</v>
      </c>
      <c r="H326" s="2" t="s">
        <v>74</v>
      </c>
      <c r="I326" s="2">
        <v>64</v>
      </c>
      <c r="J326" s="8">
        <f t="shared" si="47"/>
        <v>50.796875</v>
      </c>
      <c r="K326" s="22" t="s">
        <v>21</v>
      </c>
      <c r="L326" s="22" t="s">
        <v>22</v>
      </c>
      <c r="M326" s="2">
        <v>1281589200</v>
      </c>
      <c r="N326" s="2">
        <v>1283662800</v>
      </c>
      <c r="O326" s="2" t="b">
        <v>0</v>
      </c>
      <c r="P326" s="2" t="b">
        <v>0</v>
      </c>
      <c r="Q326" s="2" t="b">
        <f>AND(Table1[[#This Row],[staff_pick]]=TRUE,Table1[[#This Row],[spotlight]]=TRUE)</f>
        <v>0</v>
      </c>
      <c r="R326" s="2" t="s">
        <v>28</v>
      </c>
      <c r="S326" s="8" t="str">
        <f t="shared" si="48"/>
        <v>technology</v>
      </c>
      <c r="T326" s="8" t="str">
        <f t="shared" si="49"/>
        <v>web</v>
      </c>
      <c r="U326" s="12">
        <f t="shared" si="50"/>
        <v>40402.208333333336</v>
      </c>
      <c r="V326" s="12">
        <f t="shared" si="51"/>
        <v>40426.208333333336</v>
      </c>
      <c r="W326" s="16">
        <f t="shared" si="52"/>
        <v>24</v>
      </c>
      <c r="X326" s="15">
        <f t="shared" si="53"/>
        <v>1</v>
      </c>
      <c r="Y326" s="19">
        <f t="shared" si="54"/>
        <v>8400</v>
      </c>
      <c r="Z326" s="19">
        <f t="shared" si="55"/>
        <v>3251</v>
      </c>
      <c r="AA326" s="19">
        <f t="shared" si="56"/>
        <v>50.796875</v>
      </c>
      <c r="AB326" s="2" t="str">
        <f t="shared" si="57"/>
        <v>USA</v>
      </c>
      <c r="AF326"/>
    </row>
    <row r="327" spans="2:32" x14ac:dyDescent="0.25">
      <c r="B327" s="24">
        <v>320</v>
      </c>
      <c r="C327" s="2" t="s">
        <v>692</v>
      </c>
      <c r="D327" s="3" t="s">
        <v>693</v>
      </c>
      <c r="E327" s="7">
        <v>84400</v>
      </c>
      <c r="F327" s="7">
        <v>8092</v>
      </c>
      <c r="G327" s="5">
        <f>Table1[[#This Row],[pledged]]/Table1[[#This Row],[goal]]</f>
        <v>9.5876777251184833E-2</v>
      </c>
      <c r="H327" s="2" t="s">
        <v>14</v>
      </c>
      <c r="I327" s="2">
        <v>80</v>
      </c>
      <c r="J327" s="8">
        <f t="shared" ref="J327:J390" si="58">IFERROR(F327/I327,0)</f>
        <v>101.15</v>
      </c>
      <c r="K327" s="22" t="s">
        <v>21</v>
      </c>
      <c r="L327" s="22" t="s">
        <v>22</v>
      </c>
      <c r="M327" s="2">
        <v>1305003600</v>
      </c>
      <c r="N327" s="2">
        <v>1305781200</v>
      </c>
      <c r="O327" s="2" t="b">
        <v>0</v>
      </c>
      <c r="P327" s="2" t="b">
        <v>0</v>
      </c>
      <c r="Q327" s="2" t="b">
        <f>AND(Table1[[#This Row],[staff_pick]]=TRUE,Table1[[#This Row],[spotlight]]=TRUE)</f>
        <v>0</v>
      </c>
      <c r="R327" s="2" t="s">
        <v>119</v>
      </c>
      <c r="S327" s="8" t="str">
        <f t="shared" ref="S327:S390" si="59">LEFT(R327,SEARCH("/",R327,1)-1)</f>
        <v>publishing</v>
      </c>
      <c r="T327" s="8" t="str">
        <f t="shared" ref="T327:T390" si="60">MID(R327,SEARCH("/",R327,1)+1,256)</f>
        <v>fiction</v>
      </c>
      <c r="U327" s="12">
        <f t="shared" ref="U327:U390" si="61">(((M327/60)/60)/24)+DATE(1970,1,1)</f>
        <v>40673.208333333336</v>
      </c>
      <c r="V327" s="12">
        <f t="shared" ref="V327:V390" si="62">(((N327/60)/60)/24)+DATE(1970,1,1)</f>
        <v>40682.208333333336</v>
      </c>
      <c r="W327" s="16">
        <f t="shared" ref="W327:W390" si="63">_xlfn.DAYS(V327,U327)</f>
        <v>9</v>
      </c>
      <c r="X327" s="15">
        <f t="shared" ref="X327:X390" si="64">VLOOKUP(L327,$AF$7:$AG$13,2,FALSE)</f>
        <v>1</v>
      </c>
      <c r="Y327" s="19">
        <f t="shared" ref="Y327:Y390" si="65">E327/X327</f>
        <v>84400</v>
      </c>
      <c r="Z327" s="19">
        <f t="shared" ref="Z327:Z390" si="66">F327/X327</f>
        <v>8092</v>
      </c>
      <c r="AA327" s="19">
        <f t="shared" ref="AA327:AA390" si="67">IFERROR(Z327/I327,0)</f>
        <v>101.15</v>
      </c>
      <c r="AB327" s="2" t="str">
        <f t="shared" ref="AB327:AB390" si="68">VLOOKUP(L327,$AF$7:$AH$13,3,FALSE)</f>
        <v>USA</v>
      </c>
      <c r="AF327"/>
    </row>
    <row r="328" spans="2:32" x14ac:dyDescent="0.25">
      <c r="B328" s="24">
        <v>321</v>
      </c>
      <c r="C328" s="2" t="s">
        <v>694</v>
      </c>
      <c r="D328" s="3" t="s">
        <v>695</v>
      </c>
      <c r="E328" s="7">
        <v>170400</v>
      </c>
      <c r="F328" s="7">
        <v>160422</v>
      </c>
      <c r="G328" s="5">
        <f>Table1[[#This Row],[pledged]]/Table1[[#This Row],[goal]]</f>
        <v>0.94144366197183094</v>
      </c>
      <c r="H328" s="2" t="s">
        <v>14</v>
      </c>
      <c r="I328" s="2">
        <v>2468</v>
      </c>
      <c r="J328" s="8">
        <f t="shared" si="58"/>
        <v>65.000810372771468</v>
      </c>
      <c r="K328" s="22" t="s">
        <v>21</v>
      </c>
      <c r="L328" s="22" t="s">
        <v>22</v>
      </c>
      <c r="M328" s="2">
        <v>1301634000</v>
      </c>
      <c r="N328" s="2">
        <v>1302325200</v>
      </c>
      <c r="O328" s="2" t="b">
        <v>0</v>
      </c>
      <c r="P328" s="2" t="b">
        <v>0</v>
      </c>
      <c r="Q328" s="2" t="b">
        <f>AND(Table1[[#This Row],[staff_pick]]=TRUE,Table1[[#This Row],[spotlight]]=TRUE)</f>
        <v>0</v>
      </c>
      <c r="R328" s="2" t="s">
        <v>100</v>
      </c>
      <c r="S328" s="8" t="str">
        <f t="shared" si="59"/>
        <v>film &amp; video</v>
      </c>
      <c r="T328" s="8" t="str">
        <f t="shared" si="60"/>
        <v>shorts</v>
      </c>
      <c r="U328" s="12">
        <f t="shared" si="61"/>
        <v>40634.208333333336</v>
      </c>
      <c r="V328" s="12">
        <f t="shared" si="62"/>
        <v>40642.208333333336</v>
      </c>
      <c r="W328" s="16">
        <f t="shared" si="63"/>
        <v>8</v>
      </c>
      <c r="X328" s="15">
        <f t="shared" si="64"/>
        <v>1</v>
      </c>
      <c r="Y328" s="19">
        <f t="shared" si="65"/>
        <v>170400</v>
      </c>
      <c r="Z328" s="19">
        <f t="shared" si="66"/>
        <v>160422</v>
      </c>
      <c r="AA328" s="19">
        <f t="shared" si="67"/>
        <v>65.000810372771468</v>
      </c>
      <c r="AB328" s="2" t="str">
        <f t="shared" si="68"/>
        <v>USA</v>
      </c>
      <c r="AF328"/>
    </row>
    <row r="329" spans="2:32" x14ac:dyDescent="0.25">
      <c r="B329" s="24">
        <v>322</v>
      </c>
      <c r="C329" s="2" t="s">
        <v>696</v>
      </c>
      <c r="D329" s="3" t="s">
        <v>697</v>
      </c>
      <c r="E329" s="7">
        <v>117900</v>
      </c>
      <c r="F329" s="7">
        <v>196377</v>
      </c>
      <c r="G329" s="5">
        <f>Table1[[#This Row],[pledged]]/Table1[[#This Row],[goal]]</f>
        <v>1.6656234096692113</v>
      </c>
      <c r="H329" s="2" t="s">
        <v>20</v>
      </c>
      <c r="I329" s="2">
        <v>5168</v>
      </c>
      <c r="J329" s="8">
        <f t="shared" si="58"/>
        <v>37.998645510835914</v>
      </c>
      <c r="K329" s="22" t="s">
        <v>21</v>
      </c>
      <c r="L329" s="22" t="s">
        <v>22</v>
      </c>
      <c r="M329" s="2">
        <v>1290664800</v>
      </c>
      <c r="N329" s="2">
        <v>1291788000</v>
      </c>
      <c r="O329" s="2" t="b">
        <v>0</v>
      </c>
      <c r="P329" s="2" t="b">
        <v>0</v>
      </c>
      <c r="Q329" s="2" t="b">
        <f>AND(Table1[[#This Row],[staff_pick]]=TRUE,Table1[[#This Row],[spotlight]]=TRUE)</f>
        <v>0</v>
      </c>
      <c r="R329" s="2" t="s">
        <v>33</v>
      </c>
      <c r="S329" s="8" t="str">
        <f t="shared" si="59"/>
        <v>theater</v>
      </c>
      <c r="T329" s="8" t="str">
        <f t="shared" si="60"/>
        <v>plays</v>
      </c>
      <c r="U329" s="12">
        <f t="shared" si="61"/>
        <v>40507.25</v>
      </c>
      <c r="V329" s="12">
        <f t="shared" si="62"/>
        <v>40520.25</v>
      </c>
      <c r="W329" s="16">
        <f t="shared" si="63"/>
        <v>13</v>
      </c>
      <c r="X329" s="15">
        <f t="shared" si="64"/>
        <v>1</v>
      </c>
      <c r="Y329" s="19">
        <f t="shared" si="65"/>
        <v>117900</v>
      </c>
      <c r="Z329" s="19">
        <f t="shared" si="66"/>
        <v>196377</v>
      </c>
      <c r="AA329" s="19">
        <f t="shared" si="67"/>
        <v>37.998645510835914</v>
      </c>
      <c r="AB329" s="2" t="str">
        <f t="shared" si="68"/>
        <v>USA</v>
      </c>
      <c r="AF329"/>
    </row>
    <row r="330" spans="2:32" x14ac:dyDescent="0.25">
      <c r="B330" s="24">
        <v>323</v>
      </c>
      <c r="C330" s="2" t="s">
        <v>698</v>
      </c>
      <c r="D330" s="3" t="s">
        <v>699</v>
      </c>
      <c r="E330" s="7">
        <v>8900</v>
      </c>
      <c r="F330" s="7">
        <v>2148</v>
      </c>
      <c r="G330" s="5">
        <f>Table1[[#This Row],[pledged]]/Table1[[#This Row],[goal]]</f>
        <v>0.24134831460674158</v>
      </c>
      <c r="H330" s="2" t="s">
        <v>14</v>
      </c>
      <c r="I330" s="2">
        <v>26</v>
      </c>
      <c r="J330" s="8">
        <f t="shared" si="58"/>
        <v>82.615384615384613</v>
      </c>
      <c r="K330" s="22" t="s">
        <v>40</v>
      </c>
      <c r="L330" s="22" t="s">
        <v>41</v>
      </c>
      <c r="M330" s="2">
        <v>1395896400</v>
      </c>
      <c r="N330" s="2">
        <v>1396069200</v>
      </c>
      <c r="O330" s="2" t="b">
        <v>0</v>
      </c>
      <c r="P330" s="2" t="b">
        <v>0</v>
      </c>
      <c r="Q330" s="2" t="b">
        <f>AND(Table1[[#This Row],[staff_pick]]=TRUE,Table1[[#This Row],[spotlight]]=TRUE)</f>
        <v>0</v>
      </c>
      <c r="R330" s="2" t="s">
        <v>42</v>
      </c>
      <c r="S330" s="8" t="str">
        <f t="shared" si="59"/>
        <v>film &amp; video</v>
      </c>
      <c r="T330" s="8" t="str">
        <f t="shared" si="60"/>
        <v>documentary</v>
      </c>
      <c r="U330" s="12">
        <f t="shared" si="61"/>
        <v>41725.208333333336</v>
      </c>
      <c r="V330" s="12">
        <f t="shared" si="62"/>
        <v>41727.208333333336</v>
      </c>
      <c r="W330" s="16">
        <f t="shared" si="63"/>
        <v>2</v>
      </c>
      <c r="X330" s="15">
        <f t="shared" si="64"/>
        <v>0.87</v>
      </c>
      <c r="Y330" s="19">
        <f t="shared" si="65"/>
        <v>10229.885057471265</v>
      </c>
      <c r="Z330" s="19">
        <f t="shared" si="66"/>
        <v>2468.9655172413795</v>
      </c>
      <c r="AA330" s="19">
        <f t="shared" si="67"/>
        <v>94.960212201591517</v>
      </c>
      <c r="AB330" s="2" t="str">
        <f t="shared" si="68"/>
        <v>United Kingdom</v>
      </c>
      <c r="AF330"/>
    </row>
    <row r="331" spans="2:32" x14ac:dyDescent="0.25">
      <c r="B331" s="24">
        <v>324</v>
      </c>
      <c r="C331" s="2" t="s">
        <v>700</v>
      </c>
      <c r="D331" s="3" t="s">
        <v>701</v>
      </c>
      <c r="E331" s="7">
        <v>7100</v>
      </c>
      <c r="F331" s="7">
        <v>11648</v>
      </c>
      <c r="G331" s="5">
        <f>Table1[[#This Row],[pledged]]/Table1[[#This Row],[goal]]</f>
        <v>1.6405633802816901</v>
      </c>
      <c r="H331" s="2" t="s">
        <v>20</v>
      </c>
      <c r="I331" s="2">
        <v>307</v>
      </c>
      <c r="J331" s="8">
        <f t="shared" si="58"/>
        <v>37.941368078175898</v>
      </c>
      <c r="K331" s="22" t="s">
        <v>21</v>
      </c>
      <c r="L331" s="22" t="s">
        <v>22</v>
      </c>
      <c r="M331" s="2">
        <v>1434862800</v>
      </c>
      <c r="N331" s="2">
        <v>1435899600</v>
      </c>
      <c r="O331" s="2" t="b">
        <v>0</v>
      </c>
      <c r="P331" s="2" t="b">
        <v>1</v>
      </c>
      <c r="Q331" s="2" t="b">
        <f>AND(Table1[[#This Row],[staff_pick]]=TRUE,Table1[[#This Row],[spotlight]]=TRUE)</f>
        <v>0</v>
      </c>
      <c r="R331" s="2" t="s">
        <v>33</v>
      </c>
      <c r="S331" s="8" t="str">
        <f t="shared" si="59"/>
        <v>theater</v>
      </c>
      <c r="T331" s="8" t="str">
        <f t="shared" si="60"/>
        <v>plays</v>
      </c>
      <c r="U331" s="12">
        <f t="shared" si="61"/>
        <v>42176.208333333328</v>
      </c>
      <c r="V331" s="12">
        <f t="shared" si="62"/>
        <v>42188.208333333328</v>
      </c>
      <c r="W331" s="16">
        <f t="shared" si="63"/>
        <v>12</v>
      </c>
      <c r="X331" s="15">
        <f t="shared" si="64"/>
        <v>1</v>
      </c>
      <c r="Y331" s="19">
        <f t="shared" si="65"/>
        <v>7100</v>
      </c>
      <c r="Z331" s="19">
        <f t="shared" si="66"/>
        <v>11648</v>
      </c>
      <c r="AA331" s="19">
        <f t="shared" si="67"/>
        <v>37.941368078175898</v>
      </c>
      <c r="AB331" s="2" t="str">
        <f t="shared" si="68"/>
        <v>USA</v>
      </c>
      <c r="AF331"/>
    </row>
    <row r="332" spans="2:32" x14ac:dyDescent="0.25">
      <c r="B332" s="24">
        <v>325</v>
      </c>
      <c r="C332" s="2" t="s">
        <v>702</v>
      </c>
      <c r="D332" s="3" t="s">
        <v>703</v>
      </c>
      <c r="E332" s="7">
        <v>6500</v>
      </c>
      <c r="F332" s="7">
        <v>5897</v>
      </c>
      <c r="G332" s="5">
        <f>Table1[[#This Row],[pledged]]/Table1[[#This Row],[goal]]</f>
        <v>0.90723076923076929</v>
      </c>
      <c r="H332" s="2" t="s">
        <v>14</v>
      </c>
      <c r="I332" s="2">
        <v>73</v>
      </c>
      <c r="J332" s="8">
        <f t="shared" si="58"/>
        <v>80.780821917808225</v>
      </c>
      <c r="K332" s="22" t="s">
        <v>21</v>
      </c>
      <c r="L332" s="22" t="s">
        <v>22</v>
      </c>
      <c r="M332" s="2">
        <v>1529125200</v>
      </c>
      <c r="N332" s="2">
        <v>1531112400</v>
      </c>
      <c r="O332" s="2" t="b">
        <v>0</v>
      </c>
      <c r="P332" s="2" t="b">
        <v>1</v>
      </c>
      <c r="Q332" s="2" t="b">
        <f>AND(Table1[[#This Row],[staff_pick]]=TRUE,Table1[[#This Row],[spotlight]]=TRUE)</f>
        <v>0</v>
      </c>
      <c r="R332" s="2" t="s">
        <v>33</v>
      </c>
      <c r="S332" s="8" t="str">
        <f t="shared" si="59"/>
        <v>theater</v>
      </c>
      <c r="T332" s="8" t="str">
        <f t="shared" si="60"/>
        <v>plays</v>
      </c>
      <c r="U332" s="12">
        <f t="shared" si="61"/>
        <v>43267.208333333328</v>
      </c>
      <c r="V332" s="12">
        <f t="shared" si="62"/>
        <v>43290.208333333328</v>
      </c>
      <c r="W332" s="16">
        <f t="shared" si="63"/>
        <v>23</v>
      </c>
      <c r="X332" s="15">
        <f t="shared" si="64"/>
        <v>1</v>
      </c>
      <c r="Y332" s="19">
        <f t="shared" si="65"/>
        <v>6500</v>
      </c>
      <c r="Z332" s="19">
        <f t="shared" si="66"/>
        <v>5897</v>
      </c>
      <c r="AA332" s="19">
        <f t="shared" si="67"/>
        <v>80.780821917808225</v>
      </c>
      <c r="AB332" s="2" t="str">
        <f t="shared" si="68"/>
        <v>USA</v>
      </c>
      <c r="AF332"/>
    </row>
    <row r="333" spans="2:32" x14ac:dyDescent="0.25">
      <c r="B333" s="24">
        <v>326</v>
      </c>
      <c r="C333" s="2" t="s">
        <v>704</v>
      </c>
      <c r="D333" s="3" t="s">
        <v>705</v>
      </c>
      <c r="E333" s="7">
        <v>7200</v>
      </c>
      <c r="F333" s="7">
        <v>3326</v>
      </c>
      <c r="G333" s="5">
        <f>Table1[[#This Row],[pledged]]/Table1[[#This Row],[goal]]</f>
        <v>0.46194444444444444</v>
      </c>
      <c r="H333" s="2" t="s">
        <v>14</v>
      </c>
      <c r="I333" s="2">
        <v>128</v>
      </c>
      <c r="J333" s="8">
        <f t="shared" si="58"/>
        <v>25.984375</v>
      </c>
      <c r="K333" s="22" t="s">
        <v>21</v>
      </c>
      <c r="L333" s="22" t="s">
        <v>22</v>
      </c>
      <c r="M333" s="2">
        <v>1451109600</v>
      </c>
      <c r="N333" s="2">
        <v>1451628000</v>
      </c>
      <c r="O333" s="2" t="b">
        <v>0</v>
      </c>
      <c r="P333" s="2" t="b">
        <v>0</v>
      </c>
      <c r="Q333" s="2" t="b">
        <f>AND(Table1[[#This Row],[staff_pick]]=TRUE,Table1[[#This Row],[spotlight]]=TRUE)</f>
        <v>0</v>
      </c>
      <c r="R333" s="2" t="s">
        <v>71</v>
      </c>
      <c r="S333" s="8" t="str">
        <f t="shared" si="59"/>
        <v>film &amp; video</v>
      </c>
      <c r="T333" s="8" t="str">
        <f t="shared" si="60"/>
        <v>animation</v>
      </c>
      <c r="U333" s="12">
        <f t="shared" si="61"/>
        <v>42364.25</v>
      </c>
      <c r="V333" s="12">
        <f t="shared" si="62"/>
        <v>42370.25</v>
      </c>
      <c r="W333" s="16">
        <f t="shared" si="63"/>
        <v>6</v>
      </c>
      <c r="X333" s="15">
        <f t="shared" si="64"/>
        <v>1</v>
      </c>
      <c r="Y333" s="19">
        <f t="shared" si="65"/>
        <v>7200</v>
      </c>
      <c r="Z333" s="19">
        <f t="shared" si="66"/>
        <v>3326</v>
      </c>
      <c r="AA333" s="19">
        <f t="shared" si="67"/>
        <v>25.984375</v>
      </c>
      <c r="AB333" s="2" t="str">
        <f t="shared" si="68"/>
        <v>USA</v>
      </c>
      <c r="AF333"/>
    </row>
    <row r="334" spans="2:32" x14ac:dyDescent="0.25">
      <c r="B334" s="24">
        <v>327</v>
      </c>
      <c r="C334" s="2" t="s">
        <v>706</v>
      </c>
      <c r="D334" s="3" t="s">
        <v>707</v>
      </c>
      <c r="E334" s="7">
        <v>2600</v>
      </c>
      <c r="F334" s="7">
        <v>1002</v>
      </c>
      <c r="G334" s="5">
        <f>Table1[[#This Row],[pledged]]/Table1[[#This Row],[goal]]</f>
        <v>0.38538461538461538</v>
      </c>
      <c r="H334" s="2" t="s">
        <v>14</v>
      </c>
      <c r="I334" s="2">
        <v>33</v>
      </c>
      <c r="J334" s="8">
        <f t="shared" si="58"/>
        <v>30.363636363636363</v>
      </c>
      <c r="K334" s="22" t="s">
        <v>21</v>
      </c>
      <c r="L334" s="22" t="s">
        <v>22</v>
      </c>
      <c r="M334" s="2">
        <v>1566968400</v>
      </c>
      <c r="N334" s="2">
        <v>1567314000</v>
      </c>
      <c r="O334" s="2" t="b">
        <v>0</v>
      </c>
      <c r="P334" s="2" t="b">
        <v>1</v>
      </c>
      <c r="Q334" s="2" t="b">
        <f>AND(Table1[[#This Row],[staff_pick]]=TRUE,Table1[[#This Row],[spotlight]]=TRUE)</f>
        <v>0</v>
      </c>
      <c r="R334" s="2" t="s">
        <v>33</v>
      </c>
      <c r="S334" s="8" t="str">
        <f t="shared" si="59"/>
        <v>theater</v>
      </c>
      <c r="T334" s="8" t="str">
        <f t="shared" si="60"/>
        <v>plays</v>
      </c>
      <c r="U334" s="12">
        <f t="shared" si="61"/>
        <v>43705.208333333328</v>
      </c>
      <c r="V334" s="12">
        <f t="shared" si="62"/>
        <v>43709.208333333328</v>
      </c>
      <c r="W334" s="16">
        <f t="shared" si="63"/>
        <v>4</v>
      </c>
      <c r="X334" s="15">
        <f t="shared" si="64"/>
        <v>1</v>
      </c>
      <c r="Y334" s="19">
        <f t="shared" si="65"/>
        <v>2600</v>
      </c>
      <c r="Z334" s="19">
        <f t="shared" si="66"/>
        <v>1002</v>
      </c>
      <c r="AA334" s="19">
        <f t="shared" si="67"/>
        <v>30.363636363636363</v>
      </c>
      <c r="AB334" s="2" t="str">
        <f t="shared" si="68"/>
        <v>USA</v>
      </c>
      <c r="AF334"/>
    </row>
    <row r="335" spans="2:32" x14ac:dyDescent="0.25">
      <c r="B335" s="24">
        <v>328</v>
      </c>
      <c r="C335" s="2" t="s">
        <v>708</v>
      </c>
      <c r="D335" s="3" t="s">
        <v>709</v>
      </c>
      <c r="E335" s="7">
        <v>98700</v>
      </c>
      <c r="F335" s="7">
        <v>131826</v>
      </c>
      <c r="G335" s="5">
        <f>Table1[[#This Row],[pledged]]/Table1[[#This Row],[goal]]</f>
        <v>1.3356231003039514</v>
      </c>
      <c r="H335" s="2" t="s">
        <v>20</v>
      </c>
      <c r="I335" s="2">
        <v>2441</v>
      </c>
      <c r="J335" s="8">
        <f t="shared" si="58"/>
        <v>54.004916018025398</v>
      </c>
      <c r="K335" s="22" t="s">
        <v>21</v>
      </c>
      <c r="L335" s="22" t="s">
        <v>22</v>
      </c>
      <c r="M335" s="2">
        <v>1543557600</v>
      </c>
      <c r="N335" s="2">
        <v>1544508000</v>
      </c>
      <c r="O335" s="2" t="b">
        <v>0</v>
      </c>
      <c r="P335" s="2" t="b">
        <v>0</v>
      </c>
      <c r="Q335" s="2" t="b">
        <f>AND(Table1[[#This Row],[staff_pick]]=TRUE,Table1[[#This Row],[spotlight]]=TRUE)</f>
        <v>0</v>
      </c>
      <c r="R335" s="2" t="s">
        <v>23</v>
      </c>
      <c r="S335" s="8" t="str">
        <f t="shared" si="59"/>
        <v>music</v>
      </c>
      <c r="T335" s="8" t="str">
        <f t="shared" si="60"/>
        <v>rock</v>
      </c>
      <c r="U335" s="12">
        <f t="shared" si="61"/>
        <v>43434.25</v>
      </c>
      <c r="V335" s="12">
        <f t="shared" si="62"/>
        <v>43445.25</v>
      </c>
      <c r="W335" s="16">
        <f t="shared" si="63"/>
        <v>11</v>
      </c>
      <c r="X335" s="15">
        <f t="shared" si="64"/>
        <v>1</v>
      </c>
      <c r="Y335" s="19">
        <f t="shared" si="65"/>
        <v>98700</v>
      </c>
      <c r="Z335" s="19">
        <f t="shared" si="66"/>
        <v>131826</v>
      </c>
      <c r="AA335" s="19">
        <f t="shared" si="67"/>
        <v>54.004916018025398</v>
      </c>
      <c r="AB335" s="2" t="str">
        <f t="shared" si="68"/>
        <v>USA</v>
      </c>
      <c r="AF335"/>
    </row>
    <row r="336" spans="2:32" x14ac:dyDescent="0.25">
      <c r="B336" s="24">
        <v>329</v>
      </c>
      <c r="C336" s="2" t="s">
        <v>710</v>
      </c>
      <c r="D336" s="3" t="s">
        <v>711</v>
      </c>
      <c r="E336" s="7">
        <v>93800</v>
      </c>
      <c r="F336" s="7">
        <v>21477</v>
      </c>
      <c r="G336" s="5">
        <f>Table1[[#This Row],[pledged]]/Table1[[#This Row],[goal]]</f>
        <v>0.22896588486140726</v>
      </c>
      <c r="H336" s="2" t="s">
        <v>47</v>
      </c>
      <c r="I336" s="2">
        <v>211</v>
      </c>
      <c r="J336" s="8">
        <f t="shared" si="58"/>
        <v>101.78672985781991</v>
      </c>
      <c r="K336" s="22" t="s">
        <v>21</v>
      </c>
      <c r="L336" s="22" t="s">
        <v>22</v>
      </c>
      <c r="M336" s="2">
        <v>1481522400</v>
      </c>
      <c r="N336" s="2">
        <v>1482472800</v>
      </c>
      <c r="O336" s="2" t="b">
        <v>0</v>
      </c>
      <c r="P336" s="2" t="b">
        <v>0</v>
      </c>
      <c r="Q336" s="2" t="b">
        <f>AND(Table1[[#This Row],[staff_pick]]=TRUE,Table1[[#This Row],[spotlight]]=TRUE)</f>
        <v>0</v>
      </c>
      <c r="R336" s="2" t="s">
        <v>89</v>
      </c>
      <c r="S336" s="8" t="str">
        <f t="shared" si="59"/>
        <v>games</v>
      </c>
      <c r="T336" s="8" t="str">
        <f t="shared" si="60"/>
        <v>video games</v>
      </c>
      <c r="U336" s="12">
        <f t="shared" si="61"/>
        <v>42716.25</v>
      </c>
      <c r="V336" s="12">
        <f t="shared" si="62"/>
        <v>42727.25</v>
      </c>
      <c r="W336" s="16">
        <f t="shared" si="63"/>
        <v>11</v>
      </c>
      <c r="X336" s="15">
        <f t="shared" si="64"/>
        <v>1</v>
      </c>
      <c r="Y336" s="19">
        <f t="shared" si="65"/>
        <v>93800</v>
      </c>
      <c r="Z336" s="19">
        <f t="shared" si="66"/>
        <v>21477</v>
      </c>
      <c r="AA336" s="19">
        <f t="shared" si="67"/>
        <v>101.78672985781991</v>
      </c>
      <c r="AB336" s="2" t="str">
        <f t="shared" si="68"/>
        <v>USA</v>
      </c>
      <c r="AF336"/>
    </row>
    <row r="337" spans="2:32" x14ac:dyDescent="0.25">
      <c r="B337" s="24">
        <v>330</v>
      </c>
      <c r="C337" s="2" t="s">
        <v>712</v>
      </c>
      <c r="D337" s="3" t="s">
        <v>713</v>
      </c>
      <c r="E337" s="7">
        <v>33700</v>
      </c>
      <c r="F337" s="7">
        <v>62330</v>
      </c>
      <c r="G337" s="5">
        <f>Table1[[#This Row],[pledged]]/Table1[[#This Row],[goal]]</f>
        <v>1.8495548961424333</v>
      </c>
      <c r="H337" s="2" t="s">
        <v>20</v>
      </c>
      <c r="I337" s="2">
        <v>1385</v>
      </c>
      <c r="J337" s="8">
        <f t="shared" si="58"/>
        <v>45.003610108303249</v>
      </c>
      <c r="K337" s="22" t="s">
        <v>40</v>
      </c>
      <c r="L337" s="22" t="s">
        <v>41</v>
      </c>
      <c r="M337" s="2">
        <v>1512712800</v>
      </c>
      <c r="N337" s="2">
        <v>1512799200</v>
      </c>
      <c r="O337" s="2" t="b">
        <v>0</v>
      </c>
      <c r="P337" s="2" t="b">
        <v>0</v>
      </c>
      <c r="Q337" s="2" t="b">
        <f>AND(Table1[[#This Row],[staff_pick]]=TRUE,Table1[[#This Row],[spotlight]]=TRUE)</f>
        <v>0</v>
      </c>
      <c r="R337" s="2" t="s">
        <v>42</v>
      </c>
      <c r="S337" s="8" t="str">
        <f t="shared" si="59"/>
        <v>film &amp; video</v>
      </c>
      <c r="T337" s="8" t="str">
        <f t="shared" si="60"/>
        <v>documentary</v>
      </c>
      <c r="U337" s="12">
        <f t="shared" si="61"/>
        <v>43077.25</v>
      </c>
      <c r="V337" s="12">
        <f t="shared" si="62"/>
        <v>43078.25</v>
      </c>
      <c r="W337" s="16">
        <f t="shared" si="63"/>
        <v>1</v>
      </c>
      <c r="X337" s="15">
        <f t="shared" si="64"/>
        <v>0.87</v>
      </c>
      <c r="Y337" s="19">
        <f t="shared" si="65"/>
        <v>38735.632183908048</v>
      </c>
      <c r="Z337" s="19">
        <f t="shared" si="66"/>
        <v>71643.678160919546</v>
      </c>
      <c r="AA337" s="19">
        <f t="shared" si="67"/>
        <v>51.728287480808333</v>
      </c>
      <c r="AB337" s="2" t="str">
        <f t="shared" si="68"/>
        <v>United Kingdom</v>
      </c>
      <c r="AF337"/>
    </row>
    <row r="338" spans="2:32" x14ac:dyDescent="0.25">
      <c r="B338" s="24">
        <v>331</v>
      </c>
      <c r="C338" s="2" t="s">
        <v>714</v>
      </c>
      <c r="D338" s="3" t="s">
        <v>715</v>
      </c>
      <c r="E338" s="7">
        <v>3300</v>
      </c>
      <c r="F338" s="7">
        <v>14643</v>
      </c>
      <c r="G338" s="5">
        <f>Table1[[#This Row],[pledged]]/Table1[[#This Row],[goal]]</f>
        <v>4.4372727272727275</v>
      </c>
      <c r="H338" s="2" t="s">
        <v>20</v>
      </c>
      <c r="I338" s="2">
        <v>190</v>
      </c>
      <c r="J338" s="8">
        <f t="shared" si="58"/>
        <v>77.068421052631578</v>
      </c>
      <c r="K338" s="22" t="s">
        <v>21</v>
      </c>
      <c r="L338" s="22" t="s">
        <v>22</v>
      </c>
      <c r="M338" s="2">
        <v>1324274400</v>
      </c>
      <c r="N338" s="2">
        <v>1324360800</v>
      </c>
      <c r="O338" s="2" t="b">
        <v>0</v>
      </c>
      <c r="P338" s="2" t="b">
        <v>0</v>
      </c>
      <c r="Q338" s="2" t="b">
        <f>AND(Table1[[#This Row],[staff_pick]]=TRUE,Table1[[#This Row],[spotlight]]=TRUE)</f>
        <v>0</v>
      </c>
      <c r="R338" s="2" t="s">
        <v>17</v>
      </c>
      <c r="S338" s="8" t="str">
        <f t="shared" si="59"/>
        <v>food</v>
      </c>
      <c r="T338" s="8" t="str">
        <f t="shared" si="60"/>
        <v>food trucks</v>
      </c>
      <c r="U338" s="12">
        <f t="shared" si="61"/>
        <v>40896.25</v>
      </c>
      <c r="V338" s="12">
        <f t="shared" si="62"/>
        <v>40897.25</v>
      </c>
      <c r="W338" s="16">
        <f t="shared" si="63"/>
        <v>1</v>
      </c>
      <c r="X338" s="15">
        <f t="shared" si="64"/>
        <v>1</v>
      </c>
      <c r="Y338" s="19">
        <f t="shared" si="65"/>
        <v>3300</v>
      </c>
      <c r="Z338" s="19">
        <f t="shared" si="66"/>
        <v>14643</v>
      </c>
      <c r="AA338" s="19">
        <f t="shared" si="67"/>
        <v>77.068421052631578</v>
      </c>
      <c r="AB338" s="2" t="str">
        <f t="shared" si="68"/>
        <v>USA</v>
      </c>
      <c r="AF338"/>
    </row>
    <row r="339" spans="2:32" x14ac:dyDescent="0.25">
      <c r="B339" s="24">
        <v>332</v>
      </c>
      <c r="C339" s="2" t="s">
        <v>716</v>
      </c>
      <c r="D339" s="3" t="s">
        <v>717</v>
      </c>
      <c r="E339" s="7">
        <v>20700</v>
      </c>
      <c r="F339" s="7">
        <v>41396</v>
      </c>
      <c r="G339" s="5">
        <f>Table1[[#This Row],[pledged]]/Table1[[#This Row],[goal]]</f>
        <v>1.999806763285024</v>
      </c>
      <c r="H339" s="2" t="s">
        <v>20</v>
      </c>
      <c r="I339" s="2">
        <v>470</v>
      </c>
      <c r="J339" s="8">
        <f t="shared" si="58"/>
        <v>88.076595744680844</v>
      </c>
      <c r="K339" s="22" t="s">
        <v>21</v>
      </c>
      <c r="L339" s="22" t="s">
        <v>22</v>
      </c>
      <c r="M339" s="2">
        <v>1364446800</v>
      </c>
      <c r="N339" s="2">
        <v>1364533200</v>
      </c>
      <c r="O339" s="2" t="b">
        <v>0</v>
      </c>
      <c r="P339" s="2" t="b">
        <v>0</v>
      </c>
      <c r="Q339" s="2" t="b">
        <f>AND(Table1[[#This Row],[staff_pick]]=TRUE,Table1[[#This Row],[spotlight]]=TRUE)</f>
        <v>0</v>
      </c>
      <c r="R339" s="2" t="s">
        <v>65</v>
      </c>
      <c r="S339" s="8" t="str">
        <f t="shared" si="59"/>
        <v>technology</v>
      </c>
      <c r="T339" s="8" t="str">
        <f t="shared" si="60"/>
        <v>wearables</v>
      </c>
      <c r="U339" s="12">
        <f t="shared" si="61"/>
        <v>41361.208333333336</v>
      </c>
      <c r="V339" s="12">
        <f t="shared" si="62"/>
        <v>41362.208333333336</v>
      </c>
      <c r="W339" s="16">
        <f t="shared" si="63"/>
        <v>1</v>
      </c>
      <c r="X339" s="15">
        <f t="shared" si="64"/>
        <v>1</v>
      </c>
      <c r="Y339" s="19">
        <f t="shared" si="65"/>
        <v>20700</v>
      </c>
      <c r="Z339" s="19">
        <f t="shared" si="66"/>
        <v>41396</v>
      </c>
      <c r="AA339" s="19">
        <f t="shared" si="67"/>
        <v>88.076595744680844</v>
      </c>
      <c r="AB339" s="2" t="str">
        <f t="shared" si="68"/>
        <v>USA</v>
      </c>
      <c r="AF339"/>
    </row>
    <row r="340" spans="2:32" x14ac:dyDescent="0.25">
      <c r="B340" s="24">
        <v>333</v>
      </c>
      <c r="C340" s="2" t="s">
        <v>718</v>
      </c>
      <c r="D340" s="3" t="s">
        <v>719</v>
      </c>
      <c r="E340" s="7">
        <v>9600</v>
      </c>
      <c r="F340" s="7">
        <v>11900</v>
      </c>
      <c r="G340" s="5">
        <f>Table1[[#This Row],[pledged]]/Table1[[#This Row],[goal]]</f>
        <v>1.2395833333333333</v>
      </c>
      <c r="H340" s="2" t="s">
        <v>20</v>
      </c>
      <c r="I340" s="2">
        <v>253</v>
      </c>
      <c r="J340" s="8">
        <f t="shared" si="58"/>
        <v>47.035573122529641</v>
      </c>
      <c r="K340" s="22" t="s">
        <v>21</v>
      </c>
      <c r="L340" s="22" t="s">
        <v>22</v>
      </c>
      <c r="M340" s="2">
        <v>1542693600</v>
      </c>
      <c r="N340" s="2">
        <v>1545112800</v>
      </c>
      <c r="O340" s="2" t="b">
        <v>0</v>
      </c>
      <c r="P340" s="2" t="b">
        <v>0</v>
      </c>
      <c r="Q340" s="2" t="b">
        <f>AND(Table1[[#This Row],[staff_pick]]=TRUE,Table1[[#This Row],[spotlight]]=TRUE)</f>
        <v>0</v>
      </c>
      <c r="R340" s="2" t="s">
        <v>33</v>
      </c>
      <c r="S340" s="8" t="str">
        <f t="shared" si="59"/>
        <v>theater</v>
      </c>
      <c r="T340" s="8" t="str">
        <f t="shared" si="60"/>
        <v>plays</v>
      </c>
      <c r="U340" s="12">
        <f t="shared" si="61"/>
        <v>43424.25</v>
      </c>
      <c r="V340" s="12">
        <f t="shared" si="62"/>
        <v>43452.25</v>
      </c>
      <c r="W340" s="16">
        <f t="shared" si="63"/>
        <v>28</v>
      </c>
      <c r="X340" s="15">
        <f t="shared" si="64"/>
        <v>1</v>
      </c>
      <c r="Y340" s="19">
        <f t="shared" si="65"/>
        <v>9600</v>
      </c>
      <c r="Z340" s="19">
        <f t="shared" si="66"/>
        <v>11900</v>
      </c>
      <c r="AA340" s="19">
        <f t="shared" si="67"/>
        <v>47.035573122529641</v>
      </c>
      <c r="AB340" s="2" t="str">
        <f t="shared" si="68"/>
        <v>USA</v>
      </c>
      <c r="AF340"/>
    </row>
    <row r="341" spans="2:32" x14ac:dyDescent="0.25">
      <c r="B341" s="24">
        <v>334</v>
      </c>
      <c r="C341" s="2" t="s">
        <v>720</v>
      </c>
      <c r="D341" s="3" t="s">
        <v>721</v>
      </c>
      <c r="E341" s="7">
        <v>66200</v>
      </c>
      <c r="F341" s="7">
        <v>123538</v>
      </c>
      <c r="G341" s="5">
        <f>Table1[[#This Row],[pledged]]/Table1[[#This Row],[goal]]</f>
        <v>1.8661329305135952</v>
      </c>
      <c r="H341" s="2" t="s">
        <v>20</v>
      </c>
      <c r="I341" s="2">
        <v>1113</v>
      </c>
      <c r="J341" s="8">
        <f t="shared" si="58"/>
        <v>110.99550763701707</v>
      </c>
      <c r="K341" s="22" t="s">
        <v>21</v>
      </c>
      <c r="L341" s="22" t="s">
        <v>22</v>
      </c>
      <c r="M341" s="2">
        <v>1515564000</v>
      </c>
      <c r="N341" s="2">
        <v>1516168800</v>
      </c>
      <c r="O341" s="2" t="b">
        <v>0</v>
      </c>
      <c r="P341" s="2" t="b">
        <v>0</v>
      </c>
      <c r="Q341" s="2" t="b">
        <f>AND(Table1[[#This Row],[staff_pick]]=TRUE,Table1[[#This Row],[spotlight]]=TRUE)</f>
        <v>0</v>
      </c>
      <c r="R341" s="2" t="s">
        <v>23</v>
      </c>
      <c r="S341" s="8" t="str">
        <f t="shared" si="59"/>
        <v>music</v>
      </c>
      <c r="T341" s="8" t="str">
        <f t="shared" si="60"/>
        <v>rock</v>
      </c>
      <c r="U341" s="12">
        <f t="shared" si="61"/>
        <v>43110.25</v>
      </c>
      <c r="V341" s="12">
        <f t="shared" si="62"/>
        <v>43117.25</v>
      </c>
      <c r="W341" s="16">
        <f t="shared" si="63"/>
        <v>7</v>
      </c>
      <c r="X341" s="15">
        <f t="shared" si="64"/>
        <v>1</v>
      </c>
      <c r="Y341" s="19">
        <f t="shared" si="65"/>
        <v>66200</v>
      </c>
      <c r="Z341" s="19">
        <f t="shared" si="66"/>
        <v>123538</v>
      </c>
      <c r="AA341" s="19">
        <f t="shared" si="67"/>
        <v>110.99550763701707</v>
      </c>
      <c r="AB341" s="2" t="str">
        <f t="shared" si="68"/>
        <v>USA</v>
      </c>
      <c r="AF341"/>
    </row>
    <row r="342" spans="2:32" x14ac:dyDescent="0.25">
      <c r="B342" s="24">
        <v>335</v>
      </c>
      <c r="C342" s="2" t="s">
        <v>722</v>
      </c>
      <c r="D342" s="3" t="s">
        <v>723</v>
      </c>
      <c r="E342" s="7">
        <v>173800</v>
      </c>
      <c r="F342" s="7">
        <v>198628</v>
      </c>
      <c r="G342" s="5">
        <f>Table1[[#This Row],[pledged]]/Table1[[#This Row],[goal]]</f>
        <v>1.1428538550057536</v>
      </c>
      <c r="H342" s="2" t="s">
        <v>20</v>
      </c>
      <c r="I342" s="2">
        <v>2283</v>
      </c>
      <c r="J342" s="8">
        <f t="shared" si="58"/>
        <v>87.003066141042481</v>
      </c>
      <c r="K342" s="22" t="s">
        <v>21</v>
      </c>
      <c r="L342" s="22" t="s">
        <v>22</v>
      </c>
      <c r="M342" s="2">
        <v>1573797600</v>
      </c>
      <c r="N342" s="2">
        <v>1574920800</v>
      </c>
      <c r="O342" s="2" t="b">
        <v>0</v>
      </c>
      <c r="P342" s="2" t="b">
        <v>0</v>
      </c>
      <c r="Q342" s="2" t="b">
        <f>AND(Table1[[#This Row],[staff_pick]]=TRUE,Table1[[#This Row],[spotlight]]=TRUE)</f>
        <v>0</v>
      </c>
      <c r="R342" s="2" t="s">
        <v>23</v>
      </c>
      <c r="S342" s="8" t="str">
        <f t="shared" si="59"/>
        <v>music</v>
      </c>
      <c r="T342" s="8" t="str">
        <f t="shared" si="60"/>
        <v>rock</v>
      </c>
      <c r="U342" s="12">
        <f t="shared" si="61"/>
        <v>43784.25</v>
      </c>
      <c r="V342" s="12">
        <f t="shared" si="62"/>
        <v>43797.25</v>
      </c>
      <c r="W342" s="16">
        <f t="shared" si="63"/>
        <v>13</v>
      </c>
      <c r="X342" s="15">
        <f t="shared" si="64"/>
        <v>1</v>
      </c>
      <c r="Y342" s="19">
        <f t="shared" si="65"/>
        <v>173800</v>
      </c>
      <c r="Z342" s="19">
        <f t="shared" si="66"/>
        <v>198628</v>
      </c>
      <c r="AA342" s="19">
        <f t="shared" si="67"/>
        <v>87.003066141042481</v>
      </c>
      <c r="AB342" s="2" t="str">
        <f t="shared" si="68"/>
        <v>USA</v>
      </c>
      <c r="AF342"/>
    </row>
    <row r="343" spans="2:32" x14ac:dyDescent="0.25">
      <c r="B343" s="24">
        <v>336</v>
      </c>
      <c r="C343" s="2" t="s">
        <v>724</v>
      </c>
      <c r="D343" s="3" t="s">
        <v>725</v>
      </c>
      <c r="E343" s="7">
        <v>70700</v>
      </c>
      <c r="F343" s="7">
        <v>68602</v>
      </c>
      <c r="G343" s="5">
        <f>Table1[[#This Row],[pledged]]/Table1[[#This Row],[goal]]</f>
        <v>0.97032531824611035</v>
      </c>
      <c r="H343" s="2" t="s">
        <v>14</v>
      </c>
      <c r="I343" s="2">
        <v>1072</v>
      </c>
      <c r="J343" s="8">
        <f t="shared" si="58"/>
        <v>63.994402985074629</v>
      </c>
      <c r="K343" s="22" t="s">
        <v>21</v>
      </c>
      <c r="L343" s="22" t="s">
        <v>22</v>
      </c>
      <c r="M343" s="2">
        <v>1292392800</v>
      </c>
      <c r="N343" s="2">
        <v>1292479200</v>
      </c>
      <c r="O343" s="2" t="b">
        <v>0</v>
      </c>
      <c r="P343" s="2" t="b">
        <v>1</v>
      </c>
      <c r="Q343" s="2" t="b">
        <f>AND(Table1[[#This Row],[staff_pick]]=TRUE,Table1[[#This Row],[spotlight]]=TRUE)</f>
        <v>0</v>
      </c>
      <c r="R343" s="2" t="s">
        <v>23</v>
      </c>
      <c r="S343" s="8" t="str">
        <f t="shared" si="59"/>
        <v>music</v>
      </c>
      <c r="T343" s="8" t="str">
        <f t="shared" si="60"/>
        <v>rock</v>
      </c>
      <c r="U343" s="12">
        <f t="shared" si="61"/>
        <v>40527.25</v>
      </c>
      <c r="V343" s="12">
        <f t="shared" si="62"/>
        <v>40528.25</v>
      </c>
      <c r="W343" s="16">
        <f t="shared" si="63"/>
        <v>1</v>
      </c>
      <c r="X343" s="15">
        <f t="shared" si="64"/>
        <v>1</v>
      </c>
      <c r="Y343" s="19">
        <f t="shared" si="65"/>
        <v>70700</v>
      </c>
      <c r="Z343" s="19">
        <f t="shared" si="66"/>
        <v>68602</v>
      </c>
      <c r="AA343" s="19">
        <f t="shared" si="67"/>
        <v>63.994402985074629</v>
      </c>
      <c r="AB343" s="2" t="str">
        <f t="shared" si="68"/>
        <v>USA</v>
      </c>
      <c r="AF343"/>
    </row>
    <row r="344" spans="2:32" x14ac:dyDescent="0.25">
      <c r="B344" s="24">
        <v>337</v>
      </c>
      <c r="C344" s="2" t="s">
        <v>726</v>
      </c>
      <c r="D344" s="3" t="s">
        <v>727</v>
      </c>
      <c r="E344" s="7">
        <v>94500</v>
      </c>
      <c r="F344" s="7">
        <v>116064</v>
      </c>
      <c r="G344" s="5">
        <f>Table1[[#This Row],[pledged]]/Table1[[#This Row],[goal]]</f>
        <v>1.2281904761904763</v>
      </c>
      <c r="H344" s="2" t="s">
        <v>20</v>
      </c>
      <c r="I344" s="2">
        <v>1095</v>
      </c>
      <c r="J344" s="8">
        <f t="shared" si="58"/>
        <v>105.9945205479452</v>
      </c>
      <c r="K344" s="22" t="s">
        <v>21</v>
      </c>
      <c r="L344" s="22" t="s">
        <v>22</v>
      </c>
      <c r="M344" s="2">
        <v>1573452000</v>
      </c>
      <c r="N344" s="2">
        <v>1573538400</v>
      </c>
      <c r="O344" s="2" t="b">
        <v>0</v>
      </c>
      <c r="P344" s="2" t="b">
        <v>0</v>
      </c>
      <c r="Q344" s="2" t="b">
        <f>AND(Table1[[#This Row],[staff_pick]]=TRUE,Table1[[#This Row],[spotlight]]=TRUE)</f>
        <v>0</v>
      </c>
      <c r="R344" s="2" t="s">
        <v>33</v>
      </c>
      <c r="S344" s="8" t="str">
        <f t="shared" si="59"/>
        <v>theater</v>
      </c>
      <c r="T344" s="8" t="str">
        <f t="shared" si="60"/>
        <v>plays</v>
      </c>
      <c r="U344" s="12">
        <f t="shared" si="61"/>
        <v>43780.25</v>
      </c>
      <c r="V344" s="12">
        <f t="shared" si="62"/>
        <v>43781.25</v>
      </c>
      <c r="W344" s="16">
        <f t="shared" si="63"/>
        <v>1</v>
      </c>
      <c r="X344" s="15">
        <f t="shared" si="64"/>
        <v>1</v>
      </c>
      <c r="Y344" s="19">
        <f t="shared" si="65"/>
        <v>94500</v>
      </c>
      <c r="Z344" s="19">
        <f t="shared" si="66"/>
        <v>116064</v>
      </c>
      <c r="AA344" s="19">
        <f t="shared" si="67"/>
        <v>105.9945205479452</v>
      </c>
      <c r="AB344" s="2" t="str">
        <f t="shared" si="68"/>
        <v>USA</v>
      </c>
      <c r="AF344"/>
    </row>
    <row r="345" spans="2:32" x14ac:dyDescent="0.25">
      <c r="B345" s="24">
        <v>338</v>
      </c>
      <c r="C345" s="2" t="s">
        <v>728</v>
      </c>
      <c r="D345" s="3" t="s">
        <v>729</v>
      </c>
      <c r="E345" s="7">
        <v>69800</v>
      </c>
      <c r="F345" s="7">
        <v>125042</v>
      </c>
      <c r="G345" s="5">
        <f>Table1[[#This Row],[pledged]]/Table1[[#This Row],[goal]]</f>
        <v>1.7914326647564469</v>
      </c>
      <c r="H345" s="2" t="s">
        <v>20</v>
      </c>
      <c r="I345" s="2">
        <v>1690</v>
      </c>
      <c r="J345" s="8">
        <f t="shared" si="58"/>
        <v>73.989349112426041</v>
      </c>
      <c r="K345" s="22" t="s">
        <v>21</v>
      </c>
      <c r="L345" s="22" t="s">
        <v>22</v>
      </c>
      <c r="M345" s="2">
        <v>1317790800</v>
      </c>
      <c r="N345" s="2">
        <v>1320382800</v>
      </c>
      <c r="O345" s="2" t="b">
        <v>0</v>
      </c>
      <c r="P345" s="2" t="b">
        <v>0</v>
      </c>
      <c r="Q345" s="2" t="b">
        <f>AND(Table1[[#This Row],[staff_pick]]=TRUE,Table1[[#This Row],[spotlight]]=TRUE)</f>
        <v>0</v>
      </c>
      <c r="R345" s="2" t="s">
        <v>33</v>
      </c>
      <c r="S345" s="8" t="str">
        <f t="shared" si="59"/>
        <v>theater</v>
      </c>
      <c r="T345" s="8" t="str">
        <f t="shared" si="60"/>
        <v>plays</v>
      </c>
      <c r="U345" s="12">
        <f t="shared" si="61"/>
        <v>40821.208333333336</v>
      </c>
      <c r="V345" s="12">
        <f t="shared" si="62"/>
        <v>40851.208333333336</v>
      </c>
      <c r="W345" s="16">
        <f t="shared" si="63"/>
        <v>30</v>
      </c>
      <c r="X345" s="15">
        <f t="shared" si="64"/>
        <v>1</v>
      </c>
      <c r="Y345" s="19">
        <f t="shared" si="65"/>
        <v>69800</v>
      </c>
      <c r="Z345" s="19">
        <f t="shared" si="66"/>
        <v>125042</v>
      </c>
      <c r="AA345" s="19">
        <f t="shared" si="67"/>
        <v>73.989349112426041</v>
      </c>
      <c r="AB345" s="2" t="str">
        <f t="shared" si="68"/>
        <v>USA</v>
      </c>
      <c r="AF345"/>
    </row>
    <row r="346" spans="2:32" x14ac:dyDescent="0.25">
      <c r="B346" s="24">
        <v>339</v>
      </c>
      <c r="C346" s="2" t="s">
        <v>730</v>
      </c>
      <c r="D346" s="3" t="s">
        <v>731</v>
      </c>
      <c r="E346" s="7">
        <v>136300</v>
      </c>
      <c r="F346" s="7">
        <v>108974</v>
      </c>
      <c r="G346" s="5">
        <f>Table1[[#This Row],[pledged]]/Table1[[#This Row],[goal]]</f>
        <v>0.79951577402787966</v>
      </c>
      <c r="H346" s="2" t="s">
        <v>74</v>
      </c>
      <c r="I346" s="2">
        <v>1297</v>
      </c>
      <c r="J346" s="8">
        <f t="shared" si="58"/>
        <v>84.02004626060139</v>
      </c>
      <c r="K346" s="22" t="s">
        <v>15</v>
      </c>
      <c r="L346" s="22" t="s">
        <v>16</v>
      </c>
      <c r="M346" s="2">
        <v>1501650000</v>
      </c>
      <c r="N346" s="2">
        <v>1502859600</v>
      </c>
      <c r="O346" s="2" t="b">
        <v>0</v>
      </c>
      <c r="P346" s="2" t="b">
        <v>0</v>
      </c>
      <c r="Q346" s="2" t="b">
        <f>AND(Table1[[#This Row],[staff_pick]]=TRUE,Table1[[#This Row],[spotlight]]=TRUE)</f>
        <v>0</v>
      </c>
      <c r="R346" s="2" t="s">
        <v>33</v>
      </c>
      <c r="S346" s="8" t="str">
        <f t="shared" si="59"/>
        <v>theater</v>
      </c>
      <c r="T346" s="8" t="str">
        <f t="shared" si="60"/>
        <v>plays</v>
      </c>
      <c r="U346" s="12">
        <f t="shared" si="61"/>
        <v>42949.208333333328</v>
      </c>
      <c r="V346" s="12">
        <f t="shared" si="62"/>
        <v>42963.208333333328</v>
      </c>
      <c r="W346" s="16">
        <f t="shared" si="63"/>
        <v>14</v>
      </c>
      <c r="X346" s="15">
        <f t="shared" si="64"/>
        <v>1.32</v>
      </c>
      <c r="Y346" s="19">
        <f t="shared" si="65"/>
        <v>103257.57575757576</v>
      </c>
      <c r="Z346" s="19">
        <f t="shared" si="66"/>
        <v>82556.060606060608</v>
      </c>
      <c r="AA346" s="19">
        <f t="shared" si="67"/>
        <v>63.651550197425294</v>
      </c>
      <c r="AB346" s="2" t="str">
        <f t="shared" si="68"/>
        <v>Canada</v>
      </c>
      <c r="AF346"/>
    </row>
    <row r="347" spans="2:32" x14ac:dyDescent="0.25">
      <c r="B347" s="24">
        <v>340</v>
      </c>
      <c r="C347" s="2" t="s">
        <v>732</v>
      </c>
      <c r="D347" s="3" t="s">
        <v>733</v>
      </c>
      <c r="E347" s="7">
        <v>37100</v>
      </c>
      <c r="F347" s="7">
        <v>34964</v>
      </c>
      <c r="G347" s="5">
        <f>Table1[[#This Row],[pledged]]/Table1[[#This Row],[goal]]</f>
        <v>0.94242587601078165</v>
      </c>
      <c r="H347" s="2" t="s">
        <v>14</v>
      </c>
      <c r="I347" s="2">
        <v>393</v>
      </c>
      <c r="J347" s="8">
        <f t="shared" si="58"/>
        <v>88.966921119592882</v>
      </c>
      <c r="K347" s="22" t="s">
        <v>21</v>
      </c>
      <c r="L347" s="22" t="s">
        <v>22</v>
      </c>
      <c r="M347" s="2">
        <v>1323669600</v>
      </c>
      <c r="N347" s="2">
        <v>1323756000</v>
      </c>
      <c r="O347" s="2" t="b">
        <v>0</v>
      </c>
      <c r="P347" s="2" t="b">
        <v>0</v>
      </c>
      <c r="Q347" s="2" t="b">
        <f>AND(Table1[[#This Row],[staff_pick]]=TRUE,Table1[[#This Row],[spotlight]]=TRUE)</f>
        <v>0</v>
      </c>
      <c r="R347" s="2" t="s">
        <v>122</v>
      </c>
      <c r="S347" s="8" t="str">
        <f t="shared" si="59"/>
        <v>photography</v>
      </c>
      <c r="T347" s="8" t="str">
        <f t="shared" si="60"/>
        <v>photography books</v>
      </c>
      <c r="U347" s="12">
        <f t="shared" si="61"/>
        <v>40889.25</v>
      </c>
      <c r="V347" s="12">
        <f t="shared" si="62"/>
        <v>40890.25</v>
      </c>
      <c r="W347" s="16">
        <f t="shared" si="63"/>
        <v>1</v>
      </c>
      <c r="X347" s="15">
        <f t="shared" si="64"/>
        <v>1</v>
      </c>
      <c r="Y347" s="19">
        <f t="shared" si="65"/>
        <v>37100</v>
      </c>
      <c r="Z347" s="19">
        <f t="shared" si="66"/>
        <v>34964</v>
      </c>
      <c r="AA347" s="19">
        <f t="shared" si="67"/>
        <v>88.966921119592882</v>
      </c>
      <c r="AB347" s="2" t="str">
        <f t="shared" si="68"/>
        <v>USA</v>
      </c>
      <c r="AF347"/>
    </row>
    <row r="348" spans="2:32" x14ac:dyDescent="0.25">
      <c r="B348" s="24">
        <v>341</v>
      </c>
      <c r="C348" s="2" t="s">
        <v>734</v>
      </c>
      <c r="D348" s="3" t="s">
        <v>735</v>
      </c>
      <c r="E348" s="7">
        <v>114300</v>
      </c>
      <c r="F348" s="7">
        <v>96777</v>
      </c>
      <c r="G348" s="5">
        <f>Table1[[#This Row],[pledged]]/Table1[[#This Row],[goal]]</f>
        <v>0.84669291338582675</v>
      </c>
      <c r="H348" s="2" t="s">
        <v>14</v>
      </c>
      <c r="I348" s="2">
        <v>1257</v>
      </c>
      <c r="J348" s="8">
        <f t="shared" si="58"/>
        <v>76.990453460620529</v>
      </c>
      <c r="K348" s="22" t="s">
        <v>21</v>
      </c>
      <c r="L348" s="22" t="s">
        <v>22</v>
      </c>
      <c r="M348" s="2">
        <v>1440738000</v>
      </c>
      <c r="N348" s="2">
        <v>1441342800</v>
      </c>
      <c r="O348" s="2" t="b">
        <v>0</v>
      </c>
      <c r="P348" s="2" t="b">
        <v>0</v>
      </c>
      <c r="Q348" s="2" t="b">
        <f>AND(Table1[[#This Row],[staff_pick]]=TRUE,Table1[[#This Row],[spotlight]]=TRUE)</f>
        <v>0</v>
      </c>
      <c r="R348" s="2" t="s">
        <v>60</v>
      </c>
      <c r="S348" s="8" t="str">
        <f t="shared" si="59"/>
        <v>music</v>
      </c>
      <c r="T348" s="8" t="str">
        <f t="shared" si="60"/>
        <v>indie rock</v>
      </c>
      <c r="U348" s="12">
        <f t="shared" si="61"/>
        <v>42244.208333333328</v>
      </c>
      <c r="V348" s="12">
        <f t="shared" si="62"/>
        <v>42251.208333333328</v>
      </c>
      <c r="W348" s="16">
        <f t="shared" si="63"/>
        <v>7</v>
      </c>
      <c r="X348" s="15">
        <f t="shared" si="64"/>
        <v>1</v>
      </c>
      <c r="Y348" s="19">
        <f t="shared" si="65"/>
        <v>114300</v>
      </c>
      <c r="Z348" s="19">
        <f t="shared" si="66"/>
        <v>96777</v>
      </c>
      <c r="AA348" s="19">
        <f t="shared" si="67"/>
        <v>76.990453460620529</v>
      </c>
      <c r="AB348" s="2" t="str">
        <f t="shared" si="68"/>
        <v>USA</v>
      </c>
      <c r="AF348"/>
    </row>
    <row r="349" spans="2:32" x14ac:dyDescent="0.25">
      <c r="B349" s="24">
        <v>342</v>
      </c>
      <c r="C349" s="2" t="s">
        <v>736</v>
      </c>
      <c r="D349" s="3" t="s">
        <v>737</v>
      </c>
      <c r="E349" s="7">
        <v>47900</v>
      </c>
      <c r="F349" s="7">
        <v>31864</v>
      </c>
      <c r="G349" s="5">
        <f>Table1[[#This Row],[pledged]]/Table1[[#This Row],[goal]]</f>
        <v>0.66521920668058454</v>
      </c>
      <c r="H349" s="2" t="s">
        <v>14</v>
      </c>
      <c r="I349" s="2">
        <v>328</v>
      </c>
      <c r="J349" s="8">
        <f t="shared" si="58"/>
        <v>97.146341463414629</v>
      </c>
      <c r="K349" s="22" t="s">
        <v>21</v>
      </c>
      <c r="L349" s="22" t="s">
        <v>22</v>
      </c>
      <c r="M349" s="2">
        <v>1374296400</v>
      </c>
      <c r="N349" s="2">
        <v>1375333200</v>
      </c>
      <c r="O349" s="2" t="b">
        <v>0</v>
      </c>
      <c r="P349" s="2" t="b">
        <v>0</v>
      </c>
      <c r="Q349" s="2" t="b">
        <f>AND(Table1[[#This Row],[staff_pick]]=TRUE,Table1[[#This Row],[spotlight]]=TRUE)</f>
        <v>0</v>
      </c>
      <c r="R349" s="2" t="s">
        <v>33</v>
      </c>
      <c r="S349" s="8" t="str">
        <f t="shared" si="59"/>
        <v>theater</v>
      </c>
      <c r="T349" s="8" t="str">
        <f t="shared" si="60"/>
        <v>plays</v>
      </c>
      <c r="U349" s="12">
        <f t="shared" si="61"/>
        <v>41475.208333333336</v>
      </c>
      <c r="V349" s="12">
        <f t="shared" si="62"/>
        <v>41487.208333333336</v>
      </c>
      <c r="W349" s="16">
        <f t="shared" si="63"/>
        <v>12</v>
      </c>
      <c r="X349" s="15">
        <f t="shared" si="64"/>
        <v>1</v>
      </c>
      <c r="Y349" s="19">
        <f t="shared" si="65"/>
        <v>47900</v>
      </c>
      <c r="Z349" s="19">
        <f t="shared" si="66"/>
        <v>31864</v>
      </c>
      <c r="AA349" s="19">
        <f t="shared" si="67"/>
        <v>97.146341463414629</v>
      </c>
      <c r="AB349" s="2" t="str">
        <f t="shared" si="68"/>
        <v>USA</v>
      </c>
      <c r="AF349"/>
    </row>
    <row r="350" spans="2:32" x14ac:dyDescent="0.25">
      <c r="B350" s="24">
        <v>343</v>
      </c>
      <c r="C350" s="2" t="s">
        <v>738</v>
      </c>
      <c r="D350" s="3" t="s">
        <v>739</v>
      </c>
      <c r="E350" s="7">
        <v>9000</v>
      </c>
      <c r="F350" s="7">
        <v>4853</v>
      </c>
      <c r="G350" s="5">
        <f>Table1[[#This Row],[pledged]]/Table1[[#This Row],[goal]]</f>
        <v>0.53922222222222227</v>
      </c>
      <c r="H350" s="2" t="s">
        <v>14</v>
      </c>
      <c r="I350" s="2">
        <v>147</v>
      </c>
      <c r="J350" s="8">
        <f t="shared" si="58"/>
        <v>33.013605442176868</v>
      </c>
      <c r="K350" s="22" t="s">
        <v>21</v>
      </c>
      <c r="L350" s="22" t="s">
        <v>22</v>
      </c>
      <c r="M350" s="2">
        <v>1384840800</v>
      </c>
      <c r="N350" s="2">
        <v>1389420000</v>
      </c>
      <c r="O350" s="2" t="b">
        <v>0</v>
      </c>
      <c r="P350" s="2" t="b">
        <v>0</v>
      </c>
      <c r="Q350" s="2" t="b">
        <f>AND(Table1[[#This Row],[staff_pick]]=TRUE,Table1[[#This Row],[spotlight]]=TRUE)</f>
        <v>0</v>
      </c>
      <c r="R350" s="2" t="s">
        <v>33</v>
      </c>
      <c r="S350" s="8" t="str">
        <f t="shared" si="59"/>
        <v>theater</v>
      </c>
      <c r="T350" s="8" t="str">
        <f t="shared" si="60"/>
        <v>plays</v>
      </c>
      <c r="U350" s="12">
        <f t="shared" si="61"/>
        <v>41597.25</v>
      </c>
      <c r="V350" s="12">
        <f t="shared" si="62"/>
        <v>41650.25</v>
      </c>
      <c r="W350" s="16">
        <f t="shared" si="63"/>
        <v>53</v>
      </c>
      <c r="X350" s="15">
        <f t="shared" si="64"/>
        <v>1</v>
      </c>
      <c r="Y350" s="19">
        <f t="shared" si="65"/>
        <v>9000</v>
      </c>
      <c r="Z350" s="19">
        <f t="shared" si="66"/>
        <v>4853</v>
      </c>
      <c r="AA350" s="19">
        <f t="shared" si="67"/>
        <v>33.013605442176868</v>
      </c>
      <c r="AB350" s="2" t="str">
        <f t="shared" si="68"/>
        <v>USA</v>
      </c>
      <c r="AF350"/>
    </row>
    <row r="351" spans="2:32" x14ac:dyDescent="0.25">
      <c r="B351" s="24">
        <v>344</v>
      </c>
      <c r="C351" s="2" t="s">
        <v>740</v>
      </c>
      <c r="D351" s="3" t="s">
        <v>741</v>
      </c>
      <c r="E351" s="7">
        <v>197600</v>
      </c>
      <c r="F351" s="7">
        <v>82959</v>
      </c>
      <c r="G351" s="5">
        <f>Table1[[#This Row],[pledged]]/Table1[[#This Row],[goal]]</f>
        <v>0.41983299595141699</v>
      </c>
      <c r="H351" s="2" t="s">
        <v>14</v>
      </c>
      <c r="I351" s="2">
        <v>830</v>
      </c>
      <c r="J351" s="8">
        <f t="shared" si="58"/>
        <v>99.950602409638549</v>
      </c>
      <c r="K351" s="22" t="s">
        <v>21</v>
      </c>
      <c r="L351" s="22" t="s">
        <v>22</v>
      </c>
      <c r="M351" s="2">
        <v>1516600800</v>
      </c>
      <c r="N351" s="2">
        <v>1520056800</v>
      </c>
      <c r="O351" s="2" t="b">
        <v>0</v>
      </c>
      <c r="P351" s="2" t="b">
        <v>0</v>
      </c>
      <c r="Q351" s="2" t="b">
        <f>AND(Table1[[#This Row],[staff_pick]]=TRUE,Table1[[#This Row],[spotlight]]=TRUE)</f>
        <v>0</v>
      </c>
      <c r="R351" s="2" t="s">
        <v>89</v>
      </c>
      <c r="S351" s="8" t="str">
        <f t="shared" si="59"/>
        <v>games</v>
      </c>
      <c r="T351" s="8" t="str">
        <f t="shared" si="60"/>
        <v>video games</v>
      </c>
      <c r="U351" s="12">
        <f t="shared" si="61"/>
        <v>43122.25</v>
      </c>
      <c r="V351" s="12">
        <f t="shared" si="62"/>
        <v>43162.25</v>
      </c>
      <c r="W351" s="16">
        <f t="shared" si="63"/>
        <v>40</v>
      </c>
      <c r="X351" s="15">
        <f t="shared" si="64"/>
        <v>1</v>
      </c>
      <c r="Y351" s="19">
        <f t="shared" si="65"/>
        <v>197600</v>
      </c>
      <c r="Z351" s="19">
        <f t="shared" si="66"/>
        <v>82959</v>
      </c>
      <c r="AA351" s="19">
        <f t="shared" si="67"/>
        <v>99.950602409638549</v>
      </c>
      <c r="AB351" s="2" t="str">
        <f t="shared" si="68"/>
        <v>USA</v>
      </c>
      <c r="AF351"/>
    </row>
    <row r="352" spans="2:32" x14ac:dyDescent="0.25">
      <c r="B352" s="24">
        <v>345</v>
      </c>
      <c r="C352" s="2" t="s">
        <v>742</v>
      </c>
      <c r="D352" s="3" t="s">
        <v>743</v>
      </c>
      <c r="E352" s="7">
        <v>157600</v>
      </c>
      <c r="F352" s="7">
        <v>23159</v>
      </c>
      <c r="G352" s="5">
        <f>Table1[[#This Row],[pledged]]/Table1[[#This Row],[goal]]</f>
        <v>0.14694796954314721</v>
      </c>
      <c r="H352" s="2" t="s">
        <v>14</v>
      </c>
      <c r="I352" s="2">
        <v>331</v>
      </c>
      <c r="J352" s="8">
        <f t="shared" si="58"/>
        <v>69.966767371601208</v>
      </c>
      <c r="K352" s="22" t="s">
        <v>40</v>
      </c>
      <c r="L352" s="22" t="s">
        <v>41</v>
      </c>
      <c r="M352" s="2">
        <v>1436418000</v>
      </c>
      <c r="N352" s="2">
        <v>1436504400</v>
      </c>
      <c r="O352" s="2" t="b">
        <v>0</v>
      </c>
      <c r="P352" s="2" t="b">
        <v>0</v>
      </c>
      <c r="Q352" s="2" t="b">
        <f>AND(Table1[[#This Row],[staff_pick]]=TRUE,Table1[[#This Row],[spotlight]]=TRUE)</f>
        <v>0</v>
      </c>
      <c r="R352" s="2" t="s">
        <v>53</v>
      </c>
      <c r="S352" s="8" t="str">
        <f t="shared" si="59"/>
        <v>film &amp; video</v>
      </c>
      <c r="T352" s="8" t="str">
        <f t="shared" si="60"/>
        <v>drama</v>
      </c>
      <c r="U352" s="12">
        <f t="shared" si="61"/>
        <v>42194.208333333328</v>
      </c>
      <c r="V352" s="12">
        <f t="shared" si="62"/>
        <v>42195.208333333328</v>
      </c>
      <c r="W352" s="16">
        <f t="shared" si="63"/>
        <v>1</v>
      </c>
      <c r="X352" s="15">
        <f t="shared" si="64"/>
        <v>0.87</v>
      </c>
      <c r="Y352" s="19">
        <f t="shared" si="65"/>
        <v>181149.42528735631</v>
      </c>
      <c r="Z352" s="19">
        <f t="shared" si="66"/>
        <v>26619.540229885057</v>
      </c>
      <c r="AA352" s="19">
        <f t="shared" si="67"/>
        <v>80.421571691495643</v>
      </c>
      <c r="AB352" s="2" t="str">
        <f t="shared" si="68"/>
        <v>United Kingdom</v>
      </c>
      <c r="AF352"/>
    </row>
    <row r="353" spans="2:32" x14ac:dyDescent="0.25">
      <c r="B353" s="24">
        <v>346</v>
      </c>
      <c r="C353" s="2" t="s">
        <v>744</v>
      </c>
      <c r="D353" s="3" t="s">
        <v>745</v>
      </c>
      <c r="E353" s="7">
        <v>8000</v>
      </c>
      <c r="F353" s="7">
        <v>2758</v>
      </c>
      <c r="G353" s="5">
        <f>Table1[[#This Row],[pledged]]/Table1[[#This Row],[goal]]</f>
        <v>0.34475</v>
      </c>
      <c r="H353" s="2" t="s">
        <v>14</v>
      </c>
      <c r="I353" s="2">
        <v>25</v>
      </c>
      <c r="J353" s="8">
        <f t="shared" si="58"/>
        <v>110.32</v>
      </c>
      <c r="K353" s="22" t="s">
        <v>21</v>
      </c>
      <c r="L353" s="22" t="s">
        <v>22</v>
      </c>
      <c r="M353" s="2">
        <v>1503550800</v>
      </c>
      <c r="N353" s="2">
        <v>1508302800</v>
      </c>
      <c r="O353" s="2" t="b">
        <v>0</v>
      </c>
      <c r="P353" s="2" t="b">
        <v>1</v>
      </c>
      <c r="Q353" s="2" t="b">
        <f>AND(Table1[[#This Row],[staff_pick]]=TRUE,Table1[[#This Row],[spotlight]]=TRUE)</f>
        <v>0</v>
      </c>
      <c r="R353" s="2" t="s">
        <v>60</v>
      </c>
      <c r="S353" s="8" t="str">
        <f t="shared" si="59"/>
        <v>music</v>
      </c>
      <c r="T353" s="8" t="str">
        <f t="shared" si="60"/>
        <v>indie rock</v>
      </c>
      <c r="U353" s="12">
        <f t="shared" si="61"/>
        <v>42971.208333333328</v>
      </c>
      <c r="V353" s="12">
        <f t="shared" si="62"/>
        <v>43026.208333333328</v>
      </c>
      <c r="W353" s="16">
        <f t="shared" si="63"/>
        <v>55</v>
      </c>
      <c r="X353" s="15">
        <f t="shared" si="64"/>
        <v>1</v>
      </c>
      <c r="Y353" s="19">
        <f t="shared" si="65"/>
        <v>8000</v>
      </c>
      <c r="Z353" s="19">
        <f t="shared" si="66"/>
        <v>2758</v>
      </c>
      <c r="AA353" s="19">
        <f t="shared" si="67"/>
        <v>110.32</v>
      </c>
      <c r="AB353" s="2" t="str">
        <f t="shared" si="68"/>
        <v>USA</v>
      </c>
      <c r="AF353"/>
    </row>
    <row r="354" spans="2:32" x14ac:dyDescent="0.25">
      <c r="B354" s="24">
        <v>347</v>
      </c>
      <c r="C354" s="2" t="s">
        <v>746</v>
      </c>
      <c r="D354" s="3" t="s">
        <v>747</v>
      </c>
      <c r="E354" s="7">
        <v>900</v>
      </c>
      <c r="F354" s="7">
        <v>12607</v>
      </c>
      <c r="G354" s="5">
        <f>Table1[[#This Row],[pledged]]/Table1[[#This Row],[goal]]</f>
        <v>14.007777777777777</v>
      </c>
      <c r="H354" s="2" t="s">
        <v>20</v>
      </c>
      <c r="I354" s="2">
        <v>191</v>
      </c>
      <c r="J354" s="8">
        <f t="shared" si="58"/>
        <v>66.005235602094245</v>
      </c>
      <c r="K354" s="22" t="s">
        <v>21</v>
      </c>
      <c r="L354" s="22" t="s">
        <v>22</v>
      </c>
      <c r="M354" s="2">
        <v>1423634400</v>
      </c>
      <c r="N354" s="2">
        <v>1425708000</v>
      </c>
      <c r="O354" s="2" t="b">
        <v>0</v>
      </c>
      <c r="P354" s="2" t="b">
        <v>0</v>
      </c>
      <c r="Q354" s="2" t="b">
        <f>AND(Table1[[#This Row],[staff_pick]]=TRUE,Table1[[#This Row],[spotlight]]=TRUE)</f>
        <v>0</v>
      </c>
      <c r="R354" s="2" t="s">
        <v>28</v>
      </c>
      <c r="S354" s="8" t="str">
        <f t="shared" si="59"/>
        <v>technology</v>
      </c>
      <c r="T354" s="8" t="str">
        <f t="shared" si="60"/>
        <v>web</v>
      </c>
      <c r="U354" s="12">
        <f t="shared" si="61"/>
        <v>42046.25</v>
      </c>
      <c r="V354" s="12">
        <f t="shared" si="62"/>
        <v>42070.25</v>
      </c>
      <c r="W354" s="16">
        <f t="shared" si="63"/>
        <v>24</v>
      </c>
      <c r="X354" s="15">
        <f t="shared" si="64"/>
        <v>1</v>
      </c>
      <c r="Y354" s="19">
        <f t="shared" si="65"/>
        <v>900</v>
      </c>
      <c r="Z354" s="19">
        <f t="shared" si="66"/>
        <v>12607</v>
      </c>
      <c r="AA354" s="19">
        <f t="shared" si="67"/>
        <v>66.005235602094245</v>
      </c>
      <c r="AB354" s="2" t="str">
        <f t="shared" si="68"/>
        <v>USA</v>
      </c>
      <c r="AF354"/>
    </row>
    <row r="355" spans="2:32" x14ac:dyDescent="0.25">
      <c r="B355" s="24">
        <v>348</v>
      </c>
      <c r="C355" s="2" t="s">
        <v>748</v>
      </c>
      <c r="D355" s="3" t="s">
        <v>749</v>
      </c>
      <c r="E355" s="7">
        <v>199000</v>
      </c>
      <c r="F355" s="7">
        <v>142823</v>
      </c>
      <c r="G355" s="5">
        <f>Table1[[#This Row],[pledged]]/Table1[[#This Row],[goal]]</f>
        <v>0.71770351758793971</v>
      </c>
      <c r="H355" s="2" t="s">
        <v>14</v>
      </c>
      <c r="I355" s="2">
        <v>3483</v>
      </c>
      <c r="J355" s="8">
        <f t="shared" si="58"/>
        <v>41.005742176284812</v>
      </c>
      <c r="K355" s="22" t="s">
        <v>21</v>
      </c>
      <c r="L355" s="22" t="s">
        <v>22</v>
      </c>
      <c r="M355" s="2">
        <v>1487224800</v>
      </c>
      <c r="N355" s="2">
        <v>1488348000</v>
      </c>
      <c r="O355" s="2" t="b">
        <v>0</v>
      </c>
      <c r="P355" s="2" t="b">
        <v>0</v>
      </c>
      <c r="Q355" s="2" t="b">
        <f>AND(Table1[[#This Row],[staff_pick]]=TRUE,Table1[[#This Row],[spotlight]]=TRUE)</f>
        <v>0</v>
      </c>
      <c r="R355" s="2" t="s">
        <v>17</v>
      </c>
      <c r="S355" s="8" t="str">
        <f t="shared" si="59"/>
        <v>food</v>
      </c>
      <c r="T355" s="8" t="str">
        <f t="shared" si="60"/>
        <v>food trucks</v>
      </c>
      <c r="U355" s="12">
        <f t="shared" si="61"/>
        <v>42782.25</v>
      </c>
      <c r="V355" s="12">
        <f t="shared" si="62"/>
        <v>42795.25</v>
      </c>
      <c r="W355" s="16">
        <f t="shared" si="63"/>
        <v>13</v>
      </c>
      <c r="X355" s="15">
        <f t="shared" si="64"/>
        <v>1</v>
      </c>
      <c r="Y355" s="19">
        <f t="shared" si="65"/>
        <v>199000</v>
      </c>
      <c r="Z355" s="19">
        <f t="shared" si="66"/>
        <v>142823</v>
      </c>
      <c r="AA355" s="19">
        <f t="shared" si="67"/>
        <v>41.005742176284812</v>
      </c>
      <c r="AB355" s="2" t="str">
        <f t="shared" si="68"/>
        <v>USA</v>
      </c>
      <c r="AF355"/>
    </row>
    <row r="356" spans="2:32" x14ac:dyDescent="0.25">
      <c r="B356" s="24">
        <v>349</v>
      </c>
      <c r="C356" s="2" t="s">
        <v>750</v>
      </c>
      <c r="D356" s="3" t="s">
        <v>751</v>
      </c>
      <c r="E356" s="7">
        <v>180800</v>
      </c>
      <c r="F356" s="7">
        <v>95958</v>
      </c>
      <c r="G356" s="5">
        <f>Table1[[#This Row],[pledged]]/Table1[[#This Row],[goal]]</f>
        <v>0.53074115044247783</v>
      </c>
      <c r="H356" s="2" t="s">
        <v>14</v>
      </c>
      <c r="I356" s="2">
        <v>923</v>
      </c>
      <c r="J356" s="8">
        <f t="shared" si="58"/>
        <v>103.96316359696641</v>
      </c>
      <c r="K356" s="22" t="s">
        <v>21</v>
      </c>
      <c r="L356" s="22" t="s">
        <v>22</v>
      </c>
      <c r="M356" s="2">
        <v>1500008400</v>
      </c>
      <c r="N356" s="2">
        <v>1502600400</v>
      </c>
      <c r="O356" s="2" t="b">
        <v>0</v>
      </c>
      <c r="P356" s="2" t="b">
        <v>0</v>
      </c>
      <c r="Q356" s="2" t="b">
        <f>AND(Table1[[#This Row],[staff_pick]]=TRUE,Table1[[#This Row],[spotlight]]=TRUE)</f>
        <v>0</v>
      </c>
      <c r="R356" s="2" t="s">
        <v>33</v>
      </c>
      <c r="S356" s="8" t="str">
        <f t="shared" si="59"/>
        <v>theater</v>
      </c>
      <c r="T356" s="8" t="str">
        <f t="shared" si="60"/>
        <v>plays</v>
      </c>
      <c r="U356" s="12">
        <f t="shared" si="61"/>
        <v>42930.208333333328</v>
      </c>
      <c r="V356" s="12">
        <f t="shared" si="62"/>
        <v>42960.208333333328</v>
      </c>
      <c r="W356" s="16">
        <f t="shared" si="63"/>
        <v>30</v>
      </c>
      <c r="X356" s="15">
        <f t="shared" si="64"/>
        <v>1</v>
      </c>
      <c r="Y356" s="19">
        <f t="shared" si="65"/>
        <v>180800</v>
      </c>
      <c r="Z356" s="19">
        <f t="shared" si="66"/>
        <v>95958</v>
      </c>
      <c r="AA356" s="19">
        <f t="shared" si="67"/>
        <v>103.96316359696641</v>
      </c>
      <c r="AB356" s="2" t="str">
        <f t="shared" si="68"/>
        <v>USA</v>
      </c>
      <c r="AF356"/>
    </row>
    <row r="357" spans="2:32" x14ac:dyDescent="0.25">
      <c r="B357" s="24">
        <v>350</v>
      </c>
      <c r="C357" s="2" t="s">
        <v>752</v>
      </c>
      <c r="D357" s="3" t="s">
        <v>753</v>
      </c>
      <c r="E357" s="7">
        <v>100</v>
      </c>
      <c r="F357" s="7">
        <v>5</v>
      </c>
      <c r="G357" s="5">
        <f>Table1[[#This Row],[pledged]]/Table1[[#This Row],[goal]]</f>
        <v>0.05</v>
      </c>
      <c r="H357" s="2" t="s">
        <v>14</v>
      </c>
      <c r="I357" s="2">
        <v>1</v>
      </c>
      <c r="J357" s="8">
        <f t="shared" si="58"/>
        <v>5</v>
      </c>
      <c r="K357" s="22" t="s">
        <v>21</v>
      </c>
      <c r="L357" s="22" t="s">
        <v>22</v>
      </c>
      <c r="M357" s="2">
        <v>1432098000</v>
      </c>
      <c r="N357" s="2">
        <v>1433653200</v>
      </c>
      <c r="O357" s="2" t="b">
        <v>0</v>
      </c>
      <c r="P357" s="2" t="b">
        <v>1</v>
      </c>
      <c r="Q357" s="2" t="b">
        <f>AND(Table1[[#This Row],[staff_pick]]=TRUE,Table1[[#This Row],[spotlight]]=TRUE)</f>
        <v>0</v>
      </c>
      <c r="R357" s="2" t="s">
        <v>159</v>
      </c>
      <c r="S357" s="8" t="str">
        <f t="shared" si="59"/>
        <v>music</v>
      </c>
      <c r="T357" s="8" t="str">
        <f t="shared" si="60"/>
        <v>jazz</v>
      </c>
      <c r="U357" s="12">
        <f t="shared" si="61"/>
        <v>42144.208333333328</v>
      </c>
      <c r="V357" s="12">
        <f t="shared" si="62"/>
        <v>42162.208333333328</v>
      </c>
      <c r="W357" s="16">
        <f t="shared" si="63"/>
        <v>18</v>
      </c>
      <c r="X357" s="15">
        <f t="shared" si="64"/>
        <v>1</v>
      </c>
      <c r="Y357" s="19">
        <f t="shared" si="65"/>
        <v>100</v>
      </c>
      <c r="Z357" s="19">
        <f t="shared" si="66"/>
        <v>5</v>
      </c>
      <c r="AA357" s="19">
        <f t="shared" si="67"/>
        <v>5</v>
      </c>
      <c r="AB357" s="2" t="str">
        <f t="shared" si="68"/>
        <v>USA</v>
      </c>
      <c r="AF357"/>
    </row>
    <row r="358" spans="2:32" x14ac:dyDescent="0.25">
      <c r="B358" s="24">
        <v>351</v>
      </c>
      <c r="C358" s="2" t="s">
        <v>754</v>
      </c>
      <c r="D358" s="3" t="s">
        <v>755</v>
      </c>
      <c r="E358" s="7">
        <v>74100</v>
      </c>
      <c r="F358" s="7">
        <v>94631</v>
      </c>
      <c r="G358" s="5">
        <f>Table1[[#This Row],[pledged]]/Table1[[#This Row],[goal]]</f>
        <v>1.2770715249662619</v>
      </c>
      <c r="H358" s="2" t="s">
        <v>20</v>
      </c>
      <c r="I358" s="2">
        <v>2013</v>
      </c>
      <c r="J358" s="8">
        <f t="shared" si="58"/>
        <v>47.009935419771487</v>
      </c>
      <c r="K358" s="22" t="s">
        <v>21</v>
      </c>
      <c r="L358" s="22" t="s">
        <v>22</v>
      </c>
      <c r="M358" s="2">
        <v>1440392400</v>
      </c>
      <c r="N358" s="2">
        <v>1441602000</v>
      </c>
      <c r="O358" s="2" t="b">
        <v>0</v>
      </c>
      <c r="P358" s="2" t="b">
        <v>0</v>
      </c>
      <c r="Q358" s="2" t="b">
        <f>AND(Table1[[#This Row],[staff_pick]]=TRUE,Table1[[#This Row],[spotlight]]=TRUE)</f>
        <v>0</v>
      </c>
      <c r="R358" s="2" t="s">
        <v>23</v>
      </c>
      <c r="S358" s="8" t="str">
        <f t="shared" si="59"/>
        <v>music</v>
      </c>
      <c r="T358" s="8" t="str">
        <f t="shared" si="60"/>
        <v>rock</v>
      </c>
      <c r="U358" s="12">
        <f t="shared" si="61"/>
        <v>42240.208333333328</v>
      </c>
      <c r="V358" s="12">
        <f t="shared" si="62"/>
        <v>42254.208333333328</v>
      </c>
      <c r="W358" s="16">
        <f t="shared" si="63"/>
        <v>14</v>
      </c>
      <c r="X358" s="15">
        <f t="shared" si="64"/>
        <v>1</v>
      </c>
      <c r="Y358" s="19">
        <f t="shared" si="65"/>
        <v>74100</v>
      </c>
      <c r="Z358" s="19">
        <f t="shared" si="66"/>
        <v>94631</v>
      </c>
      <c r="AA358" s="19">
        <f t="shared" si="67"/>
        <v>47.009935419771487</v>
      </c>
      <c r="AB358" s="2" t="str">
        <f t="shared" si="68"/>
        <v>USA</v>
      </c>
      <c r="AF358"/>
    </row>
    <row r="359" spans="2:32" x14ac:dyDescent="0.25">
      <c r="B359" s="24">
        <v>352</v>
      </c>
      <c r="C359" s="2" t="s">
        <v>756</v>
      </c>
      <c r="D359" s="3" t="s">
        <v>757</v>
      </c>
      <c r="E359" s="7">
        <v>2800</v>
      </c>
      <c r="F359" s="7">
        <v>977</v>
      </c>
      <c r="G359" s="5">
        <f>Table1[[#This Row],[pledged]]/Table1[[#This Row],[goal]]</f>
        <v>0.34892857142857142</v>
      </c>
      <c r="H359" s="2" t="s">
        <v>14</v>
      </c>
      <c r="I359" s="2">
        <v>33</v>
      </c>
      <c r="J359" s="8">
        <f t="shared" si="58"/>
        <v>29.606060606060606</v>
      </c>
      <c r="K359" s="22" t="s">
        <v>15</v>
      </c>
      <c r="L359" s="22" t="s">
        <v>16</v>
      </c>
      <c r="M359" s="2">
        <v>1446876000</v>
      </c>
      <c r="N359" s="2">
        <v>1447567200</v>
      </c>
      <c r="O359" s="2" t="b">
        <v>0</v>
      </c>
      <c r="P359" s="2" t="b">
        <v>0</v>
      </c>
      <c r="Q359" s="2" t="b">
        <f>AND(Table1[[#This Row],[staff_pick]]=TRUE,Table1[[#This Row],[spotlight]]=TRUE)</f>
        <v>0</v>
      </c>
      <c r="R359" s="2" t="s">
        <v>33</v>
      </c>
      <c r="S359" s="8" t="str">
        <f t="shared" si="59"/>
        <v>theater</v>
      </c>
      <c r="T359" s="8" t="str">
        <f t="shared" si="60"/>
        <v>plays</v>
      </c>
      <c r="U359" s="12">
        <f t="shared" si="61"/>
        <v>42315.25</v>
      </c>
      <c r="V359" s="12">
        <f t="shared" si="62"/>
        <v>42323.25</v>
      </c>
      <c r="W359" s="16">
        <f t="shared" si="63"/>
        <v>8</v>
      </c>
      <c r="X359" s="15">
        <f t="shared" si="64"/>
        <v>1.32</v>
      </c>
      <c r="Y359" s="19">
        <f t="shared" si="65"/>
        <v>2121.212121212121</v>
      </c>
      <c r="Z359" s="19">
        <f t="shared" si="66"/>
        <v>740.15151515151513</v>
      </c>
      <c r="AA359" s="19">
        <f t="shared" si="67"/>
        <v>22.428833792470154</v>
      </c>
      <c r="AB359" s="2" t="str">
        <f t="shared" si="68"/>
        <v>Canada</v>
      </c>
      <c r="AF359"/>
    </row>
    <row r="360" spans="2:32" x14ac:dyDescent="0.25">
      <c r="B360" s="24">
        <v>353</v>
      </c>
      <c r="C360" s="2" t="s">
        <v>758</v>
      </c>
      <c r="D360" s="3" t="s">
        <v>759</v>
      </c>
      <c r="E360" s="7">
        <v>33600</v>
      </c>
      <c r="F360" s="7">
        <v>137961</v>
      </c>
      <c r="G360" s="5">
        <f>Table1[[#This Row],[pledged]]/Table1[[#This Row],[goal]]</f>
        <v>4.105982142857143</v>
      </c>
      <c r="H360" s="2" t="s">
        <v>20</v>
      </c>
      <c r="I360" s="2">
        <v>1703</v>
      </c>
      <c r="J360" s="8">
        <f t="shared" si="58"/>
        <v>81.010569583088667</v>
      </c>
      <c r="K360" s="22" t="s">
        <v>21</v>
      </c>
      <c r="L360" s="22" t="s">
        <v>22</v>
      </c>
      <c r="M360" s="2">
        <v>1562302800</v>
      </c>
      <c r="N360" s="2">
        <v>1562389200</v>
      </c>
      <c r="O360" s="2" t="b">
        <v>0</v>
      </c>
      <c r="P360" s="2" t="b">
        <v>0</v>
      </c>
      <c r="Q360" s="2" t="b">
        <f>AND(Table1[[#This Row],[staff_pick]]=TRUE,Table1[[#This Row],[spotlight]]=TRUE)</f>
        <v>0</v>
      </c>
      <c r="R360" s="2" t="s">
        <v>33</v>
      </c>
      <c r="S360" s="8" t="str">
        <f t="shared" si="59"/>
        <v>theater</v>
      </c>
      <c r="T360" s="8" t="str">
        <f t="shared" si="60"/>
        <v>plays</v>
      </c>
      <c r="U360" s="12">
        <f t="shared" si="61"/>
        <v>43651.208333333328</v>
      </c>
      <c r="V360" s="12">
        <f t="shared" si="62"/>
        <v>43652.208333333328</v>
      </c>
      <c r="W360" s="16">
        <f t="shared" si="63"/>
        <v>1</v>
      </c>
      <c r="X360" s="15">
        <f t="shared" si="64"/>
        <v>1</v>
      </c>
      <c r="Y360" s="19">
        <f t="shared" si="65"/>
        <v>33600</v>
      </c>
      <c r="Z360" s="19">
        <f t="shared" si="66"/>
        <v>137961</v>
      </c>
      <c r="AA360" s="19">
        <f t="shared" si="67"/>
        <v>81.010569583088667</v>
      </c>
      <c r="AB360" s="2" t="str">
        <f t="shared" si="68"/>
        <v>USA</v>
      </c>
      <c r="AF360"/>
    </row>
    <row r="361" spans="2:32" x14ac:dyDescent="0.25">
      <c r="B361" s="24">
        <v>354</v>
      </c>
      <c r="C361" s="2" t="s">
        <v>760</v>
      </c>
      <c r="D361" s="3" t="s">
        <v>761</v>
      </c>
      <c r="E361" s="7">
        <v>6100</v>
      </c>
      <c r="F361" s="7">
        <v>7548</v>
      </c>
      <c r="G361" s="5">
        <f>Table1[[#This Row],[pledged]]/Table1[[#This Row],[goal]]</f>
        <v>1.2373770491803278</v>
      </c>
      <c r="H361" s="2" t="s">
        <v>20</v>
      </c>
      <c r="I361" s="2">
        <v>80</v>
      </c>
      <c r="J361" s="8">
        <f t="shared" si="58"/>
        <v>94.35</v>
      </c>
      <c r="K361" s="22" t="s">
        <v>36</v>
      </c>
      <c r="L361" s="22" t="s">
        <v>37</v>
      </c>
      <c r="M361" s="2">
        <v>1378184400</v>
      </c>
      <c r="N361" s="2">
        <v>1378789200</v>
      </c>
      <c r="O361" s="2" t="b">
        <v>0</v>
      </c>
      <c r="P361" s="2" t="b">
        <v>0</v>
      </c>
      <c r="Q361" s="2" t="b">
        <f>AND(Table1[[#This Row],[staff_pick]]=TRUE,Table1[[#This Row],[spotlight]]=TRUE)</f>
        <v>0</v>
      </c>
      <c r="R361" s="2" t="s">
        <v>42</v>
      </c>
      <c r="S361" s="8" t="str">
        <f t="shared" si="59"/>
        <v>film &amp; video</v>
      </c>
      <c r="T361" s="8" t="str">
        <f t="shared" si="60"/>
        <v>documentary</v>
      </c>
      <c r="U361" s="12">
        <f t="shared" si="61"/>
        <v>41520.208333333336</v>
      </c>
      <c r="V361" s="12">
        <f t="shared" si="62"/>
        <v>41527.208333333336</v>
      </c>
      <c r="W361" s="16">
        <f t="shared" si="63"/>
        <v>7</v>
      </c>
      <c r="X361" s="15">
        <f t="shared" si="64"/>
        <v>7.46</v>
      </c>
      <c r="Y361" s="19">
        <f t="shared" si="65"/>
        <v>817.69436997319031</v>
      </c>
      <c r="Z361" s="19">
        <f t="shared" si="66"/>
        <v>1011.7962466487936</v>
      </c>
      <c r="AA361" s="19">
        <f t="shared" si="67"/>
        <v>12.647453083109919</v>
      </c>
      <c r="AB361" s="2" t="str">
        <f t="shared" si="68"/>
        <v>Denmark</v>
      </c>
      <c r="AF361"/>
    </row>
    <row r="362" spans="2:32" x14ac:dyDescent="0.25">
      <c r="B362" s="24">
        <v>355</v>
      </c>
      <c r="C362" s="2" t="s">
        <v>762</v>
      </c>
      <c r="D362" s="3" t="s">
        <v>763</v>
      </c>
      <c r="E362" s="7">
        <v>3800</v>
      </c>
      <c r="F362" s="7">
        <v>2241</v>
      </c>
      <c r="G362" s="5">
        <f>Table1[[#This Row],[pledged]]/Table1[[#This Row],[goal]]</f>
        <v>0.58973684210526311</v>
      </c>
      <c r="H362" s="2" t="s">
        <v>47</v>
      </c>
      <c r="I362" s="2">
        <v>86</v>
      </c>
      <c r="J362" s="8">
        <f t="shared" si="58"/>
        <v>26.058139534883722</v>
      </c>
      <c r="K362" s="22" t="s">
        <v>21</v>
      </c>
      <c r="L362" s="22" t="s">
        <v>22</v>
      </c>
      <c r="M362" s="2">
        <v>1485064800</v>
      </c>
      <c r="N362" s="2">
        <v>1488520800</v>
      </c>
      <c r="O362" s="2" t="b">
        <v>0</v>
      </c>
      <c r="P362" s="2" t="b">
        <v>0</v>
      </c>
      <c r="Q362" s="2" t="b">
        <f>AND(Table1[[#This Row],[staff_pick]]=TRUE,Table1[[#This Row],[spotlight]]=TRUE)</f>
        <v>0</v>
      </c>
      <c r="R362" s="2" t="s">
        <v>65</v>
      </c>
      <c r="S362" s="8" t="str">
        <f t="shared" si="59"/>
        <v>technology</v>
      </c>
      <c r="T362" s="8" t="str">
        <f t="shared" si="60"/>
        <v>wearables</v>
      </c>
      <c r="U362" s="12">
        <f t="shared" si="61"/>
        <v>42757.25</v>
      </c>
      <c r="V362" s="12">
        <f t="shared" si="62"/>
        <v>42797.25</v>
      </c>
      <c r="W362" s="16">
        <f t="shared" si="63"/>
        <v>40</v>
      </c>
      <c r="X362" s="15">
        <f t="shared" si="64"/>
        <v>1</v>
      </c>
      <c r="Y362" s="19">
        <f t="shared" si="65"/>
        <v>3800</v>
      </c>
      <c r="Z362" s="19">
        <f t="shared" si="66"/>
        <v>2241</v>
      </c>
      <c r="AA362" s="19">
        <f t="shared" si="67"/>
        <v>26.058139534883722</v>
      </c>
      <c r="AB362" s="2" t="str">
        <f t="shared" si="68"/>
        <v>USA</v>
      </c>
      <c r="AF362"/>
    </row>
    <row r="363" spans="2:32" x14ac:dyDescent="0.25">
      <c r="B363" s="24">
        <v>356</v>
      </c>
      <c r="C363" s="2" t="s">
        <v>764</v>
      </c>
      <c r="D363" s="3" t="s">
        <v>765</v>
      </c>
      <c r="E363" s="7">
        <v>9300</v>
      </c>
      <c r="F363" s="7">
        <v>3431</v>
      </c>
      <c r="G363" s="5">
        <f>Table1[[#This Row],[pledged]]/Table1[[#This Row],[goal]]</f>
        <v>0.36892473118279567</v>
      </c>
      <c r="H363" s="2" t="s">
        <v>14</v>
      </c>
      <c r="I363" s="2">
        <v>40</v>
      </c>
      <c r="J363" s="8">
        <f t="shared" si="58"/>
        <v>85.775000000000006</v>
      </c>
      <c r="K363" s="22" t="s">
        <v>107</v>
      </c>
      <c r="L363" s="22" t="s">
        <v>108</v>
      </c>
      <c r="M363" s="2">
        <v>1326520800</v>
      </c>
      <c r="N363" s="2">
        <v>1327298400</v>
      </c>
      <c r="O363" s="2" t="b">
        <v>0</v>
      </c>
      <c r="P363" s="2" t="b">
        <v>0</v>
      </c>
      <c r="Q363" s="2" t="b">
        <f>AND(Table1[[#This Row],[staff_pick]]=TRUE,Table1[[#This Row],[spotlight]]=TRUE)</f>
        <v>0</v>
      </c>
      <c r="R363" s="2" t="s">
        <v>33</v>
      </c>
      <c r="S363" s="8" t="str">
        <f t="shared" si="59"/>
        <v>theater</v>
      </c>
      <c r="T363" s="8" t="str">
        <f t="shared" si="60"/>
        <v>plays</v>
      </c>
      <c r="U363" s="12">
        <f t="shared" si="61"/>
        <v>40922.25</v>
      </c>
      <c r="V363" s="12">
        <f t="shared" si="62"/>
        <v>40931.25</v>
      </c>
      <c r="W363" s="16">
        <f t="shared" si="63"/>
        <v>9</v>
      </c>
      <c r="X363" s="15">
        <f t="shared" si="64"/>
        <v>1</v>
      </c>
      <c r="Y363" s="19">
        <f t="shared" si="65"/>
        <v>9300</v>
      </c>
      <c r="Z363" s="19">
        <f t="shared" si="66"/>
        <v>3431</v>
      </c>
      <c r="AA363" s="19">
        <f t="shared" si="67"/>
        <v>85.775000000000006</v>
      </c>
      <c r="AB363" s="2" t="str">
        <f t="shared" si="68"/>
        <v>Euro Zone</v>
      </c>
      <c r="AF363"/>
    </row>
    <row r="364" spans="2:32" x14ac:dyDescent="0.25">
      <c r="B364" s="24">
        <v>357</v>
      </c>
      <c r="C364" s="2" t="s">
        <v>766</v>
      </c>
      <c r="D364" s="3" t="s">
        <v>767</v>
      </c>
      <c r="E364" s="7">
        <v>2300</v>
      </c>
      <c r="F364" s="7">
        <v>4253</v>
      </c>
      <c r="G364" s="5">
        <f>Table1[[#This Row],[pledged]]/Table1[[#This Row],[goal]]</f>
        <v>1.8491304347826087</v>
      </c>
      <c r="H364" s="2" t="s">
        <v>20</v>
      </c>
      <c r="I364" s="2">
        <v>41</v>
      </c>
      <c r="J364" s="8">
        <f t="shared" si="58"/>
        <v>103.73170731707317</v>
      </c>
      <c r="K364" s="22" t="s">
        <v>21</v>
      </c>
      <c r="L364" s="22" t="s">
        <v>22</v>
      </c>
      <c r="M364" s="2">
        <v>1441256400</v>
      </c>
      <c r="N364" s="2">
        <v>1443416400</v>
      </c>
      <c r="O364" s="2" t="b">
        <v>0</v>
      </c>
      <c r="P364" s="2" t="b">
        <v>0</v>
      </c>
      <c r="Q364" s="2" t="b">
        <f>AND(Table1[[#This Row],[staff_pick]]=TRUE,Table1[[#This Row],[spotlight]]=TRUE)</f>
        <v>0</v>
      </c>
      <c r="R364" s="2" t="s">
        <v>89</v>
      </c>
      <c r="S364" s="8" t="str">
        <f t="shared" si="59"/>
        <v>games</v>
      </c>
      <c r="T364" s="8" t="str">
        <f t="shared" si="60"/>
        <v>video games</v>
      </c>
      <c r="U364" s="12">
        <f t="shared" si="61"/>
        <v>42250.208333333328</v>
      </c>
      <c r="V364" s="12">
        <f t="shared" si="62"/>
        <v>42275.208333333328</v>
      </c>
      <c r="W364" s="16">
        <f t="shared" si="63"/>
        <v>25</v>
      </c>
      <c r="X364" s="15">
        <f t="shared" si="64"/>
        <v>1</v>
      </c>
      <c r="Y364" s="19">
        <f t="shared" si="65"/>
        <v>2300</v>
      </c>
      <c r="Z364" s="19">
        <f t="shared" si="66"/>
        <v>4253</v>
      </c>
      <c r="AA364" s="19">
        <f t="shared" si="67"/>
        <v>103.73170731707317</v>
      </c>
      <c r="AB364" s="2" t="str">
        <f t="shared" si="68"/>
        <v>USA</v>
      </c>
      <c r="AF364"/>
    </row>
    <row r="365" spans="2:32" x14ac:dyDescent="0.25">
      <c r="B365" s="24">
        <v>358</v>
      </c>
      <c r="C365" s="2" t="s">
        <v>768</v>
      </c>
      <c r="D365" s="3" t="s">
        <v>769</v>
      </c>
      <c r="E365" s="7">
        <v>9700</v>
      </c>
      <c r="F365" s="7">
        <v>1146</v>
      </c>
      <c r="G365" s="5">
        <f>Table1[[#This Row],[pledged]]/Table1[[#This Row],[goal]]</f>
        <v>0.11814432989690722</v>
      </c>
      <c r="H365" s="2" t="s">
        <v>14</v>
      </c>
      <c r="I365" s="2">
        <v>23</v>
      </c>
      <c r="J365" s="8">
        <f t="shared" si="58"/>
        <v>49.826086956521742</v>
      </c>
      <c r="K365" s="22" t="s">
        <v>15</v>
      </c>
      <c r="L365" s="22" t="s">
        <v>16</v>
      </c>
      <c r="M365" s="2">
        <v>1533877200</v>
      </c>
      <c r="N365" s="2">
        <v>1534136400</v>
      </c>
      <c r="O365" s="2" t="b">
        <v>1</v>
      </c>
      <c r="P365" s="2" t="b">
        <v>0</v>
      </c>
      <c r="Q365" s="2" t="b">
        <f>AND(Table1[[#This Row],[staff_pick]]=TRUE,Table1[[#This Row],[spotlight]]=TRUE)</f>
        <v>0</v>
      </c>
      <c r="R365" s="2" t="s">
        <v>122</v>
      </c>
      <c r="S365" s="8" t="str">
        <f t="shared" si="59"/>
        <v>photography</v>
      </c>
      <c r="T365" s="8" t="str">
        <f t="shared" si="60"/>
        <v>photography books</v>
      </c>
      <c r="U365" s="12">
        <f t="shared" si="61"/>
        <v>43322.208333333328</v>
      </c>
      <c r="V365" s="12">
        <f t="shared" si="62"/>
        <v>43325.208333333328</v>
      </c>
      <c r="W365" s="16">
        <f t="shared" si="63"/>
        <v>3</v>
      </c>
      <c r="X365" s="15">
        <f t="shared" si="64"/>
        <v>1.32</v>
      </c>
      <c r="Y365" s="19">
        <f t="shared" si="65"/>
        <v>7348.484848484848</v>
      </c>
      <c r="Z365" s="19">
        <f t="shared" si="66"/>
        <v>868.18181818181813</v>
      </c>
      <c r="AA365" s="19">
        <f t="shared" si="67"/>
        <v>37.747035573122524</v>
      </c>
      <c r="AB365" s="2" t="str">
        <f t="shared" si="68"/>
        <v>Canada</v>
      </c>
      <c r="AF365"/>
    </row>
    <row r="366" spans="2:32" x14ac:dyDescent="0.25">
      <c r="B366" s="24">
        <v>359</v>
      </c>
      <c r="C366" s="2" t="s">
        <v>770</v>
      </c>
      <c r="D366" s="3" t="s">
        <v>771</v>
      </c>
      <c r="E366" s="7">
        <v>4000</v>
      </c>
      <c r="F366" s="7">
        <v>11948</v>
      </c>
      <c r="G366" s="5">
        <f>Table1[[#This Row],[pledged]]/Table1[[#This Row],[goal]]</f>
        <v>2.9870000000000001</v>
      </c>
      <c r="H366" s="2" t="s">
        <v>20</v>
      </c>
      <c r="I366" s="2">
        <v>187</v>
      </c>
      <c r="J366" s="8">
        <f t="shared" si="58"/>
        <v>63.893048128342244</v>
      </c>
      <c r="K366" s="22" t="s">
        <v>21</v>
      </c>
      <c r="L366" s="22" t="s">
        <v>22</v>
      </c>
      <c r="M366" s="2">
        <v>1314421200</v>
      </c>
      <c r="N366" s="2">
        <v>1315026000</v>
      </c>
      <c r="O366" s="2" t="b">
        <v>0</v>
      </c>
      <c r="P366" s="2" t="b">
        <v>0</v>
      </c>
      <c r="Q366" s="2" t="b">
        <f>AND(Table1[[#This Row],[staff_pick]]=TRUE,Table1[[#This Row],[spotlight]]=TRUE)</f>
        <v>0</v>
      </c>
      <c r="R366" s="2" t="s">
        <v>71</v>
      </c>
      <c r="S366" s="8" t="str">
        <f t="shared" si="59"/>
        <v>film &amp; video</v>
      </c>
      <c r="T366" s="8" t="str">
        <f t="shared" si="60"/>
        <v>animation</v>
      </c>
      <c r="U366" s="12">
        <f t="shared" si="61"/>
        <v>40782.208333333336</v>
      </c>
      <c r="V366" s="12">
        <f t="shared" si="62"/>
        <v>40789.208333333336</v>
      </c>
      <c r="W366" s="16">
        <f t="shared" si="63"/>
        <v>7</v>
      </c>
      <c r="X366" s="15">
        <f t="shared" si="64"/>
        <v>1</v>
      </c>
      <c r="Y366" s="19">
        <f t="shared" si="65"/>
        <v>4000</v>
      </c>
      <c r="Z366" s="19">
        <f t="shared" si="66"/>
        <v>11948</v>
      </c>
      <c r="AA366" s="19">
        <f t="shared" si="67"/>
        <v>63.893048128342244</v>
      </c>
      <c r="AB366" s="2" t="str">
        <f t="shared" si="68"/>
        <v>USA</v>
      </c>
      <c r="AF366"/>
    </row>
    <row r="367" spans="2:32" x14ac:dyDescent="0.25">
      <c r="B367" s="24">
        <v>360</v>
      </c>
      <c r="C367" s="2" t="s">
        <v>772</v>
      </c>
      <c r="D367" s="3" t="s">
        <v>773</v>
      </c>
      <c r="E367" s="7">
        <v>59700</v>
      </c>
      <c r="F367" s="7">
        <v>135132</v>
      </c>
      <c r="G367" s="5">
        <f>Table1[[#This Row],[pledged]]/Table1[[#This Row],[goal]]</f>
        <v>2.2635175879396985</v>
      </c>
      <c r="H367" s="2" t="s">
        <v>20</v>
      </c>
      <c r="I367" s="2">
        <v>2875</v>
      </c>
      <c r="J367" s="8">
        <f t="shared" si="58"/>
        <v>47.002434782608695</v>
      </c>
      <c r="K367" s="22" t="s">
        <v>40</v>
      </c>
      <c r="L367" s="22" t="s">
        <v>41</v>
      </c>
      <c r="M367" s="2">
        <v>1293861600</v>
      </c>
      <c r="N367" s="2">
        <v>1295071200</v>
      </c>
      <c r="O367" s="2" t="b">
        <v>0</v>
      </c>
      <c r="P367" s="2" t="b">
        <v>1</v>
      </c>
      <c r="Q367" s="2" t="b">
        <f>AND(Table1[[#This Row],[staff_pick]]=TRUE,Table1[[#This Row],[spotlight]]=TRUE)</f>
        <v>0</v>
      </c>
      <c r="R367" s="2" t="s">
        <v>33</v>
      </c>
      <c r="S367" s="8" t="str">
        <f t="shared" si="59"/>
        <v>theater</v>
      </c>
      <c r="T367" s="8" t="str">
        <f t="shared" si="60"/>
        <v>plays</v>
      </c>
      <c r="U367" s="12">
        <f t="shared" si="61"/>
        <v>40544.25</v>
      </c>
      <c r="V367" s="12">
        <f t="shared" si="62"/>
        <v>40558.25</v>
      </c>
      <c r="W367" s="16">
        <f t="shared" si="63"/>
        <v>14</v>
      </c>
      <c r="X367" s="15">
        <f t="shared" si="64"/>
        <v>0.87</v>
      </c>
      <c r="Y367" s="19">
        <f t="shared" si="65"/>
        <v>68620.68965517242</v>
      </c>
      <c r="Z367" s="19">
        <f t="shared" si="66"/>
        <v>155324.13793103449</v>
      </c>
      <c r="AA367" s="19">
        <f t="shared" si="67"/>
        <v>54.025787106446778</v>
      </c>
      <c r="AB367" s="2" t="str">
        <f t="shared" si="68"/>
        <v>United Kingdom</v>
      </c>
      <c r="AF367"/>
    </row>
    <row r="368" spans="2:32" x14ac:dyDescent="0.25">
      <c r="B368" s="24">
        <v>361</v>
      </c>
      <c r="C368" s="2" t="s">
        <v>774</v>
      </c>
      <c r="D368" s="3" t="s">
        <v>775</v>
      </c>
      <c r="E368" s="7">
        <v>5500</v>
      </c>
      <c r="F368" s="7">
        <v>9546</v>
      </c>
      <c r="G368" s="5">
        <f>Table1[[#This Row],[pledged]]/Table1[[#This Row],[goal]]</f>
        <v>1.7356363636363636</v>
      </c>
      <c r="H368" s="2" t="s">
        <v>20</v>
      </c>
      <c r="I368" s="2">
        <v>88</v>
      </c>
      <c r="J368" s="8">
        <f t="shared" si="58"/>
        <v>108.47727272727273</v>
      </c>
      <c r="K368" s="22" t="s">
        <v>21</v>
      </c>
      <c r="L368" s="22" t="s">
        <v>22</v>
      </c>
      <c r="M368" s="2">
        <v>1507352400</v>
      </c>
      <c r="N368" s="2">
        <v>1509426000</v>
      </c>
      <c r="O368" s="2" t="b">
        <v>0</v>
      </c>
      <c r="P368" s="2" t="b">
        <v>0</v>
      </c>
      <c r="Q368" s="2" t="b">
        <f>AND(Table1[[#This Row],[staff_pick]]=TRUE,Table1[[#This Row],[spotlight]]=TRUE)</f>
        <v>0</v>
      </c>
      <c r="R368" s="2" t="s">
        <v>33</v>
      </c>
      <c r="S368" s="8" t="str">
        <f t="shared" si="59"/>
        <v>theater</v>
      </c>
      <c r="T368" s="8" t="str">
        <f t="shared" si="60"/>
        <v>plays</v>
      </c>
      <c r="U368" s="12">
        <f t="shared" si="61"/>
        <v>43015.208333333328</v>
      </c>
      <c r="V368" s="12">
        <f t="shared" si="62"/>
        <v>43039.208333333328</v>
      </c>
      <c r="W368" s="16">
        <f t="shared" si="63"/>
        <v>24</v>
      </c>
      <c r="X368" s="15">
        <f t="shared" si="64"/>
        <v>1</v>
      </c>
      <c r="Y368" s="19">
        <f t="shared" si="65"/>
        <v>5500</v>
      </c>
      <c r="Z368" s="19">
        <f t="shared" si="66"/>
        <v>9546</v>
      </c>
      <c r="AA368" s="19">
        <f t="shared" si="67"/>
        <v>108.47727272727273</v>
      </c>
      <c r="AB368" s="2" t="str">
        <f t="shared" si="68"/>
        <v>USA</v>
      </c>
      <c r="AF368"/>
    </row>
    <row r="369" spans="2:32" x14ac:dyDescent="0.25">
      <c r="B369" s="24">
        <v>362</v>
      </c>
      <c r="C369" s="2" t="s">
        <v>776</v>
      </c>
      <c r="D369" s="3" t="s">
        <v>777</v>
      </c>
      <c r="E369" s="7">
        <v>3700</v>
      </c>
      <c r="F369" s="7">
        <v>13755</v>
      </c>
      <c r="G369" s="5">
        <f>Table1[[#This Row],[pledged]]/Table1[[#This Row],[goal]]</f>
        <v>3.7175675675675675</v>
      </c>
      <c r="H369" s="2" t="s">
        <v>20</v>
      </c>
      <c r="I369" s="2">
        <v>191</v>
      </c>
      <c r="J369" s="8">
        <f t="shared" si="58"/>
        <v>72.015706806282722</v>
      </c>
      <c r="K369" s="22" t="s">
        <v>21</v>
      </c>
      <c r="L369" s="22" t="s">
        <v>22</v>
      </c>
      <c r="M369" s="2">
        <v>1296108000</v>
      </c>
      <c r="N369" s="2">
        <v>1299391200</v>
      </c>
      <c r="O369" s="2" t="b">
        <v>0</v>
      </c>
      <c r="P369" s="2" t="b">
        <v>0</v>
      </c>
      <c r="Q369" s="2" t="b">
        <f>AND(Table1[[#This Row],[staff_pick]]=TRUE,Table1[[#This Row],[spotlight]]=TRUE)</f>
        <v>0</v>
      </c>
      <c r="R369" s="2" t="s">
        <v>23</v>
      </c>
      <c r="S369" s="8" t="str">
        <f t="shared" si="59"/>
        <v>music</v>
      </c>
      <c r="T369" s="8" t="str">
        <f t="shared" si="60"/>
        <v>rock</v>
      </c>
      <c r="U369" s="12">
        <f t="shared" si="61"/>
        <v>40570.25</v>
      </c>
      <c r="V369" s="12">
        <f t="shared" si="62"/>
        <v>40608.25</v>
      </c>
      <c r="W369" s="16">
        <f t="shared" si="63"/>
        <v>38</v>
      </c>
      <c r="X369" s="15">
        <f t="shared" si="64"/>
        <v>1</v>
      </c>
      <c r="Y369" s="19">
        <f t="shared" si="65"/>
        <v>3700</v>
      </c>
      <c r="Z369" s="19">
        <f t="shared" si="66"/>
        <v>13755</v>
      </c>
      <c r="AA369" s="19">
        <f t="shared" si="67"/>
        <v>72.015706806282722</v>
      </c>
      <c r="AB369" s="2" t="str">
        <f t="shared" si="68"/>
        <v>USA</v>
      </c>
      <c r="AF369"/>
    </row>
    <row r="370" spans="2:32" x14ac:dyDescent="0.25">
      <c r="B370" s="24">
        <v>363</v>
      </c>
      <c r="C370" s="2" t="s">
        <v>778</v>
      </c>
      <c r="D370" s="3" t="s">
        <v>779</v>
      </c>
      <c r="E370" s="7">
        <v>5200</v>
      </c>
      <c r="F370" s="7">
        <v>8330</v>
      </c>
      <c r="G370" s="5">
        <f>Table1[[#This Row],[pledged]]/Table1[[#This Row],[goal]]</f>
        <v>1.601923076923077</v>
      </c>
      <c r="H370" s="2" t="s">
        <v>20</v>
      </c>
      <c r="I370" s="2">
        <v>139</v>
      </c>
      <c r="J370" s="8">
        <f t="shared" si="58"/>
        <v>59.928057553956833</v>
      </c>
      <c r="K370" s="22" t="s">
        <v>21</v>
      </c>
      <c r="L370" s="22" t="s">
        <v>22</v>
      </c>
      <c r="M370" s="2">
        <v>1324965600</v>
      </c>
      <c r="N370" s="2">
        <v>1325052000</v>
      </c>
      <c r="O370" s="2" t="b">
        <v>0</v>
      </c>
      <c r="P370" s="2" t="b">
        <v>0</v>
      </c>
      <c r="Q370" s="2" t="b">
        <f>AND(Table1[[#This Row],[staff_pick]]=TRUE,Table1[[#This Row],[spotlight]]=TRUE)</f>
        <v>0</v>
      </c>
      <c r="R370" s="2" t="s">
        <v>23</v>
      </c>
      <c r="S370" s="8" t="str">
        <f t="shared" si="59"/>
        <v>music</v>
      </c>
      <c r="T370" s="8" t="str">
        <f t="shared" si="60"/>
        <v>rock</v>
      </c>
      <c r="U370" s="12">
        <f t="shared" si="61"/>
        <v>40904.25</v>
      </c>
      <c r="V370" s="12">
        <f t="shared" si="62"/>
        <v>40905.25</v>
      </c>
      <c r="W370" s="16">
        <f t="shared" si="63"/>
        <v>1</v>
      </c>
      <c r="X370" s="15">
        <f t="shared" si="64"/>
        <v>1</v>
      </c>
      <c r="Y370" s="19">
        <f t="shared" si="65"/>
        <v>5200</v>
      </c>
      <c r="Z370" s="19">
        <f t="shared" si="66"/>
        <v>8330</v>
      </c>
      <c r="AA370" s="19">
        <f t="shared" si="67"/>
        <v>59.928057553956833</v>
      </c>
      <c r="AB370" s="2" t="str">
        <f t="shared" si="68"/>
        <v>USA</v>
      </c>
      <c r="AF370"/>
    </row>
    <row r="371" spans="2:32" x14ac:dyDescent="0.25">
      <c r="B371" s="24">
        <v>364</v>
      </c>
      <c r="C371" s="2" t="s">
        <v>780</v>
      </c>
      <c r="D371" s="3" t="s">
        <v>781</v>
      </c>
      <c r="E371" s="7">
        <v>900</v>
      </c>
      <c r="F371" s="7">
        <v>14547</v>
      </c>
      <c r="G371" s="5">
        <f>Table1[[#This Row],[pledged]]/Table1[[#This Row],[goal]]</f>
        <v>16.163333333333334</v>
      </c>
      <c r="H371" s="2" t="s">
        <v>20</v>
      </c>
      <c r="I371" s="2">
        <v>186</v>
      </c>
      <c r="J371" s="8">
        <f t="shared" si="58"/>
        <v>78.209677419354833</v>
      </c>
      <c r="K371" s="22" t="s">
        <v>21</v>
      </c>
      <c r="L371" s="22" t="s">
        <v>22</v>
      </c>
      <c r="M371" s="2">
        <v>1520229600</v>
      </c>
      <c r="N371" s="2">
        <v>1522818000</v>
      </c>
      <c r="O371" s="2" t="b">
        <v>0</v>
      </c>
      <c r="P371" s="2" t="b">
        <v>0</v>
      </c>
      <c r="Q371" s="2" t="b">
        <f>AND(Table1[[#This Row],[staff_pick]]=TRUE,Table1[[#This Row],[spotlight]]=TRUE)</f>
        <v>0</v>
      </c>
      <c r="R371" s="2" t="s">
        <v>60</v>
      </c>
      <c r="S371" s="8" t="str">
        <f t="shared" si="59"/>
        <v>music</v>
      </c>
      <c r="T371" s="8" t="str">
        <f t="shared" si="60"/>
        <v>indie rock</v>
      </c>
      <c r="U371" s="12">
        <f t="shared" si="61"/>
        <v>43164.25</v>
      </c>
      <c r="V371" s="12">
        <f t="shared" si="62"/>
        <v>43194.208333333328</v>
      </c>
      <c r="W371" s="16">
        <f t="shared" si="63"/>
        <v>30</v>
      </c>
      <c r="X371" s="15">
        <f t="shared" si="64"/>
        <v>1</v>
      </c>
      <c r="Y371" s="19">
        <f t="shared" si="65"/>
        <v>900</v>
      </c>
      <c r="Z371" s="19">
        <f t="shared" si="66"/>
        <v>14547</v>
      </c>
      <c r="AA371" s="19">
        <f t="shared" si="67"/>
        <v>78.209677419354833</v>
      </c>
      <c r="AB371" s="2" t="str">
        <f t="shared" si="68"/>
        <v>USA</v>
      </c>
      <c r="AF371"/>
    </row>
    <row r="372" spans="2:32" x14ac:dyDescent="0.25">
      <c r="B372" s="24">
        <v>365</v>
      </c>
      <c r="C372" s="2" t="s">
        <v>782</v>
      </c>
      <c r="D372" s="3" t="s">
        <v>783</v>
      </c>
      <c r="E372" s="7">
        <v>1600</v>
      </c>
      <c r="F372" s="7">
        <v>11735</v>
      </c>
      <c r="G372" s="5">
        <f>Table1[[#This Row],[pledged]]/Table1[[#This Row],[goal]]</f>
        <v>7.3343749999999996</v>
      </c>
      <c r="H372" s="2" t="s">
        <v>20</v>
      </c>
      <c r="I372" s="2">
        <v>112</v>
      </c>
      <c r="J372" s="8">
        <f t="shared" si="58"/>
        <v>104.77678571428571</v>
      </c>
      <c r="K372" s="22" t="s">
        <v>26</v>
      </c>
      <c r="L372" s="22" t="s">
        <v>27</v>
      </c>
      <c r="M372" s="2">
        <v>1482991200</v>
      </c>
      <c r="N372" s="2">
        <v>1485324000</v>
      </c>
      <c r="O372" s="2" t="b">
        <v>0</v>
      </c>
      <c r="P372" s="2" t="b">
        <v>0</v>
      </c>
      <c r="Q372" s="2" t="b">
        <f>AND(Table1[[#This Row],[staff_pick]]=TRUE,Table1[[#This Row],[spotlight]]=TRUE)</f>
        <v>0</v>
      </c>
      <c r="R372" s="2" t="s">
        <v>33</v>
      </c>
      <c r="S372" s="8" t="str">
        <f t="shared" si="59"/>
        <v>theater</v>
      </c>
      <c r="T372" s="8" t="str">
        <f t="shared" si="60"/>
        <v>plays</v>
      </c>
      <c r="U372" s="12">
        <f t="shared" si="61"/>
        <v>42733.25</v>
      </c>
      <c r="V372" s="12">
        <f t="shared" si="62"/>
        <v>42760.25</v>
      </c>
      <c r="W372" s="16">
        <f t="shared" si="63"/>
        <v>27</v>
      </c>
      <c r="X372" s="15">
        <f t="shared" si="64"/>
        <v>1.49</v>
      </c>
      <c r="Y372" s="19">
        <f t="shared" si="65"/>
        <v>1073.8255033557048</v>
      </c>
      <c r="Z372" s="19">
        <f t="shared" si="66"/>
        <v>7875.8389261744969</v>
      </c>
      <c r="AA372" s="19">
        <f t="shared" si="67"/>
        <v>70.31999041227229</v>
      </c>
      <c r="AB372" s="2" t="str">
        <f t="shared" si="68"/>
        <v>Australia</v>
      </c>
      <c r="AF372"/>
    </row>
    <row r="373" spans="2:32" x14ac:dyDescent="0.25">
      <c r="B373" s="24">
        <v>366</v>
      </c>
      <c r="C373" s="2" t="s">
        <v>784</v>
      </c>
      <c r="D373" s="3" t="s">
        <v>785</v>
      </c>
      <c r="E373" s="7">
        <v>1800</v>
      </c>
      <c r="F373" s="7">
        <v>10658</v>
      </c>
      <c r="G373" s="5">
        <f>Table1[[#This Row],[pledged]]/Table1[[#This Row],[goal]]</f>
        <v>5.9211111111111112</v>
      </c>
      <c r="H373" s="2" t="s">
        <v>20</v>
      </c>
      <c r="I373" s="2">
        <v>101</v>
      </c>
      <c r="J373" s="8">
        <f t="shared" si="58"/>
        <v>105.52475247524752</v>
      </c>
      <c r="K373" s="22" t="s">
        <v>21</v>
      </c>
      <c r="L373" s="22" t="s">
        <v>22</v>
      </c>
      <c r="M373" s="2">
        <v>1294034400</v>
      </c>
      <c r="N373" s="2">
        <v>1294120800</v>
      </c>
      <c r="O373" s="2" t="b">
        <v>0</v>
      </c>
      <c r="P373" s="2" t="b">
        <v>1</v>
      </c>
      <c r="Q373" s="2" t="b">
        <f>AND(Table1[[#This Row],[staff_pick]]=TRUE,Table1[[#This Row],[spotlight]]=TRUE)</f>
        <v>0</v>
      </c>
      <c r="R373" s="2" t="s">
        <v>33</v>
      </c>
      <c r="S373" s="8" t="str">
        <f t="shared" si="59"/>
        <v>theater</v>
      </c>
      <c r="T373" s="8" t="str">
        <f t="shared" si="60"/>
        <v>plays</v>
      </c>
      <c r="U373" s="12">
        <f t="shared" si="61"/>
        <v>40546.25</v>
      </c>
      <c r="V373" s="12">
        <f t="shared" si="62"/>
        <v>40547.25</v>
      </c>
      <c r="W373" s="16">
        <f t="shared" si="63"/>
        <v>1</v>
      </c>
      <c r="X373" s="15">
        <f t="shared" si="64"/>
        <v>1</v>
      </c>
      <c r="Y373" s="19">
        <f t="shared" si="65"/>
        <v>1800</v>
      </c>
      <c r="Z373" s="19">
        <f t="shared" si="66"/>
        <v>10658</v>
      </c>
      <c r="AA373" s="19">
        <f t="shared" si="67"/>
        <v>105.52475247524752</v>
      </c>
      <c r="AB373" s="2" t="str">
        <f t="shared" si="68"/>
        <v>USA</v>
      </c>
      <c r="AF373"/>
    </row>
    <row r="374" spans="2:32" x14ac:dyDescent="0.25">
      <c r="B374" s="24">
        <v>367</v>
      </c>
      <c r="C374" s="2" t="s">
        <v>786</v>
      </c>
      <c r="D374" s="3" t="s">
        <v>787</v>
      </c>
      <c r="E374" s="7">
        <v>9900</v>
      </c>
      <c r="F374" s="7">
        <v>1870</v>
      </c>
      <c r="G374" s="5">
        <f>Table1[[#This Row],[pledged]]/Table1[[#This Row],[goal]]</f>
        <v>0.18888888888888888</v>
      </c>
      <c r="H374" s="2" t="s">
        <v>14</v>
      </c>
      <c r="I374" s="2">
        <v>75</v>
      </c>
      <c r="J374" s="8">
        <f t="shared" si="58"/>
        <v>24.933333333333334</v>
      </c>
      <c r="K374" s="22" t="s">
        <v>21</v>
      </c>
      <c r="L374" s="22" t="s">
        <v>22</v>
      </c>
      <c r="M374" s="2">
        <v>1413608400</v>
      </c>
      <c r="N374" s="2">
        <v>1415685600</v>
      </c>
      <c r="O374" s="2" t="b">
        <v>0</v>
      </c>
      <c r="P374" s="2" t="b">
        <v>1</v>
      </c>
      <c r="Q374" s="2" t="b">
        <f>AND(Table1[[#This Row],[staff_pick]]=TRUE,Table1[[#This Row],[spotlight]]=TRUE)</f>
        <v>0</v>
      </c>
      <c r="R374" s="2" t="s">
        <v>33</v>
      </c>
      <c r="S374" s="8" t="str">
        <f t="shared" si="59"/>
        <v>theater</v>
      </c>
      <c r="T374" s="8" t="str">
        <f t="shared" si="60"/>
        <v>plays</v>
      </c>
      <c r="U374" s="12">
        <f t="shared" si="61"/>
        <v>41930.208333333336</v>
      </c>
      <c r="V374" s="12">
        <f t="shared" si="62"/>
        <v>41954.25</v>
      </c>
      <c r="W374" s="16">
        <f t="shared" si="63"/>
        <v>24</v>
      </c>
      <c r="X374" s="15">
        <f t="shared" si="64"/>
        <v>1</v>
      </c>
      <c r="Y374" s="19">
        <f t="shared" si="65"/>
        <v>9900</v>
      </c>
      <c r="Z374" s="19">
        <f t="shared" si="66"/>
        <v>1870</v>
      </c>
      <c r="AA374" s="19">
        <f t="shared" si="67"/>
        <v>24.933333333333334</v>
      </c>
      <c r="AB374" s="2" t="str">
        <f t="shared" si="68"/>
        <v>USA</v>
      </c>
      <c r="AF374"/>
    </row>
    <row r="375" spans="2:32" x14ac:dyDescent="0.25">
      <c r="B375" s="24">
        <v>368</v>
      </c>
      <c r="C375" s="2" t="s">
        <v>788</v>
      </c>
      <c r="D375" s="3" t="s">
        <v>789</v>
      </c>
      <c r="E375" s="7">
        <v>5200</v>
      </c>
      <c r="F375" s="7">
        <v>14394</v>
      </c>
      <c r="G375" s="5">
        <f>Table1[[#This Row],[pledged]]/Table1[[#This Row],[goal]]</f>
        <v>2.7680769230769231</v>
      </c>
      <c r="H375" s="2" t="s">
        <v>20</v>
      </c>
      <c r="I375" s="2">
        <v>206</v>
      </c>
      <c r="J375" s="8">
        <f t="shared" si="58"/>
        <v>69.873786407766985</v>
      </c>
      <c r="K375" s="22" t="s">
        <v>40</v>
      </c>
      <c r="L375" s="22" t="s">
        <v>41</v>
      </c>
      <c r="M375" s="2">
        <v>1286946000</v>
      </c>
      <c r="N375" s="2">
        <v>1288933200</v>
      </c>
      <c r="O375" s="2" t="b">
        <v>0</v>
      </c>
      <c r="P375" s="2" t="b">
        <v>1</v>
      </c>
      <c r="Q375" s="2" t="b">
        <f>AND(Table1[[#This Row],[staff_pick]]=TRUE,Table1[[#This Row],[spotlight]]=TRUE)</f>
        <v>0</v>
      </c>
      <c r="R375" s="2" t="s">
        <v>42</v>
      </c>
      <c r="S375" s="8" t="str">
        <f t="shared" si="59"/>
        <v>film &amp; video</v>
      </c>
      <c r="T375" s="8" t="str">
        <f t="shared" si="60"/>
        <v>documentary</v>
      </c>
      <c r="U375" s="12">
        <f t="shared" si="61"/>
        <v>40464.208333333336</v>
      </c>
      <c r="V375" s="12">
        <f t="shared" si="62"/>
        <v>40487.208333333336</v>
      </c>
      <c r="W375" s="16">
        <f t="shared" si="63"/>
        <v>23</v>
      </c>
      <c r="X375" s="15">
        <f t="shared" si="64"/>
        <v>0.87</v>
      </c>
      <c r="Y375" s="19">
        <f t="shared" si="65"/>
        <v>5977.0114942528735</v>
      </c>
      <c r="Z375" s="19">
        <f t="shared" si="66"/>
        <v>16544.827586206895</v>
      </c>
      <c r="AA375" s="19">
        <f t="shared" si="67"/>
        <v>80.314697020421818</v>
      </c>
      <c r="AB375" s="2" t="str">
        <f t="shared" si="68"/>
        <v>United Kingdom</v>
      </c>
      <c r="AF375"/>
    </row>
    <row r="376" spans="2:32" x14ac:dyDescent="0.25">
      <c r="B376" s="24">
        <v>369</v>
      </c>
      <c r="C376" s="2" t="s">
        <v>790</v>
      </c>
      <c r="D376" s="3" t="s">
        <v>791</v>
      </c>
      <c r="E376" s="7">
        <v>5400</v>
      </c>
      <c r="F376" s="7">
        <v>14743</v>
      </c>
      <c r="G376" s="5">
        <f>Table1[[#This Row],[pledged]]/Table1[[#This Row],[goal]]</f>
        <v>2.730185185185185</v>
      </c>
      <c r="H376" s="2" t="s">
        <v>20</v>
      </c>
      <c r="I376" s="2">
        <v>154</v>
      </c>
      <c r="J376" s="8">
        <f t="shared" si="58"/>
        <v>95.733766233766232</v>
      </c>
      <c r="K376" s="22" t="s">
        <v>21</v>
      </c>
      <c r="L376" s="22" t="s">
        <v>22</v>
      </c>
      <c r="M376" s="2">
        <v>1359871200</v>
      </c>
      <c r="N376" s="2">
        <v>1363237200</v>
      </c>
      <c r="O376" s="2" t="b">
        <v>0</v>
      </c>
      <c r="P376" s="2" t="b">
        <v>1</v>
      </c>
      <c r="Q376" s="2" t="b">
        <f>AND(Table1[[#This Row],[staff_pick]]=TRUE,Table1[[#This Row],[spotlight]]=TRUE)</f>
        <v>0</v>
      </c>
      <c r="R376" s="2" t="s">
        <v>269</v>
      </c>
      <c r="S376" s="8" t="str">
        <f t="shared" si="59"/>
        <v>film &amp; video</v>
      </c>
      <c r="T376" s="8" t="str">
        <f t="shared" si="60"/>
        <v>television</v>
      </c>
      <c r="U376" s="12">
        <f t="shared" si="61"/>
        <v>41308.25</v>
      </c>
      <c r="V376" s="12">
        <f t="shared" si="62"/>
        <v>41347.208333333336</v>
      </c>
      <c r="W376" s="16">
        <f t="shared" si="63"/>
        <v>39</v>
      </c>
      <c r="X376" s="15">
        <f t="shared" si="64"/>
        <v>1</v>
      </c>
      <c r="Y376" s="19">
        <f t="shared" si="65"/>
        <v>5400</v>
      </c>
      <c r="Z376" s="19">
        <f t="shared" si="66"/>
        <v>14743</v>
      </c>
      <c r="AA376" s="19">
        <f t="shared" si="67"/>
        <v>95.733766233766232</v>
      </c>
      <c r="AB376" s="2" t="str">
        <f t="shared" si="68"/>
        <v>USA</v>
      </c>
      <c r="AF376"/>
    </row>
    <row r="377" spans="2:32" x14ac:dyDescent="0.25">
      <c r="B377" s="24">
        <v>370</v>
      </c>
      <c r="C377" s="2" t="s">
        <v>792</v>
      </c>
      <c r="D377" s="3" t="s">
        <v>793</v>
      </c>
      <c r="E377" s="7">
        <v>112300</v>
      </c>
      <c r="F377" s="7">
        <v>178965</v>
      </c>
      <c r="G377" s="5">
        <f>Table1[[#This Row],[pledged]]/Table1[[#This Row],[goal]]</f>
        <v>1.593633125556545</v>
      </c>
      <c r="H377" s="2" t="s">
        <v>20</v>
      </c>
      <c r="I377" s="2">
        <v>5966</v>
      </c>
      <c r="J377" s="8">
        <f t="shared" si="58"/>
        <v>29.997485752598056</v>
      </c>
      <c r="K377" s="22" t="s">
        <v>21</v>
      </c>
      <c r="L377" s="22" t="s">
        <v>22</v>
      </c>
      <c r="M377" s="2">
        <v>1555304400</v>
      </c>
      <c r="N377" s="2">
        <v>1555822800</v>
      </c>
      <c r="O377" s="2" t="b">
        <v>0</v>
      </c>
      <c r="P377" s="2" t="b">
        <v>0</v>
      </c>
      <c r="Q377" s="2" t="b">
        <f>AND(Table1[[#This Row],[staff_pick]]=TRUE,Table1[[#This Row],[spotlight]]=TRUE)</f>
        <v>0</v>
      </c>
      <c r="R377" s="2" t="s">
        <v>33</v>
      </c>
      <c r="S377" s="8" t="str">
        <f t="shared" si="59"/>
        <v>theater</v>
      </c>
      <c r="T377" s="8" t="str">
        <f t="shared" si="60"/>
        <v>plays</v>
      </c>
      <c r="U377" s="12">
        <f t="shared" si="61"/>
        <v>43570.208333333328</v>
      </c>
      <c r="V377" s="12">
        <f t="shared" si="62"/>
        <v>43576.208333333328</v>
      </c>
      <c r="W377" s="16">
        <f t="shared" si="63"/>
        <v>6</v>
      </c>
      <c r="X377" s="15">
        <f t="shared" si="64"/>
        <v>1</v>
      </c>
      <c r="Y377" s="19">
        <f t="shared" si="65"/>
        <v>112300</v>
      </c>
      <c r="Z377" s="19">
        <f t="shared" si="66"/>
        <v>178965</v>
      </c>
      <c r="AA377" s="19">
        <f t="shared" si="67"/>
        <v>29.997485752598056</v>
      </c>
      <c r="AB377" s="2" t="str">
        <f t="shared" si="68"/>
        <v>USA</v>
      </c>
      <c r="AF377"/>
    </row>
    <row r="378" spans="2:32" x14ac:dyDescent="0.25">
      <c r="B378" s="24">
        <v>371</v>
      </c>
      <c r="C378" s="2" t="s">
        <v>794</v>
      </c>
      <c r="D378" s="3" t="s">
        <v>795</v>
      </c>
      <c r="E378" s="7">
        <v>189200</v>
      </c>
      <c r="F378" s="7">
        <v>128410</v>
      </c>
      <c r="G378" s="5">
        <f>Table1[[#This Row],[pledged]]/Table1[[#This Row],[goal]]</f>
        <v>0.67869978858350954</v>
      </c>
      <c r="H378" s="2" t="s">
        <v>14</v>
      </c>
      <c r="I378" s="2">
        <v>2176</v>
      </c>
      <c r="J378" s="8">
        <f t="shared" si="58"/>
        <v>59.011948529411768</v>
      </c>
      <c r="K378" s="22" t="s">
        <v>21</v>
      </c>
      <c r="L378" s="22" t="s">
        <v>22</v>
      </c>
      <c r="M378" s="2">
        <v>1423375200</v>
      </c>
      <c r="N378" s="2">
        <v>1427778000</v>
      </c>
      <c r="O378" s="2" t="b">
        <v>0</v>
      </c>
      <c r="P378" s="2" t="b">
        <v>0</v>
      </c>
      <c r="Q378" s="2" t="b">
        <f>AND(Table1[[#This Row],[staff_pick]]=TRUE,Table1[[#This Row],[spotlight]]=TRUE)</f>
        <v>0</v>
      </c>
      <c r="R378" s="2" t="s">
        <v>33</v>
      </c>
      <c r="S378" s="8" t="str">
        <f t="shared" si="59"/>
        <v>theater</v>
      </c>
      <c r="T378" s="8" t="str">
        <f t="shared" si="60"/>
        <v>plays</v>
      </c>
      <c r="U378" s="12">
        <f t="shared" si="61"/>
        <v>42043.25</v>
      </c>
      <c r="V378" s="12">
        <f t="shared" si="62"/>
        <v>42094.208333333328</v>
      </c>
      <c r="W378" s="16">
        <f t="shared" si="63"/>
        <v>51</v>
      </c>
      <c r="X378" s="15">
        <f t="shared" si="64"/>
        <v>1</v>
      </c>
      <c r="Y378" s="19">
        <f t="shared" si="65"/>
        <v>189200</v>
      </c>
      <c r="Z378" s="19">
        <f t="shared" si="66"/>
        <v>128410</v>
      </c>
      <c r="AA378" s="19">
        <f t="shared" si="67"/>
        <v>59.011948529411768</v>
      </c>
      <c r="AB378" s="2" t="str">
        <f t="shared" si="68"/>
        <v>USA</v>
      </c>
      <c r="AF378"/>
    </row>
    <row r="379" spans="2:32" x14ac:dyDescent="0.25">
      <c r="B379" s="24">
        <v>372</v>
      </c>
      <c r="C379" s="2" t="s">
        <v>796</v>
      </c>
      <c r="D379" s="3" t="s">
        <v>797</v>
      </c>
      <c r="E379" s="7">
        <v>900</v>
      </c>
      <c r="F379" s="7">
        <v>14324</v>
      </c>
      <c r="G379" s="5">
        <f>Table1[[#This Row],[pledged]]/Table1[[#This Row],[goal]]</f>
        <v>15.915555555555555</v>
      </c>
      <c r="H379" s="2" t="s">
        <v>20</v>
      </c>
      <c r="I379" s="2">
        <v>169</v>
      </c>
      <c r="J379" s="8">
        <f t="shared" si="58"/>
        <v>84.757396449704146</v>
      </c>
      <c r="K379" s="22" t="s">
        <v>21</v>
      </c>
      <c r="L379" s="22" t="s">
        <v>22</v>
      </c>
      <c r="M379" s="2">
        <v>1420696800</v>
      </c>
      <c r="N379" s="2">
        <v>1422424800</v>
      </c>
      <c r="O379" s="2" t="b">
        <v>0</v>
      </c>
      <c r="P379" s="2" t="b">
        <v>1</v>
      </c>
      <c r="Q379" s="2" t="b">
        <f>AND(Table1[[#This Row],[staff_pick]]=TRUE,Table1[[#This Row],[spotlight]]=TRUE)</f>
        <v>0</v>
      </c>
      <c r="R379" s="2" t="s">
        <v>42</v>
      </c>
      <c r="S379" s="8" t="str">
        <f t="shared" si="59"/>
        <v>film &amp; video</v>
      </c>
      <c r="T379" s="8" t="str">
        <f t="shared" si="60"/>
        <v>documentary</v>
      </c>
      <c r="U379" s="12">
        <f t="shared" si="61"/>
        <v>42012.25</v>
      </c>
      <c r="V379" s="12">
        <f t="shared" si="62"/>
        <v>42032.25</v>
      </c>
      <c r="W379" s="16">
        <f t="shared" si="63"/>
        <v>20</v>
      </c>
      <c r="X379" s="15">
        <f t="shared" si="64"/>
        <v>1</v>
      </c>
      <c r="Y379" s="19">
        <f t="shared" si="65"/>
        <v>900</v>
      </c>
      <c r="Z379" s="19">
        <f t="shared" si="66"/>
        <v>14324</v>
      </c>
      <c r="AA379" s="19">
        <f t="shared" si="67"/>
        <v>84.757396449704146</v>
      </c>
      <c r="AB379" s="2" t="str">
        <f t="shared" si="68"/>
        <v>USA</v>
      </c>
      <c r="AF379"/>
    </row>
    <row r="380" spans="2:32" x14ac:dyDescent="0.25">
      <c r="B380" s="24">
        <v>373</v>
      </c>
      <c r="C380" s="2" t="s">
        <v>798</v>
      </c>
      <c r="D380" s="3" t="s">
        <v>799</v>
      </c>
      <c r="E380" s="7">
        <v>22500</v>
      </c>
      <c r="F380" s="7">
        <v>164291</v>
      </c>
      <c r="G380" s="5">
        <f>Table1[[#This Row],[pledged]]/Table1[[#This Row],[goal]]</f>
        <v>7.3018222222222224</v>
      </c>
      <c r="H380" s="2" t="s">
        <v>20</v>
      </c>
      <c r="I380" s="2">
        <v>2106</v>
      </c>
      <c r="J380" s="8">
        <f t="shared" si="58"/>
        <v>78.010921177587846</v>
      </c>
      <c r="K380" s="22" t="s">
        <v>21</v>
      </c>
      <c r="L380" s="22" t="s">
        <v>22</v>
      </c>
      <c r="M380" s="2">
        <v>1502946000</v>
      </c>
      <c r="N380" s="2">
        <v>1503637200</v>
      </c>
      <c r="O380" s="2" t="b">
        <v>0</v>
      </c>
      <c r="P380" s="2" t="b">
        <v>0</v>
      </c>
      <c r="Q380" s="2" t="b">
        <f>AND(Table1[[#This Row],[staff_pick]]=TRUE,Table1[[#This Row],[spotlight]]=TRUE)</f>
        <v>0</v>
      </c>
      <c r="R380" s="2" t="s">
        <v>33</v>
      </c>
      <c r="S380" s="8" t="str">
        <f t="shared" si="59"/>
        <v>theater</v>
      </c>
      <c r="T380" s="8" t="str">
        <f t="shared" si="60"/>
        <v>plays</v>
      </c>
      <c r="U380" s="12">
        <f t="shared" si="61"/>
        <v>42964.208333333328</v>
      </c>
      <c r="V380" s="12">
        <f t="shared" si="62"/>
        <v>42972.208333333328</v>
      </c>
      <c r="W380" s="16">
        <f t="shared" si="63"/>
        <v>8</v>
      </c>
      <c r="X380" s="15">
        <f t="shared" si="64"/>
        <v>1</v>
      </c>
      <c r="Y380" s="19">
        <f t="shared" si="65"/>
        <v>22500</v>
      </c>
      <c r="Z380" s="19">
        <f t="shared" si="66"/>
        <v>164291</v>
      </c>
      <c r="AA380" s="19">
        <f t="shared" si="67"/>
        <v>78.010921177587846</v>
      </c>
      <c r="AB380" s="2" t="str">
        <f t="shared" si="68"/>
        <v>USA</v>
      </c>
      <c r="AF380"/>
    </row>
    <row r="381" spans="2:32" x14ac:dyDescent="0.25">
      <c r="B381" s="24">
        <v>374</v>
      </c>
      <c r="C381" s="2" t="s">
        <v>800</v>
      </c>
      <c r="D381" s="3" t="s">
        <v>801</v>
      </c>
      <c r="E381" s="7">
        <v>167400</v>
      </c>
      <c r="F381" s="7">
        <v>22073</v>
      </c>
      <c r="G381" s="5">
        <f>Table1[[#This Row],[pledged]]/Table1[[#This Row],[goal]]</f>
        <v>0.13185782556750297</v>
      </c>
      <c r="H381" s="2" t="s">
        <v>14</v>
      </c>
      <c r="I381" s="2">
        <v>441</v>
      </c>
      <c r="J381" s="8">
        <f t="shared" si="58"/>
        <v>50.05215419501134</v>
      </c>
      <c r="K381" s="22" t="s">
        <v>21</v>
      </c>
      <c r="L381" s="22" t="s">
        <v>22</v>
      </c>
      <c r="M381" s="2">
        <v>1547186400</v>
      </c>
      <c r="N381" s="2">
        <v>1547618400</v>
      </c>
      <c r="O381" s="2" t="b">
        <v>0</v>
      </c>
      <c r="P381" s="2" t="b">
        <v>1</v>
      </c>
      <c r="Q381" s="2" t="b">
        <f>AND(Table1[[#This Row],[staff_pick]]=TRUE,Table1[[#This Row],[spotlight]]=TRUE)</f>
        <v>0</v>
      </c>
      <c r="R381" s="2" t="s">
        <v>42</v>
      </c>
      <c r="S381" s="8" t="str">
        <f t="shared" si="59"/>
        <v>film &amp; video</v>
      </c>
      <c r="T381" s="8" t="str">
        <f t="shared" si="60"/>
        <v>documentary</v>
      </c>
      <c r="U381" s="12">
        <f t="shared" si="61"/>
        <v>43476.25</v>
      </c>
      <c r="V381" s="12">
        <f t="shared" si="62"/>
        <v>43481.25</v>
      </c>
      <c r="W381" s="16">
        <f t="shared" si="63"/>
        <v>5</v>
      </c>
      <c r="X381" s="15">
        <f t="shared" si="64"/>
        <v>1</v>
      </c>
      <c r="Y381" s="19">
        <f t="shared" si="65"/>
        <v>167400</v>
      </c>
      <c r="Z381" s="19">
        <f t="shared" si="66"/>
        <v>22073</v>
      </c>
      <c r="AA381" s="19">
        <f t="shared" si="67"/>
        <v>50.05215419501134</v>
      </c>
      <c r="AB381" s="2" t="str">
        <f t="shared" si="68"/>
        <v>USA</v>
      </c>
      <c r="AF381"/>
    </row>
    <row r="382" spans="2:32" x14ac:dyDescent="0.25">
      <c r="B382" s="24">
        <v>375</v>
      </c>
      <c r="C382" s="2" t="s">
        <v>802</v>
      </c>
      <c r="D382" s="3" t="s">
        <v>803</v>
      </c>
      <c r="E382" s="7">
        <v>2700</v>
      </c>
      <c r="F382" s="7">
        <v>1479</v>
      </c>
      <c r="G382" s="5">
        <f>Table1[[#This Row],[pledged]]/Table1[[#This Row],[goal]]</f>
        <v>0.54777777777777781</v>
      </c>
      <c r="H382" s="2" t="s">
        <v>14</v>
      </c>
      <c r="I382" s="2">
        <v>25</v>
      </c>
      <c r="J382" s="8">
        <f t="shared" si="58"/>
        <v>59.16</v>
      </c>
      <c r="K382" s="22" t="s">
        <v>21</v>
      </c>
      <c r="L382" s="22" t="s">
        <v>22</v>
      </c>
      <c r="M382" s="2">
        <v>1444971600</v>
      </c>
      <c r="N382" s="2">
        <v>1449900000</v>
      </c>
      <c r="O382" s="2" t="b">
        <v>0</v>
      </c>
      <c r="P382" s="2" t="b">
        <v>0</v>
      </c>
      <c r="Q382" s="2" t="b">
        <f>AND(Table1[[#This Row],[staff_pick]]=TRUE,Table1[[#This Row],[spotlight]]=TRUE)</f>
        <v>0</v>
      </c>
      <c r="R382" s="2" t="s">
        <v>60</v>
      </c>
      <c r="S382" s="8" t="str">
        <f t="shared" si="59"/>
        <v>music</v>
      </c>
      <c r="T382" s="8" t="str">
        <f t="shared" si="60"/>
        <v>indie rock</v>
      </c>
      <c r="U382" s="12">
        <f t="shared" si="61"/>
        <v>42293.208333333328</v>
      </c>
      <c r="V382" s="12">
        <f t="shared" si="62"/>
        <v>42350.25</v>
      </c>
      <c r="W382" s="16">
        <f t="shared" si="63"/>
        <v>57</v>
      </c>
      <c r="X382" s="15">
        <f t="shared" si="64"/>
        <v>1</v>
      </c>
      <c r="Y382" s="19">
        <f t="shared" si="65"/>
        <v>2700</v>
      </c>
      <c r="Z382" s="19">
        <f t="shared" si="66"/>
        <v>1479</v>
      </c>
      <c r="AA382" s="19">
        <f t="shared" si="67"/>
        <v>59.16</v>
      </c>
      <c r="AB382" s="2" t="str">
        <f t="shared" si="68"/>
        <v>USA</v>
      </c>
      <c r="AF382"/>
    </row>
    <row r="383" spans="2:32" x14ac:dyDescent="0.25">
      <c r="B383" s="24">
        <v>376</v>
      </c>
      <c r="C383" s="2" t="s">
        <v>804</v>
      </c>
      <c r="D383" s="3" t="s">
        <v>805</v>
      </c>
      <c r="E383" s="7">
        <v>3400</v>
      </c>
      <c r="F383" s="7">
        <v>12275</v>
      </c>
      <c r="G383" s="5">
        <f>Table1[[#This Row],[pledged]]/Table1[[#This Row],[goal]]</f>
        <v>3.6102941176470589</v>
      </c>
      <c r="H383" s="2" t="s">
        <v>20</v>
      </c>
      <c r="I383" s="2">
        <v>131</v>
      </c>
      <c r="J383" s="8">
        <f t="shared" si="58"/>
        <v>93.702290076335885</v>
      </c>
      <c r="K383" s="22" t="s">
        <v>21</v>
      </c>
      <c r="L383" s="22" t="s">
        <v>22</v>
      </c>
      <c r="M383" s="2">
        <v>1404622800</v>
      </c>
      <c r="N383" s="2">
        <v>1405141200</v>
      </c>
      <c r="O383" s="2" t="b">
        <v>0</v>
      </c>
      <c r="P383" s="2" t="b">
        <v>0</v>
      </c>
      <c r="Q383" s="2" t="b">
        <f>AND(Table1[[#This Row],[staff_pick]]=TRUE,Table1[[#This Row],[spotlight]]=TRUE)</f>
        <v>0</v>
      </c>
      <c r="R383" s="2" t="s">
        <v>23</v>
      </c>
      <c r="S383" s="8" t="str">
        <f t="shared" si="59"/>
        <v>music</v>
      </c>
      <c r="T383" s="8" t="str">
        <f t="shared" si="60"/>
        <v>rock</v>
      </c>
      <c r="U383" s="12">
        <f t="shared" si="61"/>
        <v>41826.208333333336</v>
      </c>
      <c r="V383" s="12">
        <f t="shared" si="62"/>
        <v>41832.208333333336</v>
      </c>
      <c r="W383" s="16">
        <f t="shared" si="63"/>
        <v>6</v>
      </c>
      <c r="X383" s="15">
        <f t="shared" si="64"/>
        <v>1</v>
      </c>
      <c r="Y383" s="19">
        <f t="shared" si="65"/>
        <v>3400</v>
      </c>
      <c r="Z383" s="19">
        <f t="shared" si="66"/>
        <v>12275</v>
      </c>
      <c r="AA383" s="19">
        <f t="shared" si="67"/>
        <v>93.702290076335885</v>
      </c>
      <c r="AB383" s="2" t="str">
        <f t="shared" si="68"/>
        <v>USA</v>
      </c>
      <c r="AF383"/>
    </row>
    <row r="384" spans="2:32" x14ac:dyDescent="0.25">
      <c r="B384" s="24">
        <v>377</v>
      </c>
      <c r="C384" s="2" t="s">
        <v>806</v>
      </c>
      <c r="D384" s="3" t="s">
        <v>807</v>
      </c>
      <c r="E384" s="7">
        <v>49700</v>
      </c>
      <c r="F384" s="7">
        <v>5098</v>
      </c>
      <c r="G384" s="5">
        <f>Table1[[#This Row],[pledged]]/Table1[[#This Row],[goal]]</f>
        <v>0.10257545271629778</v>
      </c>
      <c r="H384" s="2" t="s">
        <v>14</v>
      </c>
      <c r="I384" s="2">
        <v>127</v>
      </c>
      <c r="J384" s="8">
        <f t="shared" si="58"/>
        <v>40.14173228346457</v>
      </c>
      <c r="K384" s="22" t="s">
        <v>21</v>
      </c>
      <c r="L384" s="22" t="s">
        <v>22</v>
      </c>
      <c r="M384" s="2">
        <v>1571720400</v>
      </c>
      <c r="N384" s="2">
        <v>1572933600</v>
      </c>
      <c r="O384" s="2" t="b">
        <v>0</v>
      </c>
      <c r="P384" s="2" t="b">
        <v>0</v>
      </c>
      <c r="Q384" s="2" t="b">
        <f>AND(Table1[[#This Row],[staff_pick]]=TRUE,Table1[[#This Row],[spotlight]]=TRUE)</f>
        <v>0</v>
      </c>
      <c r="R384" s="2" t="s">
        <v>33</v>
      </c>
      <c r="S384" s="8" t="str">
        <f t="shared" si="59"/>
        <v>theater</v>
      </c>
      <c r="T384" s="8" t="str">
        <f t="shared" si="60"/>
        <v>plays</v>
      </c>
      <c r="U384" s="12">
        <f t="shared" si="61"/>
        <v>43760.208333333328</v>
      </c>
      <c r="V384" s="12">
        <f t="shared" si="62"/>
        <v>43774.25</v>
      </c>
      <c r="W384" s="16">
        <f t="shared" si="63"/>
        <v>14</v>
      </c>
      <c r="X384" s="15">
        <f t="shared" si="64"/>
        <v>1</v>
      </c>
      <c r="Y384" s="19">
        <f t="shared" si="65"/>
        <v>49700</v>
      </c>
      <c r="Z384" s="19">
        <f t="shared" si="66"/>
        <v>5098</v>
      </c>
      <c r="AA384" s="19">
        <f t="shared" si="67"/>
        <v>40.14173228346457</v>
      </c>
      <c r="AB384" s="2" t="str">
        <f t="shared" si="68"/>
        <v>USA</v>
      </c>
      <c r="AF384"/>
    </row>
    <row r="385" spans="2:32" x14ac:dyDescent="0.25">
      <c r="B385" s="24">
        <v>378</v>
      </c>
      <c r="C385" s="2" t="s">
        <v>808</v>
      </c>
      <c r="D385" s="3" t="s">
        <v>809</v>
      </c>
      <c r="E385" s="7">
        <v>178200</v>
      </c>
      <c r="F385" s="7">
        <v>24882</v>
      </c>
      <c r="G385" s="5">
        <f>Table1[[#This Row],[pledged]]/Table1[[#This Row],[goal]]</f>
        <v>0.13962962962962963</v>
      </c>
      <c r="H385" s="2" t="s">
        <v>14</v>
      </c>
      <c r="I385" s="2">
        <v>355</v>
      </c>
      <c r="J385" s="8">
        <f t="shared" si="58"/>
        <v>70.090140845070422</v>
      </c>
      <c r="K385" s="22" t="s">
        <v>21</v>
      </c>
      <c r="L385" s="22" t="s">
        <v>22</v>
      </c>
      <c r="M385" s="2">
        <v>1526878800</v>
      </c>
      <c r="N385" s="2">
        <v>1530162000</v>
      </c>
      <c r="O385" s="2" t="b">
        <v>0</v>
      </c>
      <c r="P385" s="2" t="b">
        <v>0</v>
      </c>
      <c r="Q385" s="2" t="b">
        <f>AND(Table1[[#This Row],[staff_pick]]=TRUE,Table1[[#This Row],[spotlight]]=TRUE)</f>
        <v>0</v>
      </c>
      <c r="R385" s="2" t="s">
        <v>42</v>
      </c>
      <c r="S385" s="8" t="str">
        <f t="shared" si="59"/>
        <v>film &amp; video</v>
      </c>
      <c r="T385" s="8" t="str">
        <f t="shared" si="60"/>
        <v>documentary</v>
      </c>
      <c r="U385" s="12">
        <f t="shared" si="61"/>
        <v>43241.208333333328</v>
      </c>
      <c r="V385" s="12">
        <f t="shared" si="62"/>
        <v>43279.208333333328</v>
      </c>
      <c r="W385" s="16">
        <f t="shared" si="63"/>
        <v>38</v>
      </c>
      <c r="X385" s="15">
        <f t="shared" si="64"/>
        <v>1</v>
      </c>
      <c r="Y385" s="19">
        <f t="shared" si="65"/>
        <v>178200</v>
      </c>
      <c r="Z385" s="19">
        <f t="shared" si="66"/>
        <v>24882</v>
      </c>
      <c r="AA385" s="19">
        <f t="shared" si="67"/>
        <v>70.090140845070422</v>
      </c>
      <c r="AB385" s="2" t="str">
        <f t="shared" si="68"/>
        <v>USA</v>
      </c>
      <c r="AF385"/>
    </row>
    <row r="386" spans="2:32" x14ac:dyDescent="0.25">
      <c r="B386" s="24">
        <v>379</v>
      </c>
      <c r="C386" s="2" t="s">
        <v>810</v>
      </c>
      <c r="D386" s="3" t="s">
        <v>811</v>
      </c>
      <c r="E386" s="7">
        <v>7200</v>
      </c>
      <c r="F386" s="7">
        <v>2912</v>
      </c>
      <c r="G386" s="5">
        <f>Table1[[#This Row],[pledged]]/Table1[[#This Row],[goal]]</f>
        <v>0.40444444444444444</v>
      </c>
      <c r="H386" s="2" t="s">
        <v>14</v>
      </c>
      <c r="I386" s="2">
        <v>44</v>
      </c>
      <c r="J386" s="8">
        <f t="shared" si="58"/>
        <v>66.181818181818187</v>
      </c>
      <c r="K386" s="22" t="s">
        <v>40</v>
      </c>
      <c r="L386" s="22" t="s">
        <v>41</v>
      </c>
      <c r="M386" s="2">
        <v>1319691600</v>
      </c>
      <c r="N386" s="2">
        <v>1320904800</v>
      </c>
      <c r="O386" s="2" t="b">
        <v>0</v>
      </c>
      <c r="P386" s="2" t="b">
        <v>0</v>
      </c>
      <c r="Q386" s="2" t="b">
        <f>AND(Table1[[#This Row],[staff_pick]]=TRUE,Table1[[#This Row],[spotlight]]=TRUE)</f>
        <v>0</v>
      </c>
      <c r="R386" s="2" t="s">
        <v>33</v>
      </c>
      <c r="S386" s="8" t="str">
        <f t="shared" si="59"/>
        <v>theater</v>
      </c>
      <c r="T386" s="8" t="str">
        <f t="shared" si="60"/>
        <v>plays</v>
      </c>
      <c r="U386" s="12">
        <f t="shared" si="61"/>
        <v>40843.208333333336</v>
      </c>
      <c r="V386" s="12">
        <f t="shared" si="62"/>
        <v>40857.25</v>
      </c>
      <c r="W386" s="16">
        <f t="shared" si="63"/>
        <v>14</v>
      </c>
      <c r="X386" s="15">
        <f t="shared" si="64"/>
        <v>0.87</v>
      </c>
      <c r="Y386" s="19">
        <f t="shared" si="65"/>
        <v>8275.8620689655181</v>
      </c>
      <c r="Z386" s="19">
        <f t="shared" si="66"/>
        <v>3347.1264367816093</v>
      </c>
      <c r="AA386" s="19">
        <f t="shared" si="67"/>
        <v>76.071055381400214</v>
      </c>
      <c r="AB386" s="2" t="str">
        <f t="shared" si="68"/>
        <v>United Kingdom</v>
      </c>
      <c r="AF386"/>
    </row>
    <row r="387" spans="2:32" x14ac:dyDescent="0.25">
      <c r="B387" s="24">
        <v>380</v>
      </c>
      <c r="C387" s="2" t="s">
        <v>812</v>
      </c>
      <c r="D387" s="3" t="s">
        <v>813</v>
      </c>
      <c r="E387" s="7">
        <v>2500</v>
      </c>
      <c r="F387" s="7">
        <v>4008</v>
      </c>
      <c r="G387" s="5">
        <f>Table1[[#This Row],[pledged]]/Table1[[#This Row],[goal]]</f>
        <v>1.6032</v>
      </c>
      <c r="H387" s="2" t="s">
        <v>20</v>
      </c>
      <c r="I387" s="2">
        <v>84</v>
      </c>
      <c r="J387" s="8">
        <f t="shared" si="58"/>
        <v>47.714285714285715</v>
      </c>
      <c r="K387" s="22" t="s">
        <v>21</v>
      </c>
      <c r="L387" s="22" t="s">
        <v>22</v>
      </c>
      <c r="M387" s="2">
        <v>1371963600</v>
      </c>
      <c r="N387" s="2">
        <v>1372395600</v>
      </c>
      <c r="O387" s="2" t="b">
        <v>0</v>
      </c>
      <c r="P387" s="2" t="b">
        <v>0</v>
      </c>
      <c r="Q387" s="2" t="b">
        <f>AND(Table1[[#This Row],[staff_pick]]=TRUE,Table1[[#This Row],[spotlight]]=TRUE)</f>
        <v>0</v>
      </c>
      <c r="R387" s="2" t="s">
        <v>33</v>
      </c>
      <c r="S387" s="8" t="str">
        <f t="shared" si="59"/>
        <v>theater</v>
      </c>
      <c r="T387" s="8" t="str">
        <f t="shared" si="60"/>
        <v>plays</v>
      </c>
      <c r="U387" s="12">
        <f t="shared" si="61"/>
        <v>41448.208333333336</v>
      </c>
      <c r="V387" s="12">
        <f t="shared" si="62"/>
        <v>41453.208333333336</v>
      </c>
      <c r="W387" s="16">
        <f t="shared" si="63"/>
        <v>5</v>
      </c>
      <c r="X387" s="15">
        <f t="shared" si="64"/>
        <v>1</v>
      </c>
      <c r="Y387" s="19">
        <f t="shared" si="65"/>
        <v>2500</v>
      </c>
      <c r="Z387" s="19">
        <f t="shared" si="66"/>
        <v>4008</v>
      </c>
      <c r="AA387" s="19">
        <f t="shared" si="67"/>
        <v>47.714285714285715</v>
      </c>
      <c r="AB387" s="2" t="str">
        <f t="shared" si="68"/>
        <v>USA</v>
      </c>
      <c r="AF387"/>
    </row>
    <row r="388" spans="2:32" x14ac:dyDescent="0.25">
      <c r="B388" s="24">
        <v>381</v>
      </c>
      <c r="C388" s="2" t="s">
        <v>814</v>
      </c>
      <c r="D388" s="3" t="s">
        <v>815</v>
      </c>
      <c r="E388" s="7">
        <v>5300</v>
      </c>
      <c r="F388" s="7">
        <v>9749</v>
      </c>
      <c r="G388" s="5">
        <f>Table1[[#This Row],[pledged]]/Table1[[#This Row],[goal]]</f>
        <v>1.8394339622641509</v>
      </c>
      <c r="H388" s="2" t="s">
        <v>20</v>
      </c>
      <c r="I388" s="2">
        <v>155</v>
      </c>
      <c r="J388" s="8">
        <f t="shared" si="58"/>
        <v>62.896774193548389</v>
      </c>
      <c r="K388" s="22" t="s">
        <v>21</v>
      </c>
      <c r="L388" s="22" t="s">
        <v>22</v>
      </c>
      <c r="M388" s="2">
        <v>1433739600</v>
      </c>
      <c r="N388" s="2">
        <v>1437714000</v>
      </c>
      <c r="O388" s="2" t="b">
        <v>0</v>
      </c>
      <c r="P388" s="2" t="b">
        <v>0</v>
      </c>
      <c r="Q388" s="2" t="b">
        <f>AND(Table1[[#This Row],[staff_pick]]=TRUE,Table1[[#This Row],[spotlight]]=TRUE)</f>
        <v>0</v>
      </c>
      <c r="R388" s="2" t="s">
        <v>33</v>
      </c>
      <c r="S388" s="8" t="str">
        <f t="shared" si="59"/>
        <v>theater</v>
      </c>
      <c r="T388" s="8" t="str">
        <f t="shared" si="60"/>
        <v>plays</v>
      </c>
      <c r="U388" s="12">
        <f t="shared" si="61"/>
        <v>42163.208333333328</v>
      </c>
      <c r="V388" s="12">
        <f t="shared" si="62"/>
        <v>42209.208333333328</v>
      </c>
      <c r="W388" s="16">
        <f t="shared" si="63"/>
        <v>46</v>
      </c>
      <c r="X388" s="15">
        <f t="shared" si="64"/>
        <v>1</v>
      </c>
      <c r="Y388" s="19">
        <f t="shared" si="65"/>
        <v>5300</v>
      </c>
      <c r="Z388" s="19">
        <f t="shared" si="66"/>
        <v>9749</v>
      </c>
      <c r="AA388" s="19">
        <f t="shared" si="67"/>
        <v>62.896774193548389</v>
      </c>
      <c r="AB388" s="2" t="str">
        <f t="shared" si="68"/>
        <v>USA</v>
      </c>
      <c r="AF388"/>
    </row>
    <row r="389" spans="2:32" x14ac:dyDescent="0.25">
      <c r="B389" s="24">
        <v>382</v>
      </c>
      <c r="C389" s="2" t="s">
        <v>816</v>
      </c>
      <c r="D389" s="3" t="s">
        <v>817</v>
      </c>
      <c r="E389" s="7">
        <v>9100</v>
      </c>
      <c r="F389" s="7">
        <v>5803</v>
      </c>
      <c r="G389" s="5">
        <f>Table1[[#This Row],[pledged]]/Table1[[#This Row],[goal]]</f>
        <v>0.63769230769230767</v>
      </c>
      <c r="H389" s="2" t="s">
        <v>14</v>
      </c>
      <c r="I389" s="2">
        <v>67</v>
      </c>
      <c r="J389" s="8">
        <f t="shared" si="58"/>
        <v>86.611940298507463</v>
      </c>
      <c r="K389" s="22" t="s">
        <v>21</v>
      </c>
      <c r="L389" s="22" t="s">
        <v>22</v>
      </c>
      <c r="M389" s="2">
        <v>1508130000</v>
      </c>
      <c r="N389" s="2">
        <v>1509771600</v>
      </c>
      <c r="O389" s="2" t="b">
        <v>0</v>
      </c>
      <c r="P389" s="2" t="b">
        <v>0</v>
      </c>
      <c r="Q389" s="2" t="b">
        <f>AND(Table1[[#This Row],[staff_pick]]=TRUE,Table1[[#This Row],[spotlight]]=TRUE)</f>
        <v>0</v>
      </c>
      <c r="R389" s="2" t="s">
        <v>122</v>
      </c>
      <c r="S389" s="8" t="str">
        <f t="shared" si="59"/>
        <v>photography</v>
      </c>
      <c r="T389" s="8" t="str">
        <f t="shared" si="60"/>
        <v>photography books</v>
      </c>
      <c r="U389" s="12">
        <f t="shared" si="61"/>
        <v>43024.208333333328</v>
      </c>
      <c r="V389" s="12">
        <f t="shared" si="62"/>
        <v>43043.208333333328</v>
      </c>
      <c r="W389" s="16">
        <f t="shared" si="63"/>
        <v>19</v>
      </c>
      <c r="X389" s="15">
        <f t="shared" si="64"/>
        <v>1</v>
      </c>
      <c r="Y389" s="19">
        <f t="shared" si="65"/>
        <v>9100</v>
      </c>
      <c r="Z389" s="19">
        <f t="shared" si="66"/>
        <v>5803</v>
      </c>
      <c r="AA389" s="19">
        <f t="shared" si="67"/>
        <v>86.611940298507463</v>
      </c>
      <c r="AB389" s="2" t="str">
        <f t="shared" si="68"/>
        <v>USA</v>
      </c>
      <c r="AF389"/>
    </row>
    <row r="390" spans="2:32" x14ac:dyDescent="0.25">
      <c r="B390" s="24">
        <v>383</v>
      </c>
      <c r="C390" s="2" t="s">
        <v>818</v>
      </c>
      <c r="D390" s="3" t="s">
        <v>819</v>
      </c>
      <c r="E390" s="7">
        <v>6300</v>
      </c>
      <c r="F390" s="7">
        <v>14199</v>
      </c>
      <c r="G390" s="5">
        <f>Table1[[#This Row],[pledged]]/Table1[[#This Row],[goal]]</f>
        <v>2.2538095238095237</v>
      </c>
      <c r="H390" s="2" t="s">
        <v>20</v>
      </c>
      <c r="I390" s="2">
        <v>189</v>
      </c>
      <c r="J390" s="8">
        <f t="shared" si="58"/>
        <v>75.126984126984127</v>
      </c>
      <c r="K390" s="22" t="s">
        <v>21</v>
      </c>
      <c r="L390" s="22" t="s">
        <v>22</v>
      </c>
      <c r="M390" s="2">
        <v>1550037600</v>
      </c>
      <c r="N390" s="2">
        <v>1550556000</v>
      </c>
      <c r="O390" s="2" t="b">
        <v>0</v>
      </c>
      <c r="P390" s="2" t="b">
        <v>1</v>
      </c>
      <c r="Q390" s="2" t="b">
        <f>AND(Table1[[#This Row],[staff_pick]]=TRUE,Table1[[#This Row],[spotlight]]=TRUE)</f>
        <v>0</v>
      </c>
      <c r="R390" s="2" t="s">
        <v>17</v>
      </c>
      <c r="S390" s="8" t="str">
        <f t="shared" si="59"/>
        <v>food</v>
      </c>
      <c r="T390" s="8" t="str">
        <f t="shared" si="60"/>
        <v>food trucks</v>
      </c>
      <c r="U390" s="12">
        <f t="shared" si="61"/>
        <v>43509.25</v>
      </c>
      <c r="V390" s="12">
        <f t="shared" si="62"/>
        <v>43515.25</v>
      </c>
      <c r="W390" s="16">
        <f t="shared" si="63"/>
        <v>6</v>
      </c>
      <c r="X390" s="15">
        <f t="shared" si="64"/>
        <v>1</v>
      </c>
      <c r="Y390" s="19">
        <f t="shared" si="65"/>
        <v>6300</v>
      </c>
      <c r="Z390" s="19">
        <f t="shared" si="66"/>
        <v>14199</v>
      </c>
      <c r="AA390" s="19">
        <f t="shared" si="67"/>
        <v>75.126984126984127</v>
      </c>
      <c r="AB390" s="2" t="str">
        <f t="shared" si="68"/>
        <v>USA</v>
      </c>
      <c r="AF390"/>
    </row>
    <row r="391" spans="2:32" x14ac:dyDescent="0.25">
      <c r="B391" s="24">
        <v>384</v>
      </c>
      <c r="C391" s="2" t="s">
        <v>820</v>
      </c>
      <c r="D391" s="3" t="s">
        <v>821</v>
      </c>
      <c r="E391" s="7">
        <v>114400</v>
      </c>
      <c r="F391" s="7">
        <v>196779</v>
      </c>
      <c r="G391" s="5">
        <f>Table1[[#This Row],[pledged]]/Table1[[#This Row],[goal]]</f>
        <v>1.7200961538461539</v>
      </c>
      <c r="H391" s="2" t="s">
        <v>20</v>
      </c>
      <c r="I391" s="2">
        <v>4799</v>
      </c>
      <c r="J391" s="8">
        <f t="shared" ref="J391:J454" si="69">IFERROR(F391/I391,0)</f>
        <v>41.004167534903104</v>
      </c>
      <c r="K391" s="22" t="s">
        <v>21</v>
      </c>
      <c r="L391" s="22" t="s">
        <v>22</v>
      </c>
      <c r="M391" s="2">
        <v>1486706400</v>
      </c>
      <c r="N391" s="2">
        <v>1489039200</v>
      </c>
      <c r="O391" s="2" t="b">
        <v>1</v>
      </c>
      <c r="P391" s="2" t="b">
        <v>1</v>
      </c>
      <c r="Q391" s="2" t="b">
        <f>AND(Table1[[#This Row],[staff_pick]]=TRUE,Table1[[#This Row],[spotlight]]=TRUE)</f>
        <v>1</v>
      </c>
      <c r="R391" s="2" t="s">
        <v>42</v>
      </c>
      <c r="S391" s="8" t="str">
        <f t="shared" ref="S391:S454" si="70">LEFT(R391,SEARCH("/",R391,1)-1)</f>
        <v>film &amp; video</v>
      </c>
      <c r="T391" s="8" t="str">
        <f t="shared" ref="T391:T454" si="71">MID(R391,SEARCH("/",R391,1)+1,256)</f>
        <v>documentary</v>
      </c>
      <c r="U391" s="12">
        <f t="shared" ref="U391:U454" si="72">(((M391/60)/60)/24)+DATE(1970,1,1)</f>
        <v>42776.25</v>
      </c>
      <c r="V391" s="12">
        <f t="shared" ref="V391:V454" si="73">(((N391/60)/60)/24)+DATE(1970,1,1)</f>
        <v>42803.25</v>
      </c>
      <c r="W391" s="16">
        <f t="shared" ref="W391:W454" si="74">_xlfn.DAYS(V391,U391)</f>
        <v>27</v>
      </c>
      <c r="X391" s="15">
        <f t="shared" ref="X391:X454" si="75">VLOOKUP(L391,$AF$7:$AG$13,2,FALSE)</f>
        <v>1</v>
      </c>
      <c r="Y391" s="19">
        <f t="shared" ref="Y391:Y454" si="76">E391/X391</f>
        <v>114400</v>
      </c>
      <c r="Z391" s="19">
        <f t="shared" ref="Z391:Z454" si="77">F391/X391</f>
        <v>196779</v>
      </c>
      <c r="AA391" s="19">
        <f t="shared" ref="AA391:AA454" si="78">IFERROR(Z391/I391,0)</f>
        <v>41.004167534903104</v>
      </c>
      <c r="AB391" s="2" t="str">
        <f t="shared" ref="AB391:AB454" si="79">VLOOKUP(L391,$AF$7:$AH$13,3,FALSE)</f>
        <v>USA</v>
      </c>
      <c r="AF391"/>
    </row>
    <row r="392" spans="2:32" x14ac:dyDescent="0.25">
      <c r="B392" s="24">
        <v>385</v>
      </c>
      <c r="C392" s="2" t="s">
        <v>822</v>
      </c>
      <c r="D392" s="3" t="s">
        <v>823</v>
      </c>
      <c r="E392" s="7">
        <v>38900</v>
      </c>
      <c r="F392" s="7">
        <v>56859</v>
      </c>
      <c r="G392" s="5">
        <f>Table1[[#This Row],[pledged]]/Table1[[#This Row],[goal]]</f>
        <v>1.4616709511568124</v>
      </c>
      <c r="H392" s="2" t="s">
        <v>20</v>
      </c>
      <c r="I392" s="2">
        <v>1137</v>
      </c>
      <c r="J392" s="8">
        <f t="shared" si="69"/>
        <v>50.007915567282325</v>
      </c>
      <c r="K392" s="22" t="s">
        <v>21</v>
      </c>
      <c r="L392" s="22" t="s">
        <v>22</v>
      </c>
      <c r="M392" s="2">
        <v>1553835600</v>
      </c>
      <c r="N392" s="2">
        <v>1556600400</v>
      </c>
      <c r="O392" s="2" t="b">
        <v>0</v>
      </c>
      <c r="P392" s="2" t="b">
        <v>0</v>
      </c>
      <c r="Q392" s="2" t="b">
        <f>AND(Table1[[#This Row],[staff_pick]]=TRUE,Table1[[#This Row],[spotlight]]=TRUE)</f>
        <v>0</v>
      </c>
      <c r="R392" s="2" t="s">
        <v>68</v>
      </c>
      <c r="S392" s="8" t="str">
        <f t="shared" si="70"/>
        <v>publishing</v>
      </c>
      <c r="T392" s="8" t="str">
        <f t="shared" si="71"/>
        <v>nonfiction</v>
      </c>
      <c r="U392" s="12">
        <f t="shared" si="72"/>
        <v>43553.208333333328</v>
      </c>
      <c r="V392" s="12">
        <f t="shared" si="73"/>
        <v>43585.208333333328</v>
      </c>
      <c r="W392" s="16">
        <f t="shared" si="74"/>
        <v>32</v>
      </c>
      <c r="X392" s="15">
        <f t="shared" si="75"/>
        <v>1</v>
      </c>
      <c r="Y392" s="19">
        <f t="shared" si="76"/>
        <v>38900</v>
      </c>
      <c r="Z392" s="19">
        <f t="shared" si="77"/>
        <v>56859</v>
      </c>
      <c r="AA392" s="19">
        <f t="shared" si="78"/>
        <v>50.007915567282325</v>
      </c>
      <c r="AB392" s="2" t="str">
        <f t="shared" si="79"/>
        <v>USA</v>
      </c>
      <c r="AF392"/>
    </row>
    <row r="393" spans="2:32" x14ac:dyDescent="0.25">
      <c r="B393" s="24">
        <v>386</v>
      </c>
      <c r="C393" s="2" t="s">
        <v>824</v>
      </c>
      <c r="D393" s="3" t="s">
        <v>825</v>
      </c>
      <c r="E393" s="7">
        <v>135500</v>
      </c>
      <c r="F393" s="7">
        <v>103554</v>
      </c>
      <c r="G393" s="5">
        <f>Table1[[#This Row],[pledged]]/Table1[[#This Row],[goal]]</f>
        <v>0.76423616236162362</v>
      </c>
      <c r="H393" s="2" t="s">
        <v>14</v>
      </c>
      <c r="I393" s="2">
        <v>1068</v>
      </c>
      <c r="J393" s="8">
        <f t="shared" si="69"/>
        <v>96.960674157303373</v>
      </c>
      <c r="K393" s="22" t="s">
        <v>21</v>
      </c>
      <c r="L393" s="22" t="s">
        <v>22</v>
      </c>
      <c r="M393" s="2">
        <v>1277528400</v>
      </c>
      <c r="N393" s="2">
        <v>1278565200</v>
      </c>
      <c r="O393" s="2" t="b">
        <v>0</v>
      </c>
      <c r="P393" s="2" t="b">
        <v>0</v>
      </c>
      <c r="Q393" s="2" t="b">
        <f>AND(Table1[[#This Row],[staff_pick]]=TRUE,Table1[[#This Row],[spotlight]]=TRUE)</f>
        <v>0</v>
      </c>
      <c r="R393" s="2" t="s">
        <v>33</v>
      </c>
      <c r="S393" s="8" t="str">
        <f t="shared" si="70"/>
        <v>theater</v>
      </c>
      <c r="T393" s="8" t="str">
        <f t="shared" si="71"/>
        <v>plays</v>
      </c>
      <c r="U393" s="12">
        <f t="shared" si="72"/>
        <v>40355.208333333336</v>
      </c>
      <c r="V393" s="12">
        <f t="shared" si="73"/>
        <v>40367.208333333336</v>
      </c>
      <c r="W393" s="16">
        <f t="shared" si="74"/>
        <v>12</v>
      </c>
      <c r="X393" s="15">
        <f t="shared" si="75"/>
        <v>1</v>
      </c>
      <c r="Y393" s="19">
        <f t="shared" si="76"/>
        <v>135500</v>
      </c>
      <c r="Z393" s="19">
        <f t="shared" si="77"/>
        <v>103554</v>
      </c>
      <c r="AA393" s="19">
        <f t="shared" si="78"/>
        <v>96.960674157303373</v>
      </c>
      <c r="AB393" s="2" t="str">
        <f t="shared" si="79"/>
        <v>USA</v>
      </c>
      <c r="AF393"/>
    </row>
    <row r="394" spans="2:32" x14ac:dyDescent="0.25">
      <c r="B394" s="24">
        <v>387</v>
      </c>
      <c r="C394" s="2" t="s">
        <v>826</v>
      </c>
      <c r="D394" s="3" t="s">
        <v>827</v>
      </c>
      <c r="E394" s="7">
        <v>109000</v>
      </c>
      <c r="F394" s="7">
        <v>42795</v>
      </c>
      <c r="G394" s="5">
        <f>Table1[[#This Row],[pledged]]/Table1[[#This Row],[goal]]</f>
        <v>0.39261467889908258</v>
      </c>
      <c r="H394" s="2" t="s">
        <v>14</v>
      </c>
      <c r="I394" s="2">
        <v>424</v>
      </c>
      <c r="J394" s="8">
        <f t="shared" si="69"/>
        <v>100.93160377358491</v>
      </c>
      <c r="K394" s="22" t="s">
        <v>21</v>
      </c>
      <c r="L394" s="22" t="s">
        <v>22</v>
      </c>
      <c r="M394" s="2">
        <v>1339477200</v>
      </c>
      <c r="N394" s="2">
        <v>1339909200</v>
      </c>
      <c r="O394" s="2" t="b">
        <v>0</v>
      </c>
      <c r="P394" s="2" t="b">
        <v>0</v>
      </c>
      <c r="Q394" s="2" t="b">
        <f>AND(Table1[[#This Row],[staff_pick]]=TRUE,Table1[[#This Row],[spotlight]]=TRUE)</f>
        <v>0</v>
      </c>
      <c r="R394" s="2" t="s">
        <v>65</v>
      </c>
      <c r="S394" s="8" t="str">
        <f t="shared" si="70"/>
        <v>technology</v>
      </c>
      <c r="T394" s="8" t="str">
        <f t="shared" si="71"/>
        <v>wearables</v>
      </c>
      <c r="U394" s="12">
        <f t="shared" si="72"/>
        <v>41072.208333333336</v>
      </c>
      <c r="V394" s="12">
        <f t="shared" si="73"/>
        <v>41077.208333333336</v>
      </c>
      <c r="W394" s="16">
        <f t="shared" si="74"/>
        <v>5</v>
      </c>
      <c r="X394" s="15">
        <f t="shared" si="75"/>
        <v>1</v>
      </c>
      <c r="Y394" s="19">
        <f t="shared" si="76"/>
        <v>109000</v>
      </c>
      <c r="Z394" s="19">
        <f t="shared" si="77"/>
        <v>42795</v>
      </c>
      <c r="AA394" s="19">
        <f t="shared" si="78"/>
        <v>100.93160377358491</v>
      </c>
      <c r="AB394" s="2" t="str">
        <f t="shared" si="79"/>
        <v>USA</v>
      </c>
      <c r="AF394"/>
    </row>
    <row r="395" spans="2:32" x14ac:dyDescent="0.25">
      <c r="B395" s="24">
        <v>388</v>
      </c>
      <c r="C395" s="2" t="s">
        <v>828</v>
      </c>
      <c r="D395" s="3" t="s">
        <v>829</v>
      </c>
      <c r="E395" s="7">
        <v>114800</v>
      </c>
      <c r="F395" s="7">
        <v>12938</v>
      </c>
      <c r="G395" s="5">
        <f>Table1[[#This Row],[pledged]]/Table1[[#This Row],[goal]]</f>
        <v>0.11270034843205574</v>
      </c>
      <c r="H395" s="2" t="s">
        <v>74</v>
      </c>
      <c r="I395" s="2">
        <v>145</v>
      </c>
      <c r="J395" s="8">
        <f t="shared" si="69"/>
        <v>89.227586206896547</v>
      </c>
      <c r="K395" s="22" t="s">
        <v>98</v>
      </c>
      <c r="L395" s="22" t="s">
        <v>99</v>
      </c>
      <c r="M395" s="2">
        <v>1325656800</v>
      </c>
      <c r="N395" s="2">
        <v>1325829600</v>
      </c>
      <c r="O395" s="2" t="b">
        <v>0</v>
      </c>
      <c r="P395" s="2" t="b">
        <v>0</v>
      </c>
      <c r="Q395" s="2" t="b">
        <f>AND(Table1[[#This Row],[staff_pick]]=TRUE,Table1[[#This Row],[spotlight]]=TRUE)</f>
        <v>0</v>
      </c>
      <c r="R395" s="2" t="s">
        <v>60</v>
      </c>
      <c r="S395" s="8" t="str">
        <f t="shared" si="70"/>
        <v>music</v>
      </c>
      <c r="T395" s="8" t="str">
        <f t="shared" si="71"/>
        <v>indie rock</v>
      </c>
      <c r="U395" s="12">
        <f t="shared" si="72"/>
        <v>40912.25</v>
      </c>
      <c r="V395" s="12">
        <f t="shared" si="73"/>
        <v>40914.25</v>
      </c>
      <c r="W395" s="16">
        <f t="shared" si="74"/>
        <v>2</v>
      </c>
      <c r="X395" s="15">
        <f t="shared" si="75"/>
        <v>0.96</v>
      </c>
      <c r="Y395" s="19">
        <f t="shared" si="76"/>
        <v>119583.33333333334</v>
      </c>
      <c r="Z395" s="19">
        <f t="shared" si="77"/>
        <v>13477.083333333334</v>
      </c>
      <c r="AA395" s="19">
        <f t="shared" si="78"/>
        <v>92.945402298850581</v>
      </c>
      <c r="AB395" s="2" t="str">
        <f t="shared" si="79"/>
        <v>Switzerland</v>
      </c>
      <c r="AF395"/>
    </row>
    <row r="396" spans="2:32" x14ac:dyDescent="0.25">
      <c r="B396" s="24">
        <v>389</v>
      </c>
      <c r="C396" s="2" t="s">
        <v>830</v>
      </c>
      <c r="D396" s="3" t="s">
        <v>831</v>
      </c>
      <c r="E396" s="7">
        <v>83000</v>
      </c>
      <c r="F396" s="7">
        <v>101352</v>
      </c>
      <c r="G396" s="5">
        <f>Table1[[#This Row],[pledged]]/Table1[[#This Row],[goal]]</f>
        <v>1.2211084337349398</v>
      </c>
      <c r="H396" s="2" t="s">
        <v>20</v>
      </c>
      <c r="I396" s="2">
        <v>1152</v>
      </c>
      <c r="J396" s="8">
        <f t="shared" si="69"/>
        <v>87.979166666666671</v>
      </c>
      <c r="K396" s="22" t="s">
        <v>21</v>
      </c>
      <c r="L396" s="22" t="s">
        <v>22</v>
      </c>
      <c r="M396" s="2">
        <v>1288242000</v>
      </c>
      <c r="N396" s="2">
        <v>1290578400</v>
      </c>
      <c r="O396" s="2" t="b">
        <v>0</v>
      </c>
      <c r="P396" s="2" t="b">
        <v>0</v>
      </c>
      <c r="Q396" s="2" t="b">
        <f>AND(Table1[[#This Row],[staff_pick]]=TRUE,Table1[[#This Row],[spotlight]]=TRUE)</f>
        <v>0</v>
      </c>
      <c r="R396" s="2" t="s">
        <v>33</v>
      </c>
      <c r="S396" s="8" t="str">
        <f t="shared" si="70"/>
        <v>theater</v>
      </c>
      <c r="T396" s="8" t="str">
        <f t="shared" si="71"/>
        <v>plays</v>
      </c>
      <c r="U396" s="12">
        <f t="shared" si="72"/>
        <v>40479.208333333336</v>
      </c>
      <c r="V396" s="12">
        <f t="shared" si="73"/>
        <v>40506.25</v>
      </c>
      <c r="W396" s="16">
        <f t="shared" si="74"/>
        <v>27</v>
      </c>
      <c r="X396" s="15">
        <f t="shared" si="75"/>
        <v>1</v>
      </c>
      <c r="Y396" s="19">
        <f t="shared" si="76"/>
        <v>83000</v>
      </c>
      <c r="Z396" s="19">
        <f t="shared" si="77"/>
        <v>101352</v>
      </c>
      <c r="AA396" s="19">
        <f t="shared" si="78"/>
        <v>87.979166666666671</v>
      </c>
      <c r="AB396" s="2" t="str">
        <f t="shared" si="79"/>
        <v>USA</v>
      </c>
      <c r="AF396"/>
    </row>
    <row r="397" spans="2:32" x14ac:dyDescent="0.25">
      <c r="B397" s="24">
        <v>390</v>
      </c>
      <c r="C397" s="2" t="s">
        <v>832</v>
      </c>
      <c r="D397" s="3" t="s">
        <v>833</v>
      </c>
      <c r="E397" s="7">
        <v>2400</v>
      </c>
      <c r="F397" s="7">
        <v>4477</v>
      </c>
      <c r="G397" s="5">
        <f>Table1[[#This Row],[pledged]]/Table1[[#This Row],[goal]]</f>
        <v>1.8654166666666667</v>
      </c>
      <c r="H397" s="2" t="s">
        <v>20</v>
      </c>
      <c r="I397" s="2">
        <v>50</v>
      </c>
      <c r="J397" s="8">
        <f t="shared" si="69"/>
        <v>89.54</v>
      </c>
      <c r="K397" s="22" t="s">
        <v>21</v>
      </c>
      <c r="L397" s="22" t="s">
        <v>22</v>
      </c>
      <c r="M397" s="2">
        <v>1379048400</v>
      </c>
      <c r="N397" s="2">
        <v>1380344400</v>
      </c>
      <c r="O397" s="2" t="b">
        <v>0</v>
      </c>
      <c r="P397" s="2" t="b">
        <v>0</v>
      </c>
      <c r="Q397" s="2" t="b">
        <f>AND(Table1[[#This Row],[staff_pick]]=TRUE,Table1[[#This Row],[spotlight]]=TRUE)</f>
        <v>0</v>
      </c>
      <c r="R397" s="2" t="s">
        <v>122</v>
      </c>
      <c r="S397" s="8" t="str">
        <f t="shared" si="70"/>
        <v>photography</v>
      </c>
      <c r="T397" s="8" t="str">
        <f t="shared" si="71"/>
        <v>photography books</v>
      </c>
      <c r="U397" s="12">
        <f t="shared" si="72"/>
        <v>41530.208333333336</v>
      </c>
      <c r="V397" s="12">
        <f t="shared" si="73"/>
        <v>41545.208333333336</v>
      </c>
      <c r="W397" s="16">
        <f t="shared" si="74"/>
        <v>15</v>
      </c>
      <c r="X397" s="15">
        <f t="shared" si="75"/>
        <v>1</v>
      </c>
      <c r="Y397" s="19">
        <f t="shared" si="76"/>
        <v>2400</v>
      </c>
      <c r="Z397" s="19">
        <f t="shared" si="77"/>
        <v>4477</v>
      </c>
      <c r="AA397" s="19">
        <f t="shared" si="78"/>
        <v>89.54</v>
      </c>
      <c r="AB397" s="2" t="str">
        <f t="shared" si="79"/>
        <v>USA</v>
      </c>
      <c r="AF397"/>
    </row>
    <row r="398" spans="2:32" x14ac:dyDescent="0.25">
      <c r="B398" s="24">
        <v>391</v>
      </c>
      <c r="C398" s="2" t="s">
        <v>834</v>
      </c>
      <c r="D398" s="3" t="s">
        <v>835</v>
      </c>
      <c r="E398" s="7">
        <v>60400</v>
      </c>
      <c r="F398" s="7">
        <v>4393</v>
      </c>
      <c r="G398" s="5">
        <f>Table1[[#This Row],[pledged]]/Table1[[#This Row],[goal]]</f>
        <v>7.27317880794702E-2</v>
      </c>
      <c r="H398" s="2" t="s">
        <v>14</v>
      </c>
      <c r="I398" s="2">
        <v>151</v>
      </c>
      <c r="J398" s="8">
        <f t="shared" si="69"/>
        <v>29.09271523178808</v>
      </c>
      <c r="K398" s="22" t="s">
        <v>21</v>
      </c>
      <c r="L398" s="22" t="s">
        <v>22</v>
      </c>
      <c r="M398" s="2">
        <v>1389679200</v>
      </c>
      <c r="N398" s="2">
        <v>1389852000</v>
      </c>
      <c r="O398" s="2" t="b">
        <v>0</v>
      </c>
      <c r="P398" s="2" t="b">
        <v>0</v>
      </c>
      <c r="Q398" s="2" t="b">
        <f>AND(Table1[[#This Row],[staff_pick]]=TRUE,Table1[[#This Row],[spotlight]]=TRUE)</f>
        <v>0</v>
      </c>
      <c r="R398" s="2" t="s">
        <v>68</v>
      </c>
      <c r="S398" s="8" t="str">
        <f t="shared" si="70"/>
        <v>publishing</v>
      </c>
      <c r="T398" s="8" t="str">
        <f t="shared" si="71"/>
        <v>nonfiction</v>
      </c>
      <c r="U398" s="12">
        <f t="shared" si="72"/>
        <v>41653.25</v>
      </c>
      <c r="V398" s="12">
        <f t="shared" si="73"/>
        <v>41655.25</v>
      </c>
      <c r="W398" s="16">
        <f t="shared" si="74"/>
        <v>2</v>
      </c>
      <c r="X398" s="15">
        <f t="shared" si="75"/>
        <v>1</v>
      </c>
      <c r="Y398" s="19">
        <f t="shared" si="76"/>
        <v>60400</v>
      </c>
      <c r="Z398" s="19">
        <f t="shared" si="77"/>
        <v>4393</v>
      </c>
      <c r="AA398" s="19">
        <f t="shared" si="78"/>
        <v>29.09271523178808</v>
      </c>
      <c r="AB398" s="2" t="str">
        <f t="shared" si="79"/>
        <v>USA</v>
      </c>
      <c r="AF398"/>
    </row>
    <row r="399" spans="2:32" x14ac:dyDescent="0.25">
      <c r="B399" s="24">
        <v>392</v>
      </c>
      <c r="C399" s="2" t="s">
        <v>836</v>
      </c>
      <c r="D399" s="3" t="s">
        <v>837</v>
      </c>
      <c r="E399" s="7">
        <v>102900</v>
      </c>
      <c r="F399" s="7">
        <v>67546</v>
      </c>
      <c r="G399" s="5">
        <f>Table1[[#This Row],[pledged]]/Table1[[#This Row],[goal]]</f>
        <v>0.65642371234207963</v>
      </c>
      <c r="H399" s="2" t="s">
        <v>14</v>
      </c>
      <c r="I399" s="2">
        <v>1608</v>
      </c>
      <c r="J399" s="8">
        <f t="shared" si="69"/>
        <v>42.006218905472636</v>
      </c>
      <c r="K399" s="22" t="s">
        <v>21</v>
      </c>
      <c r="L399" s="22" t="s">
        <v>22</v>
      </c>
      <c r="M399" s="2">
        <v>1294293600</v>
      </c>
      <c r="N399" s="2">
        <v>1294466400</v>
      </c>
      <c r="O399" s="2" t="b">
        <v>0</v>
      </c>
      <c r="P399" s="2" t="b">
        <v>0</v>
      </c>
      <c r="Q399" s="2" t="b">
        <f>AND(Table1[[#This Row],[staff_pick]]=TRUE,Table1[[#This Row],[spotlight]]=TRUE)</f>
        <v>0</v>
      </c>
      <c r="R399" s="2" t="s">
        <v>65</v>
      </c>
      <c r="S399" s="8" t="str">
        <f t="shared" si="70"/>
        <v>technology</v>
      </c>
      <c r="T399" s="8" t="str">
        <f t="shared" si="71"/>
        <v>wearables</v>
      </c>
      <c r="U399" s="12">
        <f t="shared" si="72"/>
        <v>40549.25</v>
      </c>
      <c r="V399" s="12">
        <f t="shared" si="73"/>
        <v>40551.25</v>
      </c>
      <c r="W399" s="16">
        <f t="shared" si="74"/>
        <v>2</v>
      </c>
      <c r="X399" s="15">
        <f t="shared" si="75"/>
        <v>1</v>
      </c>
      <c r="Y399" s="19">
        <f t="shared" si="76"/>
        <v>102900</v>
      </c>
      <c r="Z399" s="19">
        <f t="shared" si="77"/>
        <v>67546</v>
      </c>
      <c r="AA399" s="19">
        <f t="shared" si="78"/>
        <v>42.006218905472636</v>
      </c>
      <c r="AB399" s="2" t="str">
        <f t="shared" si="79"/>
        <v>USA</v>
      </c>
      <c r="AF399"/>
    </row>
    <row r="400" spans="2:32" x14ac:dyDescent="0.25">
      <c r="B400" s="24">
        <v>393</v>
      </c>
      <c r="C400" s="2" t="s">
        <v>838</v>
      </c>
      <c r="D400" s="3" t="s">
        <v>839</v>
      </c>
      <c r="E400" s="7">
        <v>62800</v>
      </c>
      <c r="F400" s="7">
        <v>143788</v>
      </c>
      <c r="G400" s="5">
        <f>Table1[[#This Row],[pledged]]/Table1[[#This Row],[goal]]</f>
        <v>2.2896178343949045</v>
      </c>
      <c r="H400" s="2" t="s">
        <v>20</v>
      </c>
      <c r="I400" s="2">
        <v>3059</v>
      </c>
      <c r="J400" s="8">
        <f t="shared" si="69"/>
        <v>47.004903563255965</v>
      </c>
      <c r="K400" s="22" t="s">
        <v>15</v>
      </c>
      <c r="L400" s="22" t="s">
        <v>16</v>
      </c>
      <c r="M400" s="2">
        <v>1500267600</v>
      </c>
      <c r="N400" s="2">
        <v>1500354000</v>
      </c>
      <c r="O400" s="2" t="b">
        <v>0</v>
      </c>
      <c r="P400" s="2" t="b">
        <v>0</v>
      </c>
      <c r="Q400" s="2" t="b">
        <f>AND(Table1[[#This Row],[staff_pick]]=TRUE,Table1[[#This Row],[spotlight]]=TRUE)</f>
        <v>0</v>
      </c>
      <c r="R400" s="2" t="s">
        <v>159</v>
      </c>
      <c r="S400" s="8" t="str">
        <f t="shared" si="70"/>
        <v>music</v>
      </c>
      <c r="T400" s="8" t="str">
        <f t="shared" si="71"/>
        <v>jazz</v>
      </c>
      <c r="U400" s="12">
        <f t="shared" si="72"/>
        <v>42933.208333333328</v>
      </c>
      <c r="V400" s="12">
        <f t="shared" si="73"/>
        <v>42934.208333333328</v>
      </c>
      <c r="W400" s="16">
        <f t="shared" si="74"/>
        <v>1</v>
      </c>
      <c r="X400" s="15">
        <f t="shared" si="75"/>
        <v>1.32</v>
      </c>
      <c r="Y400" s="19">
        <f t="shared" si="76"/>
        <v>47575.757575757576</v>
      </c>
      <c r="Z400" s="19">
        <f t="shared" si="77"/>
        <v>108930.30303030302</v>
      </c>
      <c r="AA400" s="19">
        <f t="shared" si="78"/>
        <v>35.609775426709064</v>
      </c>
      <c r="AB400" s="2" t="str">
        <f t="shared" si="79"/>
        <v>Canada</v>
      </c>
      <c r="AF400"/>
    </row>
    <row r="401" spans="2:32" x14ac:dyDescent="0.25">
      <c r="B401" s="24">
        <v>394</v>
      </c>
      <c r="C401" s="2" t="s">
        <v>840</v>
      </c>
      <c r="D401" s="3" t="s">
        <v>841</v>
      </c>
      <c r="E401" s="7">
        <v>800</v>
      </c>
      <c r="F401" s="7">
        <v>3755</v>
      </c>
      <c r="G401" s="5">
        <f>Table1[[#This Row],[pledged]]/Table1[[#This Row],[goal]]</f>
        <v>4.6937499999999996</v>
      </c>
      <c r="H401" s="2" t="s">
        <v>20</v>
      </c>
      <c r="I401" s="2">
        <v>34</v>
      </c>
      <c r="J401" s="8">
        <f t="shared" si="69"/>
        <v>110.44117647058823</v>
      </c>
      <c r="K401" s="22" t="s">
        <v>21</v>
      </c>
      <c r="L401" s="22" t="s">
        <v>22</v>
      </c>
      <c r="M401" s="2">
        <v>1375074000</v>
      </c>
      <c r="N401" s="2">
        <v>1375938000</v>
      </c>
      <c r="O401" s="2" t="b">
        <v>0</v>
      </c>
      <c r="P401" s="2" t="b">
        <v>1</v>
      </c>
      <c r="Q401" s="2" t="b">
        <f>AND(Table1[[#This Row],[staff_pick]]=TRUE,Table1[[#This Row],[spotlight]]=TRUE)</f>
        <v>0</v>
      </c>
      <c r="R401" s="2" t="s">
        <v>42</v>
      </c>
      <c r="S401" s="8" t="str">
        <f t="shared" si="70"/>
        <v>film &amp; video</v>
      </c>
      <c r="T401" s="8" t="str">
        <f t="shared" si="71"/>
        <v>documentary</v>
      </c>
      <c r="U401" s="12">
        <f t="shared" si="72"/>
        <v>41484.208333333336</v>
      </c>
      <c r="V401" s="12">
        <f t="shared" si="73"/>
        <v>41494.208333333336</v>
      </c>
      <c r="W401" s="16">
        <f t="shared" si="74"/>
        <v>10</v>
      </c>
      <c r="X401" s="15">
        <f t="shared" si="75"/>
        <v>1</v>
      </c>
      <c r="Y401" s="19">
        <f t="shared" si="76"/>
        <v>800</v>
      </c>
      <c r="Z401" s="19">
        <f t="shared" si="77"/>
        <v>3755</v>
      </c>
      <c r="AA401" s="19">
        <f t="shared" si="78"/>
        <v>110.44117647058823</v>
      </c>
      <c r="AB401" s="2" t="str">
        <f t="shared" si="79"/>
        <v>USA</v>
      </c>
      <c r="AF401"/>
    </row>
    <row r="402" spans="2:32" x14ac:dyDescent="0.25">
      <c r="B402" s="24">
        <v>395</v>
      </c>
      <c r="C402" s="2" t="s">
        <v>295</v>
      </c>
      <c r="D402" s="3" t="s">
        <v>842</v>
      </c>
      <c r="E402" s="7">
        <v>7100</v>
      </c>
      <c r="F402" s="7">
        <v>9238</v>
      </c>
      <c r="G402" s="5">
        <f>Table1[[#This Row],[pledged]]/Table1[[#This Row],[goal]]</f>
        <v>1.3011267605633803</v>
      </c>
      <c r="H402" s="2" t="s">
        <v>20</v>
      </c>
      <c r="I402" s="2">
        <v>220</v>
      </c>
      <c r="J402" s="8">
        <f t="shared" si="69"/>
        <v>41.990909090909092</v>
      </c>
      <c r="K402" s="22" t="s">
        <v>21</v>
      </c>
      <c r="L402" s="22" t="s">
        <v>22</v>
      </c>
      <c r="M402" s="2">
        <v>1323324000</v>
      </c>
      <c r="N402" s="2">
        <v>1323410400</v>
      </c>
      <c r="O402" s="2" t="b">
        <v>1</v>
      </c>
      <c r="P402" s="2" t="b">
        <v>0</v>
      </c>
      <c r="Q402" s="2" t="b">
        <f>AND(Table1[[#This Row],[staff_pick]]=TRUE,Table1[[#This Row],[spotlight]]=TRUE)</f>
        <v>0</v>
      </c>
      <c r="R402" s="2" t="s">
        <v>33</v>
      </c>
      <c r="S402" s="8" t="str">
        <f t="shared" si="70"/>
        <v>theater</v>
      </c>
      <c r="T402" s="8" t="str">
        <f t="shared" si="71"/>
        <v>plays</v>
      </c>
      <c r="U402" s="12">
        <f t="shared" si="72"/>
        <v>40885.25</v>
      </c>
      <c r="V402" s="12">
        <f t="shared" si="73"/>
        <v>40886.25</v>
      </c>
      <c r="W402" s="16">
        <f t="shared" si="74"/>
        <v>1</v>
      </c>
      <c r="X402" s="15">
        <f t="shared" si="75"/>
        <v>1</v>
      </c>
      <c r="Y402" s="19">
        <f t="shared" si="76"/>
        <v>7100</v>
      </c>
      <c r="Z402" s="19">
        <f t="shared" si="77"/>
        <v>9238</v>
      </c>
      <c r="AA402" s="19">
        <f t="shared" si="78"/>
        <v>41.990909090909092</v>
      </c>
      <c r="AB402" s="2" t="str">
        <f t="shared" si="79"/>
        <v>USA</v>
      </c>
      <c r="AF402"/>
    </row>
    <row r="403" spans="2:32" x14ac:dyDescent="0.25">
      <c r="B403" s="24">
        <v>396</v>
      </c>
      <c r="C403" s="2" t="s">
        <v>843</v>
      </c>
      <c r="D403" s="3" t="s">
        <v>844</v>
      </c>
      <c r="E403" s="7">
        <v>46100</v>
      </c>
      <c r="F403" s="7">
        <v>77012</v>
      </c>
      <c r="G403" s="5">
        <f>Table1[[#This Row],[pledged]]/Table1[[#This Row],[goal]]</f>
        <v>1.6705422993492407</v>
      </c>
      <c r="H403" s="2" t="s">
        <v>20</v>
      </c>
      <c r="I403" s="2">
        <v>1604</v>
      </c>
      <c r="J403" s="8">
        <f t="shared" si="69"/>
        <v>48.012468827930178</v>
      </c>
      <c r="K403" s="22" t="s">
        <v>26</v>
      </c>
      <c r="L403" s="22" t="s">
        <v>27</v>
      </c>
      <c r="M403" s="2">
        <v>1538715600</v>
      </c>
      <c r="N403" s="2">
        <v>1539406800</v>
      </c>
      <c r="O403" s="2" t="b">
        <v>0</v>
      </c>
      <c r="P403" s="2" t="b">
        <v>0</v>
      </c>
      <c r="Q403" s="2" t="b">
        <f>AND(Table1[[#This Row],[staff_pick]]=TRUE,Table1[[#This Row],[spotlight]]=TRUE)</f>
        <v>0</v>
      </c>
      <c r="R403" s="2" t="s">
        <v>53</v>
      </c>
      <c r="S403" s="8" t="str">
        <f t="shared" si="70"/>
        <v>film &amp; video</v>
      </c>
      <c r="T403" s="8" t="str">
        <f t="shared" si="71"/>
        <v>drama</v>
      </c>
      <c r="U403" s="12">
        <f t="shared" si="72"/>
        <v>43378.208333333328</v>
      </c>
      <c r="V403" s="12">
        <f t="shared" si="73"/>
        <v>43386.208333333328</v>
      </c>
      <c r="W403" s="16">
        <f t="shared" si="74"/>
        <v>8</v>
      </c>
      <c r="X403" s="15">
        <f t="shared" si="75"/>
        <v>1.49</v>
      </c>
      <c r="Y403" s="19">
        <f t="shared" si="76"/>
        <v>30939.59731543624</v>
      </c>
      <c r="Z403" s="19">
        <f t="shared" si="77"/>
        <v>51685.906040268455</v>
      </c>
      <c r="AA403" s="19">
        <f t="shared" si="78"/>
        <v>32.223133441563874</v>
      </c>
      <c r="AB403" s="2" t="str">
        <f t="shared" si="79"/>
        <v>Australia</v>
      </c>
      <c r="AF403"/>
    </row>
    <row r="404" spans="2:32" x14ac:dyDescent="0.25">
      <c r="B404" s="24">
        <v>397</v>
      </c>
      <c r="C404" s="2" t="s">
        <v>845</v>
      </c>
      <c r="D404" s="3" t="s">
        <v>846</v>
      </c>
      <c r="E404" s="7">
        <v>8100</v>
      </c>
      <c r="F404" s="7">
        <v>14083</v>
      </c>
      <c r="G404" s="5">
        <f>Table1[[#This Row],[pledged]]/Table1[[#This Row],[goal]]</f>
        <v>1.738641975308642</v>
      </c>
      <c r="H404" s="2" t="s">
        <v>20</v>
      </c>
      <c r="I404" s="2">
        <v>454</v>
      </c>
      <c r="J404" s="8">
        <f t="shared" si="69"/>
        <v>31.019823788546255</v>
      </c>
      <c r="K404" s="22" t="s">
        <v>21</v>
      </c>
      <c r="L404" s="22" t="s">
        <v>22</v>
      </c>
      <c r="M404" s="2">
        <v>1369285200</v>
      </c>
      <c r="N404" s="2">
        <v>1369803600</v>
      </c>
      <c r="O404" s="2" t="b">
        <v>0</v>
      </c>
      <c r="P404" s="2" t="b">
        <v>0</v>
      </c>
      <c r="Q404" s="2" t="b">
        <f>AND(Table1[[#This Row],[staff_pick]]=TRUE,Table1[[#This Row],[spotlight]]=TRUE)</f>
        <v>0</v>
      </c>
      <c r="R404" s="2" t="s">
        <v>23</v>
      </c>
      <c r="S404" s="8" t="str">
        <f t="shared" si="70"/>
        <v>music</v>
      </c>
      <c r="T404" s="8" t="str">
        <f t="shared" si="71"/>
        <v>rock</v>
      </c>
      <c r="U404" s="12">
        <f t="shared" si="72"/>
        <v>41417.208333333336</v>
      </c>
      <c r="V404" s="12">
        <f t="shared" si="73"/>
        <v>41423.208333333336</v>
      </c>
      <c r="W404" s="16">
        <f t="shared" si="74"/>
        <v>6</v>
      </c>
      <c r="X404" s="15">
        <f t="shared" si="75"/>
        <v>1</v>
      </c>
      <c r="Y404" s="19">
        <f t="shared" si="76"/>
        <v>8100</v>
      </c>
      <c r="Z404" s="19">
        <f t="shared" si="77"/>
        <v>14083</v>
      </c>
      <c r="AA404" s="19">
        <f t="shared" si="78"/>
        <v>31.019823788546255</v>
      </c>
      <c r="AB404" s="2" t="str">
        <f t="shared" si="79"/>
        <v>USA</v>
      </c>
      <c r="AF404"/>
    </row>
    <row r="405" spans="2:32" x14ac:dyDescent="0.25">
      <c r="B405" s="24">
        <v>398</v>
      </c>
      <c r="C405" s="2" t="s">
        <v>847</v>
      </c>
      <c r="D405" s="3" t="s">
        <v>848</v>
      </c>
      <c r="E405" s="7">
        <v>1700</v>
      </c>
      <c r="F405" s="7">
        <v>12202</v>
      </c>
      <c r="G405" s="5">
        <f>Table1[[#This Row],[pledged]]/Table1[[#This Row],[goal]]</f>
        <v>7.1776470588235295</v>
      </c>
      <c r="H405" s="2" t="s">
        <v>20</v>
      </c>
      <c r="I405" s="2">
        <v>123</v>
      </c>
      <c r="J405" s="8">
        <f t="shared" si="69"/>
        <v>99.203252032520325</v>
      </c>
      <c r="K405" s="22" t="s">
        <v>107</v>
      </c>
      <c r="L405" s="22" t="s">
        <v>108</v>
      </c>
      <c r="M405" s="2">
        <v>1525755600</v>
      </c>
      <c r="N405" s="2">
        <v>1525928400</v>
      </c>
      <c r="O405" s="2" t="b">
        <v>0</v>
      </c>
      <c r="P405" s="2" t="b">
        <v>1</v>
      </c>
      <c r="Q405" s="2" t="b">
        <f>AND(Table1[[#This Row],[staff_pick]]=TRUE,Table1[[#This Row],[spotlight]]=TRUE)</f>
        <v>0</v>
      </c>
      <c r="R405" s="2" t="s">
        <v>71</v>
      </c>
      <c r="S405" s="8" t="str">
        <f t="shared" si="70"/>
        <v>film &amp; video</v>
      </c>
      <c r="T405" s="8" t="str">
        <f t="shared" si="71"/>
        <v>animation</v>
      </c>
      <c r="U405" s="12">
        <f t="shared" si="72"/>
        <v>43228.208333333328</v>
      </c>
      <c r="V405" s="12">
        <f t="shared" si="73"/>
        <v>43230.208333333328</v>
      </c>
      <c r="W405" s="16">
        <f t="shared" si="74"/>
        <v>2</v>
      </c>
      <c r="X405" s="15">
        <f t="shared" si="75"/>
        <v>1</v>
      </c>
      <c r="Y405" s="19">
        <f t="shared" si="76"/>
        <v>1700</v>
      </c>
      <c r="Z405" s="19">
        <f t="shared" si="77"/>
        <v>12202</v>
      </c>
      <c r="AA405" s="19">
        <f t="shared" si="78"/>
        <v>99.203252032520325</v>
      </c>
      <c r="AB405" s="2" t="str">
        <f t="shared" si="79"/>
        <v>Euro Zone</v>
      </c>
      <c r="AF405"/>
    </row>
    <row r="406" spans="2:32" x14ac:dyDescent="0.25">
      <c r="B406" s="24">
        <v>399</v>
      </c>
      <c r="C406" s="2" t="s">
        <v>849</v>
      </c>
      <c r="D406" s="3" t="s">
        <v>850</v>
      </c>
      <c r="E406" s="7">
        <v>97300</v>
      </c>
      <c r="F406" s="7">
        <v>62127</v>
      </c>
      <c r="G406" s="5">
        <f>Table1[[#This Row],[pledged]]/Table1[[#This Row],[goal]]</f>
        <v>0.63850976361767731</v>
      </c>
      <c r="H406" s="2" t="s">
        <v>14</v>
      </c>
      <c r="I406" s="2">
        <v>941</v>
      </c>
      <c r="J406" s="8">
        <f t="shared" si="69"/>
        <v>66.022316684378325</v>
      </c>
      <c r="K406" s="22" t="s">
        <v>21</v>
      </c>
      <c r="L406" s="22" t="s">
        <v>22</v>
      </c>
      <c r="M406" s="2">
        <v>1296626400</v>
      </c>
      <c r="N406" s="2">
        <v>1297231200</v>
      </c>
      <c r="O406" s="2" t="b">
        <v>0</v>
      </c>
      <c r="P406" s="2" t="b">
        <v>0</v>
      </c>
      <c r="Q406" s="2" t="b">
        <f>AND(Table1[[#This Row],[staff_pick]]=TRUE,Table1[[#This Row],[spotlight]]=TRUE)</f>
        <v>0</v>
      </c>
      <c r="R406" s="2" t="s">
        <v>60</v>
      </c>
      <c r="S406" s="8" t="str">
        <f t="shared" si="70"/>
        <v>music</v>
      </c>
      <c r="T406" s="8" t="str">
        <f t="shared" si="71"/>
        <v>indie rock</v>
      </c>
      <c r="U406" s="12">
        <f t="shared" si="72"/>
        <v>40576.25</v>
      </c>
      <c r="V406" s="12">
        <f t="shared" si="73"/>
        <v>40583.25</v>
      </c>
      <c r="W406" s="16">
        <f t="shared" si="74"/>
        <v>7</v>
      </c>
      <c r="X406" s="15">
        <f t="shared" si="75"/>
        <v>1</v>
      </c>
      <c r="Y406" s="19">
        <f t="shared" si="76"/>
        <v>97300</v>
      </c>
      <c r="Z406" s="19">
        <f t="shared" si="77"/>
        <v>62127</v>
      </c>
      <c r="AA406" s="19">
        <f t="shared" si="78"/>
        <v>66.022316684378325</v>
      </c>
      <c r="AB406" s="2" t="str">
        <f t="shared" si="79"/>
        <v>USA</v>
      </c>
      <c r="AF406"/>
    </row>
    <row r="407" spans="2:32" x14ac:dyDescent="0.25">
      <c r="B407" s="24">
        <v>400</v>
      </c>
      <c r="C407" s="2" t="s">
        <v>851</v>
      </c>
      <c r="D407" s="3" t="s">
        <v>852</v>
      </c>
      <c r="E407" s="7">
        <v>100</v>
      </c>
      <c r="F407" s="7">
        <v>2</v>
      </c>
      <c r="G407" s="5">
        <f>Table1[[#This Row],[pledged]]/Table1[[#This Row],[goal]]</f>
        <v>0.02</v>
      </c>
      <c r="H407" s="2" t="s">
        <v>14</v>
      </c>
      <c r="I407" s="2">
        <v>1</v>
      </c>
      <c r="J407" s="8">
        <f t="shared" si="69"/>
        <v>2</v>
      </c>
      <c r="K407" s="22" t="s">
        <v>21</v>
      </c>
      <c r="L407" s="22" t="s">
        <v>22</v>
      </c>
      <c r="M407" s="2">
        <v>1376629200</v>
      </c>
      <c r="N407" s="2">
        <v>1378530000</v>
      </c>
      <c r="O407" s="2" t="b">
        <v>0</v>
      </c>
      <c r="P407" s="2" t="b">
        <v>1</v>
      </c>
      <c r="Q407" s="2" t="b">
        <f>AND(Table1[[#This Row],[staff_pick]]=TRUE,Table1[[#This Row],[spotlight]]=TRUE)</f>
        <v>0</v>
      </c>
      <c r="R407" s="2" t="s">
        <v>122</v>
      </c>
      <c r="S407" s="8" t="str">
        <f t="shared" si="70"/>
        <v>photography</v>
      </c>
      <c r="T407" s="8" t="str">
        <f t="shared" si="71"/>
        <v>photography books</v>
      </c>
      <c r="U407" s="12">
        <f t="shared" si="72"/>
        <v>41502.208333333336</v>
      </c>
      <c r="V407" s="12">
        <f t="shared" si="73"/>
        <v>41524.208333333336</v>
      </c>
      <c r="W407" s="16">
        <f t="shared" si="74"/>
        <v>22</v>
      </c>
      <c r="X407" s="15">
        <f t="shared" si="75"/>
        <v>1</v>
      </c>
      <c r="Y407" s="19">
        <f t="shared" si="76"/>
        <v>100</v>
      </c>
      <c r="Z407" s="19">
        <f t="shared" si="77"/>
        <v>2</v>
      </c>
      <c r="AA407" s="19">
        <f t="shared" si="78"/>
        <v>2</v>
      </c>
      <c r="AB407" s="2" t="str">
        <f t="shared" si="79"/>
        <v>USA</v>
      </c>
      <c r="AF407"/>
    </row>
    <row r="408" spans="2:32" x14ac:dyDescent="0.25">
      <c r="B408" s="24">
        <v>401</v>
      </c>
      <c r="C408" s="2" t="s">
        <v>853</v>
      </c>
      <c r="D408" s="3" t="s">
        <v>854</v>
      </c>
      <c r="E408" s="7">
        <v>900</v>
      </c>
      <c r="F408" s="7">
        <v>13772</v>
      </c>
      <c r="G408" s="5">
        <f>Table1[[#This Row],[pledged]]/Table1[[#This Row],[goal]]</f>
        <v>15.302222222222222</v>
      </c>
      <c r="H408" s="2" t="s">
        <v>20</v>
      </c>
      <c r="I408" s="2">
        <v>299</v>
      </c>
      <c r="J408" s="8">
        <f t="shared" si="69"/>
        <v>46.060200668896321</v>
      </c>
      <c r="K408" s="22" t="s">
        <v>21</v>
      </c>
      <c r="L408" s="22" t="s">
        <v>22</v>
      </c>
      <c r="M408" s="2">
        <v>1572152400</v>
      </c>
      <c r="N408" s="2">
        <v>1572152400</v>
      </c>
      <c r="O408" s="2" t="b">
        <v>0</v>
      </c>
      <c r="P408" s="2" t="b">
        <v>0</v>
      </c>
      <c r="Q408" s="2" t="b">
        <f>AND(Table1[[#This Row],[staff_pick]]=TRUE,Table1[[#This Row],[spotlight]]=TRUE)</f>
        <v>0</v>
      </c>
      <c r="R408" s="2" t="s">
        <v>33</v>
      </c>
      <c r="S408" s="8" t="str">
        <f t="shared" si="70"/>
        <v>theater</v>
      </c>
      <c r="T408" s="8" t="str">
        <f t="shared" si="71"/>
        <v>plays</v>
      </c>
      <c r="U408" s="12">
        <f t="shared" si="72"/>
        <v>43765.208333333328</v>
      </c>
      <c r="V408" s="12">
        <f t="shared" si="73"/>
        <v>43765.208333333328</v>
      </c>
      <c r="W408" s="16">
        <f t="shared" si="74"/>
        <v>0</v>
      </c>
      <c r="X408" s="15">
        <f t="shared" si="75"/>
        <v>1</v>
      </c>
      <c r="Y408" s="19">
        <f t="shared" si="76"/>
        <v>900</v>
      </c>
      <c r="Z408" s="19">
        <f t="shared" si="77"/>
        <v>13772</v>
      </c>
      <c r="AA408" s="19">
        <f t="shared" si="78"/>
        <v>46.060200668896321</v>
      </c>
      <c r="AB408" s="2" t="str">
        <f t="shared" si="79"/>
        <v>USA</v>
      </c>
      <c r="AF408"/>
    </row>
    <row r="409" spans="2:32" x14ac:dyDescent="0.25">
      <c r="B409" s="24">
        <v>402</v>
      </c>
      <c r="C409" s="2" t="s">
        <v>855</v>
      </c>
      <c r="D409" s="3" t="s">
        <v>856</v>
      </c>
      <c r="E409" s="7">
        <v>7300</v>
      </c>
      <c r="F409" s="7">
        <v>2946</v>
      </c>
      <c r="G409" s="5">
        <f>Table1[[#This Row],[pledged]]/Table1[[#This Row],[goal]]</f>
        <v>0.40356164383561643</v>
      </c>
      <c r="H409" s="2" t="s">
        <v>14</v>
      </c>
      <c r="I409" s="2">
        <v>40</v>
      </c>
      <c r="J409" s="8">
        <f t="shared" si="69"/>
        <v>73.650000000000006</v>
      </c>
      <c r="K409" s="22" t="s">
        <v>21</v>
      </c>
      <c r="L409" s="22" t="s">
        <v>22</v>
      </c>
      <c r="M409" s="2">
        <v>1325829600</v>
      </c>
      <c r="N409" s="2">
        <v>1329890400</v>
      </c>
      <c r="O409" s="2" t="b">
        <v>0</v>
      </c>
      <c r="P409" s="2" t="b">
        <v>1</v>
      </c>
      <c r="Q409" s="2" t="b">
        <f>AND(Table1[[#This Row],[staff_pick]]=TRUE,Table1[[#This Row],[spotlight]]=TRUE)</f>
        <v>0</v>
      </c>
      <c r="R409" s="2" t="s">
        <v>100</v>
      </c>
      <c r="S409" s="8" t="str">
        <f t="shared" si="70"/>
        <v>film &amp; video</v>
      </c>
      <c r="T409" s="8" t="str">
        <f t="shared" si="71"/>
        <v>shorts</v>
      </c>
      <c r="U409" s="12">
        <f t="shared" si="72"/>
        <v>40914.25</v>
      </c>
      <c r="V409" s="12">
        <f t="shared" si="73"/>
        <v>40961.25</v>
      </c>
      <c r="W409" s="16">
        <f t="shared" si="74"/>
        <v>47</v>
      </c>
      <c r="X409" s="15">
        <f t="shared" si="75"/>
        <v>1</v>
      </c>
      <c r="Y409" s="19">
        <f t="shared" si="76"/>
        <v>7300</v>
      </c>
      <c r="Z409" s="19">
        <f t="shared" si="77"/>
        <v>2946</v>
      </c>
      <c r="AA409" s="19">
        <f t="shared" si="78"/>
        <v>73.650000000000006</v>
      </c>
      <c r="AB409" s="2" t="str">
        <f t="shared" si="79"/>
        <v>USA</v>
      </c>
      <c r="AF409"/>
    </row>
    <row r="410" spans="2:32" x14ac:dyDescent="0.25">
      <c r="B410" s="24">
        <v>403</v>
      </c>
      <c r="C410" s="2" t="s">
        <v>857</v>
      </c>
      <c r="D410" s="3" t="s">
        <v>858</v>
      </c>
      <c r="E410" s="7">
        <v>195800</v>
      </c>
      <c r="F410" s="7">
        <v>168820</v>
      </c>
      <c r="G410" s="5">
        <f>Table1[[#This Row],[pledged]]/Table1[[#This Row],[goal]]</f>
        <v>0.86220633299284988</v>
      </c>
      <c r="H410" s="2" t="s">
        <v>14</v>
      </c>
      <c r="I410" s="2">
        <v>3015</v>
      </c>
      <c r="J410" s="8">
        <f t="shared" si="69"/>
        <v>55.99336650082919</v>
      </c>
      <c r="K410" s="22" t="s">
        <v>15</v>
      </c>
      <c r="L410" s="22" t="s">
        <v>16</v>
      </c>
      <c r="M410" s="2">
        <v>1273640400</v>
      </c>
      <c r="N410" s="2">
        <v>1276750800</v>
      </c>
      <c r="O410" s="2" t="b">
        <v>0</v>
      </c>
      <c r="P410" s="2" t="b">
        <v>1</v>
      </c>
      <c r="Q410" s="2" t="b">
        <f>AND(Table1[[#This Row],[staff_pick]]=TRUE,Table1[[#This Row],[spotlight]]=TRUE)</f>
        <v>0</v>
      </c>
      <c r="R410" s="2" t="s">
        <v>33</v>
      </c>
      <c r="S410" s="8" t="str">
        <f t="shared" si="70"/>
        <v>theater</v>
      </c>
      <c r="T410" s="8" t="str">
        <f t="shared" si="71"/>
        <v>plays</v>
      </c>
      <c r="U410" s="12">
        <f t="shared" si="72"/>
        <v>40310.208333333336</v>
      </c>
      <c r="V410" s="12">
        <f t="shared" si="73"/>
        <v>40346.208333333336</v>
      </c>
      <c r="W410" s="16">
        <f t="shared" si="74"/>
        <v>36</v>
      </c>
      <c r="X410" s="15">
        <f t="shared" si="75"/>
        <v>1.32</v>
      </c>
      <c r="Y410" s="19">
        <f t="shared" si="76"/>
        <v>148333.33333333331</v>
      </c>
      <c r="Z410" s="19">
        <f t="shared" si="77"/>
        <v>127893.93939393939</v>
      </c>
      <c r="AA410" s="19">
        <f t="shared" si="78"/>
        <v>42.419217046082714</v>
      </c>
      <c r="AB410" s="2" t="str">
        <f t="shared" si="79"/>
        <v>Canada</v>
      </c>
      <c r="AF410"/>
    </row>
    <row r="411" spans="2:32" x14ac:dyDescent="0.25">
      <c r="B411" s="24">
        <v>404</v>
      </c>
      <c r="C411" s="2" t="s">
        <v>859</v>
      </c>
      <c r="D411" s="3" t="s">
        <v>860</v>
      </c>
      <c r="E411" s="7">
        <v>48900</v>
      </c>
      <c r="F411" s="7">
        <v>154321</v>
      </c>
      <c r="G411" s="5">
        <f>Table1[[#This Row],[pledged]]/Table1[[#This Row],[goal]]</f>
        <v>3.1558486707566464</v>
      </c>
      <c r="H411" s="2" t="s">
        <v>20</v>
      </c>
      <c r="I411" s="2">
        <v>2237</v>
      </c>
      <c r="J411" s="8">
        <f t="shared" si="69"/>
        <v>68.985695127402778</v>
      </c>
      <c r="K411" s="22" t="s">
        <v>21</v>
      </c>
      <c r="L411" s="22" t="s">
        <v>22</v>
      </c>
      <c r="M411" s="2">
        <v>1510639200</v>
      </c>
      <c r="N411" s="2">
        <v>1510898400</v>
      </c>
      <c r="O411" s="2" t="b">
        <v>0</v>
      </c>
      <c r="P411" s="2" t="b">
        <v>0</v>
      </c>
      <c r="Q411" s="2" t="b">
        <f>AND(Table1[[#This Row],[staff_pick]]=TRUE,Table1[[#This Row],[spotlight]]=TRUE)</f>
        <v>0</v>
      </c>
      <c r="R411" s="2" t="s">
        <v>33</v>
      </c>
      <c r="S411" s="8" t="str">
        <f t="shared" si="70"/>
        <v>theater</v>
      </c>
      <c r="T411" s="8" t="str">
        <f t="shared" si="71"/>
        <v>plays</v>
      </c>
      <c r="U411" s="12">
        <f t="shared" si="72"/>
        <v>43053.25</v>
      </c>
      <c r="V411" s="12">
        <f t="shared" si="73"/>
        <v>43056.25</v>
      </c>
      <c r="W411" s="16">
        <f t="shared" si="74"/>
        <v>3</v>
      </c>
      <c r="X411" s="15">
        <f t="shared" si="75"/>
        <v>1</v>
      </c>
      <c r="Y411" s="19">
        <f t="shared" si="76"/>
        <v>48900</v>
      </c>
      <c r="Z411" s="19">
        <f t="shared" si="77"/>
        <v>154321</v>
      </c>
      <c r="AA411" s="19">
        <f t="shared" si="78"/>
        <v>68.985695127402778</v>
      </c>
      <c r="AB411" s="2" t="str">
        <f t="shared" si="79"/>
        <v>USA</v>
      </c>
      <c r="AF411"/>
    </row>
    <row r="412" spans="2:32" x14ac:dyDescent="0.25">
      <c r="B412" s="24">
        <v>405</v>
      </c>
      <c r="C412" s="2" t="s">
        <v>861</v>
      </c>
      <c r="D412" s="3" t="s">
        <v>862</v>
      </c>
      <c r="E412" s="7">
        <v>29600</v>
      </c>
      <c r="F412" s="7">
        <v>26527</v>
      </c>
      <c r="G412" s="5">
        <f>Table1[[#This Row],[pledged]]/Table1[[#This Row],[goal]]</f>
        <v>0.89618243243243245</v>
      </c>
      <c r="H412" s="2" t="s">
        <v>14</v>
      </c>
      <c r="I412" s="2">
        <v>435</v>
      </c>
      <c r="J412" s="8">
        <f t="shared" si="69"/>
        <v>60.981609195402299</v>
      </c>
      <c r="K412" s="22" t="s">
        <v>21</v>
      </c>
      <c r="L412" s="22" t="s">
        <v>22</v>
      </c>
      <c r="M412" s="2">
        <v>1528088400</v>
      </c>
      <c r="N412" s="2">
        <v>1532408400</v>
      </c>
      <c r="O412" s="2" t="b">
        <v>0</v>
      </c>
      <c r="P412" s="2" t="b">
        <v>0</v>
      </c>
      <c r="Q412" s="2" t="b">
        <f>AND(Table1[[#This Row],[staff_pick]]=TRUE,Table1[[#This Row],[spotlight]]=TRUE)</f>
        <v>0</v>
      </c>
      <c r="R412" s="2" t="s">
        <v>33</v>
      </c>
      <c r="S412" s="8" t="str">
        <f t="shared" si="70"/>
        <v>theater</v>
      </c>
      <c r="T412" s="8" t="str">
        <f t="shared" si="71"/>
        <v>plays</v>
      </c>
      <c r="U412" s="12">
        <f t="shared" si="72"/>
        <v>43255.208333333328</v>
      </c>
      <c r="V412" s="12">
        <f t="shared" si="73"/>
        <v>43305.208333333328</v>
      </c>
      <c r="W412" s="16">
        <f t="shared" si="74"/>
        <v>50</v>
      </c>
      <c r="X412" s="15">
        <f t="shared" si="75"/>
        <v>1</v>
      </c>
      <c r="Y412" s="19">
        <f t="shared" si="76"/>
        <v>29600</v>
      </c>
      <c r="Z412" s="19">
        <f t="shared" si="77"/>
        <v>26527</v>
      </c>
      <c r="AA412" s="19">
        <f t="shared" si="78"/>
        <v>60.981609195402299</v>
      </c>
      <c r="AB412" s="2" t="str">
        <f t="shared" si="79"/>
        <v>USA</v>
      </c>
      <c r="AF412"/>
    </row>
    <row r="413" spans="2:32" x14ac:dyDescent="0.25">
      <c r="B413" s="24">
        <v>406</v>
      </c>
      <c r="C413" s="2" t="s">
        <v>863</v>
      </c>
      <c r="D413" s="3" t="s">
        <v>864</v>
      </c>
      <c r="E413" s="7">
        <v>39300</v>
      </c>
      <c r="F413" s="7">
        <v>71583</v>
      </c>
      <c r="G413" s="5">
        <f>Table1[[#This Row],[pledged]]/Table1[[#This Row],[goal]]</f>
        <v>1.8214503816793892</v>
      </c>
      <c r="H413" s="2" t="s">
        <v>20</v>
      </c>
      <c r="I413" s="2">
        <v>645</v>
      </c>
      <c r="J413" s="8">
        <f t="shared" si="69"/>
        <v>110.98139534883721</v>
      </c>
      <c r="K413" s="22" t="s">
        <v>21</v>
      </c>
      <c r="L413" s="22" t="s">
        <v>22</v>
      </c>
      <c r="M413" s="2">
        <v>1359525600</v>
      </c>
      <c r="N413" s="2">
        <v>1360562400</v>
      </c>
      <c r="O413" s="2" t="b">
        <v>1</v>
      </c>
      <c r="P413" s="2" t="b">
        <v>0</v>
      </c>
      <c r="Q413" s="2" t="b">
        <f>AND(Table1[[#This Row],[staff_pick]]=TRUE,Table1[[#This Row],[spotlight]]=TRUE)</f>
        <v>0</v>
      </c>
      <c r="R413" s="2" t="s">
        <v>42</v>
      </c>
      <c r="S413" s="8" t="str">
        <f t="shared" si="70"/>
        <v>film &amp; video</v>
      </c>
      <c r="T413" s="8" t="str">
        <f t="shared" si="71"/>
        <v>documentary</v>
      </c>
      <c r="U413" s="12">
        <f t="shared" si="72"/>
        <v>41304.25</v>
      </c>
      <c r="V413" s="12">
        <f t="shared" si="73"/>
        <v>41316.25</v>
      </c>
      <c r="W413" s="16">
        <f t="shared" si="74"/>
        <v>12</v>
      </c>
      <c r="X413" s="15">
        <f t="shared" si="75"/>
        <v>1</v>
      </c>
      <c r="Y413" s="19">
        <f t="shared" si="76"/>
        <v>39300</v>
      </c>
      <c r="Z413" s="19">
        <f t="shared" si="77"/>
        <v>71583</v>
      </c>
      <c r="AA413" s="19">
        <f t="shared" si="78"/>
        <v>110.98139534883721</v>
      </c>
      <c r="AB413" s="2" t="str">
        <f t="shared" si="79"/>
        <v>USA</v>
      </c>
      <c r="AF413"/>
    </row>
    <row r="414" spans="2:32" x14ac:dyDescent="0.25">
      <c r="B414" s="24">
        <v>407</v>
      </c>
      <c r="C414" s="2" t="s">
        <v>865</v>
      </c>
      <c r="D414" s="3" t="s">
        <v>866</v>
      </c>
      <c r="E414" s="7">
        <v>3400</v>
      </c>
      <c r="F414" s="7">
        <v>12100</v>
      </c>
      <c r="G414" s="5">
        <f>Table1[[#This Row],[pledged]]/Table1[[#This Row],[goal]]</f>
        <v>3.5588235294117645</v>
      </c>
      <c r="H414" s="2" t="s">
        <v>20</v>
      </c>
      <c r="I414" s="2">
        <v>484</v>
      </c>
      <c r="J414" s="8">
        <f t="shared" si="69"/>
        <v>25</v>
      </c>
      <c r="K414" s="22" t="s">
        <v>36</v>
      </c>
      <c r="L414" s="22" t="s">
        <v>37</v>
      </c>
      <c r="M414" s="2">
        <v>1570942800</v>
      </c>
      <c r="N414" s="2">
        <v>1571547600</v>
      </c>
      <c r="O414" s="2" t="b">
        <v>0</v>
      </c>
      <c r="P414" s="2" t="b">
        <v>0</v>
      </c>
      <c r="Q414" s="2" t="b">
        <f>AND(Table1[[#This Row],[staff_pick]]=TRUE,Table1[[#This Row],[spotlight]]=TRUE)</f>
        <v>0</v>
      </c>
      <c r="R414" s="2" t="s">
        <v>33</v>
      </c>
      <c r="S414" s="8" t="str">
        <f t="shared" si="70"/>
        <v>theater</v>
      </c>
      <c r="T414" s="8" t="str">
        <f t="shared" si="71"/>
        <v>plays</v>
      </c>
      <c r="U414" s="12">
        <f t="shared" si="72"/>
        <v>43751.208333333328</v>
      </c>
      <c r="V414" s="12">
        <f t="shared" si="73"/>
        <v>43758.208333333328</v>
      </c>
      <c r="W414" s="16">
        <f t="shared" si="74"/>
        <v>7</v>
      </c>
      <c r="X414" s="15">
        <f t="shared" si="75"/>
        <v>7.46</v>
      </c>
      <c r="Y414" s="19">
        <f t="shared" si="76"/>
        <v>455.76407506702412</v>
      </c>
      <c r="Z414" s="19">
        <f t="shared" si="77"/>
        <v>1621.9839142091153</v>
      </c>
      <c r="AA414" s="19">
        <f t="shared" si="78"/>
        <v>3.3512064343163539</v>
      </c>
      <c r="AB414" s="2" t="str">
        <f t="shared" si="79"/>
        <v>Denmark</v>
      </c>
      <c r="AF414"/>
    </row>
    <row r="415" spans="2:32" x14ac:dyDescent="0.25">
      <c r="B415" s="24">
        <v>408</v>
      </c>
      <c r="C415" s="2" t="s">
        <v>867</v>
      </c>
      <c r="D415" s="3" t="s">
        <v>868</v>
      </c>
      <c r="E415" s="7">
        <v>9200</v>
      </c>
      <c r="F415" s="7">
        <v>12129</v>
      </c>
      <c r="G415" s="5">
        <f>Table1[[#This Row],[pledged]]/Table1[[#This Row],[goal]]</f>
        <v>1.3183695652173912</v>
      </c>
      <c r="H415" s="2" t="s">
        <v>20</v>
      </c>
      <c r="I415" s="2">
        <v>154</v>
      </c>
      <c r="J415" s="8">
        <f t="shared" si="69"/>
        <v>78.759740259740255</v>
      </c>
      <c r="K415" s="22" t="s">
        <v>15</v>
      </c>
      <c r="L415" s="22" t="s">
        <v>16</v>
      </c>
      <c r="M415" s="2">
        <v>1466398800</v>
      </c>
      <c r="N415" s="2">
        <v>1468126800</v>
      </c>
      <c r="O415" s="2" t="b">
        <v>0</v>
      </c>
      <c r="P415" s="2" t="b">
        <v>0</v>
      </c>
      <c r="Q415" s="2" t="b">
        <f>AND(Table1[[#This Row],[staff_pick]]=TRUE,Table1[[#This Row],[spotlight]]=TRUE)</f>
        <v>0</v>
      </c>
      <c r="R415" s="2" t="s">
        <v>42</v>
      </c>
      <c r="S415" s="8" t="str">
        <f t="shared" si="70"/>
        <v>film &amp; video</v>
      </c>
      <c r="T415" s="8" t="str">
        <f t="shared" si="71"/>
        <v>documentary</v>
      </c>
      <c r="U415" s="12">
        <f t="shared" si="72"/>
        <v>42541.208333333328</v>
      </c>
      <c r="V415" s="12">
        <f t="shared" si="73"/>
        <v>42561.208333333328</v>
      </c>
      <c r="W415" s="16">
        <f t="shared" si="74"/>
        <v>20</v>
      </c>
      <c r="X415" s="15">
        <f t="shared" si="75"/>
        <v>1.32</v>
      </c>
      <c r="Y415" s="19">
        <f t="shared" si="76"/>
        <v>6969.6969696969691</v>
      </c>
      <c r="Z415" s="19">
        <f t="shared" si="77"/>
        <v>9188.636363636364</v>
      </c>
      <c r="AA415" s="19">
        <f t="shared" si="78"/>
        <v>59.666469893742622</v>
      </c>
      <c r="AB415" s="2" t="str">
        <f t="shared" si="79"/>
        <v>Canada</v>
      </c>
      <c r="AF415"/>
    </row>
    <row r="416" spans="2:32" x14ac:dyDescent="0.25">
      <c r="B416" s="24">
        <v>409</v>
      </c>
      <c r="C416" s="2" t="s">
        <v>243</v>
      </c>
      <c r="D416" s="3" t="s">
        <v>869</v>
      </c>
      <c r="E416" s="7">
        <v>135600</v>
      </c>
      <c r="F416" s="7">
        <v>62804</v>
      </c>
      <c r="G416" s="5">
        <f>Table1[[#This Row],[pledged]]/Table1[[#This Row],[goal]]</f>
        <v>0.46315634218289087</v>
      </c>
      <c r="H416" s="2" t="s">
        <v>14</v>
      </c>
      <c r="I416" s="2">
        <v>714</v>
      </c>
      <c r="J416" s="8">
        <f t="shared" si="69"/>
        <v>87.960784313725483</v>
      </c>
      <c r="K416" s="22" t="s">
        <v>21</v>
      </c>
      <c r="L416" s="22" t="s">
        <v>22</v>
      </c>
      <c r="M416" s="2">
        <v>1492491600</v>
      </c>
      <c r="N416" s="2">
        <v>1492837200</v>
      </c>
      <c r="O416" s="2" t="b">
        <v>0</v>
      </c>
      <c r="P416" s="2" t="b">
        <v>0</v>
      </c>
      <c r="Q416" s="2" t="b">
        <f>AND(Table1[[#This Row],[staff_pick]]=TRUE,Table1[[#This Row],[spotlight]]=TRUE)</f>
        <v>0</v>
      </c>
      <c r="R416" s="2" t="s">
        <v>23</v>
      </c>
      <c r="S416" s="8" t="str">
        <f t="shared" si="70"/>
        <v>music</v>
      </c>
      <c r="T416" s="8" t="str">
        <f t="shared" si="71"/>
        <v>rock</v>
      </c>
      <c r="U416" s="12">
        <f t="shared" si="72"/>
        <v>42843.208333333328</v>
      </c>
      <c r="V416" s="12">
        <f t="shared" si="73"/>
        <v>42847.208333333328</v>
      </c>
      <c r="W416" s="16">
        <f t="shared" si="74"/>
        <v>4</v>
      </c>
      <c r="X416" s="15">
        <f t="shared" si="75"/>
        <v>1</v>
      </c>
      <c r="Y416" s="19">
        <f t="shared" si="76"/>
        <v>135600</v>
      </c>
      <c r="Z416" s="19">
        <f t="shared" si="77"/>
        <v>62804</v>
      </c>
      <c r="AA416" s="19">
        <f t="shared" si="78"/>
        <v>87.960784313725483</v>
      </c>
      <c r="AB416" s="2" t="str">
        <f t="shared" si="79"/>
        <v>USA</v>
      </c>
      <c r="AF416"/>
    </row>
    <row r="417" spans="2:32" x14ac:dyDescent="0.25">
      <c r="B417" s="24">
        <v>410</v>
      </c>
      <c r="C417" s="2" t="s">
        <v>870</v>
      </c>
      <c r="D417" s="3" t="s">
        <v>871</v>
      </c>
      <c r="E417" s="7">
        <v>153700</v>
      </c>
      <c r="F417" s="7">
        <v>55536</v>
      </c>
      <c r="G417" s="5">
        <f>Table1[[#This Row],[pledged]]/Table1[[#This Row],[goal]]</f>
        <v>0.36132726089785294</v>
      </c>
      <c r="H417" s="2" t="s">
        <v>47</v>
      </c>
      <c r="I417" s="2">
        <v>1111</v>
      </c>
      <c r="J417" s="8">
        <f t="shared" si="69"/>
        <v>49.987398739873989</v>
      </c>
      <c r="K417" s="22" t="s">
        <v>21</v>
      </c>
      <c r="L417" s="22" t="s">
        <v>22</v>
      </c>
      <c r="M417" s="2">
        <v>1430197200</v>
      </c>
      <c r="N417" s="2">
        <v>1430197200</v>
      </c>
      <c r="O417" s="2" t="b">
        <v>0</v>
      </c>
      <c r="P417" s="2" t="b">
        <v>0</v>
      </c>
      <c r="Q417" s="2" t="b">
        <f>AND(Table1[[#This Row],[staff_pick]]=TRUE,Table1[[#This Row],[spotlight]]=TRUE)</f>
        <v>0</v>
      </c>
      <c r="R417" s="2" t="s">
        <v>292</v>
      </c>
      <c r="S417" s="8" t="str">
        <f t="shared" si="70"/>
        <v>games</v>
      </c>
      <c r="T417" s="8" t="str">
        <f t="shared" si="71"/>
        <v>mobile games</v>
      </c>
      <c r="U417" s="12">
        <f t="shared" si="72"/>
        <v>42122.208333333328</v>
      </c>
      <c r="V417" s="12">
        <f t="shared" si="73"/>
        <v>42122.208333333328</v>
      </c>
      <c r="W417" s="16">
        <f t="shared" si="74"/>
        <v>0</v>
      </c>
      <c r="X417" s="15">
        <f t="shared" si="75"/>
        <v>1</v>
      </c>
      <c r="Y417" s="19">
        <f t="shared" si="76"/>
        <v>153700</v>
      </c>
      <c r="Z417" s="19">
        <f t="shared" si="77"/>
        <v>55536</v>
      </c>
      <c r="AA417" s="19">
        <f t="shared" si="78"/>
        <v>49.987398739873989</v>
      </c>
      <c r="AB417" s="2" t="str">
        <f t="shared" si="79"/>
        <v>USA</v>
      </c>
      <c r="AF417"/>
    </row>
    <row r="418" spans="2:32" x14ac:dyDescent="0.25">
      <c r="B418" s="24">
        <v>411</v>
      </c>
      <c r="C418" s="2" t="s">
        <v>872</v>
      </c>
      <c r="D418" s="3" t="s">
        <v>873</v>
      </c>
      <c r="E418" s="7">
        <v>7800</v>
      </c>
      <c r="F418" s="7">
        <v>8161</v>
      </c>
      <c r="G418" s="5">
        <f>Table1[[#This Row],[pledged]]/Table1[[#This Row],[goal]]</f>
        <v>1.0462820512820512</v>
      </c>
      <c r="H418" s="2" t="s">
        <v>20</v>
      </c>
      <c r="I418" s="2">
        <v>82</v>
      </c>
      <c r="J418" s="8">
        <f t="shared" si="69"/>
        <v>99.524390243902445</v>
      </c>
      <c r="K418" s="22" t="s">
        <v>21</v>
      </c>
      <c r="L418" s="22" t="s">
        <v>22</v>
      </c>
      <c r="M418" s="2">
        <v>1496034000</v>
      </c>
      <c r="N418" s="2">
        <v>1496206800</v>
      </c>
      <c r="O418" s="2" t="b">
        <v>0</v>
      </c>
      <c r="P418" s="2" t="b">
        <v>0</v>
      </c>
      <c r="Q418" s="2" t="b">
        <f>AND(Table1[[#This Row],[staff_pick]]=TRUE,Table1[[#This Row],[spotlight]]=TRUE)</f>
        <v>0</v>
      </c>
      <c r="R418" s="2" t="s">
        <v>33</v>
      </c>
      <c r="S418" s="8" t="str">
        <f t="shared" si="70"/>
        <v>theater</v>
      </c>
      <c r="T418" s="8" t="str">
        <f t="shared" si="71"/>
        <v>plays</v>
      </c>
      <c r="U418" s="12">
        <f t="shared" si="72"/>
        <v>42884.208333333328</v>
      </c>
      <c r="V418" s="12">
        <f t="shared" si="73"/>
        <v>42886.208333333328</v>
      </c>
      <c r="W418" s="16">
        <f t="shared" si="74"/>
        <v>2</v>
      </c>
      <c r="X418" s="15">
        <f t="shared" si="75"/>
        <v>1</v>
      </c>
      <c r="Y418" s="19">
        <f t="shared" si="76"/>
        <v>7800</v>
      </c>
      <c r="Z418" s="19">
        <f t="shared" si="77"/>
        <v>8161</v>
      </c>
      <c r="AA418" s="19">
        <f t="shared" si="78"/>
        <v>99.524390243902445</v>
      </c>
      <c r="AB418" s="2" t="str">
        <f t="shared" si="79"/>
        <v>USA</v>
      </c>
      <c r="AF418"/>
    </row>
    <row r="419" spans="2:32" x14ac:dyDescent="0.25">
      <c r="B419" s="24">
        <v>412</v>
      </c>
      <c r="C419" s="2" t="s">
        <v>874</v>
      </c>
      <c r="D419" s="3" t="s">
        <v>875</v>
      </c>
      <c r="E419" s="7">
        <v>2100</v>
      </c>
      <c r="F419" s="7">
        <v>14046</v>
      </c>
      <c r="G419" s="5">
        <f>Table1[[#This Row],[pledged]]/Table1[[#This Row],[goal]]</f>
        <v>6.6885714285714286</v>
      </c>
      <c r="H419" s="2" t="s">
        <v>20</v>
      </c>
      <c r="I419" s="2">
        <v>134</v>
      </c>
      <c r="J419" s="8">
        <f t="shared" si="69"/>
        <v>104.82089552238806</v>
      </c>
      <c r="K419" s="22" t="s">
        <v>21</v>
      </c>
      <c r="L419" s="22" t="s">
        <v>22</v>
      </c>
      <c r="M419" s="2">
        <v>1388728800</v>
      </c>
      <c r="N419" s="2">
        <v>1389592800</v>
      </c>
      <c r="O419" s="2" t="b">
        <v>0</v>
      </c>
      <c r="P419" s="2" t="b">
        <v>0</v>
      </c>
      <c r="Q419" s="2" t="b">
        <f>AND(Table1[[#This Row],[staff_pick]]=TRUE,Table1[[#This Row],[spotlight]]=TRUE)</f>
        <v>0</v>
      </c>
      <c r="R419" s="2" t="s">
        <v>119</v>
      </c>
      <c r="S419" s="8" t="str">
        <f t="shared" si="70"/>
        <v>publishing</v>
      </c>
      <c r="T419" s="8" t="str">
        <f t="shared" si="71"/>
        <v>fiction</v>
      </c>
      <c r="U419" s="12">
        <f t="shared" si="72"/>
        <v>41642.25</v>
      </c>
      <c r="V419" s="12">
        <f t="shared" si="73"/>
        <v>41652.25</v>
      </c>
      <c r="W419" s="16">
        <f t="shared" si="74"/>
        <v>10</v>
      </c>
      <c r="X419" s="15">
        <f t="shared" si="75"/>
        <v>1</v>
      </c>
      <c r="Y419" s="19">
        <f t="shared" si="76"/>
        <v>2100</v>
      </c>
      <c r="Z419" s="19">
        <f t="shared" si="77"/>
        <v>14046</v>
      </c>
      <c r="AA419" s="19">
        <f t="shared" si="78"/>
        <v>104.82089552238806</v>
      </c>
      <c r="AB419" s="2" t="str">
        <f t="shared" si="79"/>
        <v>USA</v>
      </c>
      <c r="AF419"/>
    </row>
    <row r="420" spans="2:32" x14ac:dyDescent="0.25">
      <c r="B420" s="24">
        <v>413</v>
      </c>
      <c r="C420" s="2" t="s">
        <v>876</v>
      </c>
      <c r="D420" s="3" t="s">
        <v>877</v>
      </c>
      <c r="E420" s="7">
        <v>189500</v>
      </c>
      <c r="F420" s="7">
        <v>117628</v>
      </c>
      <c r="G420" s="5">
        <f>Table1[[#This Row],[pledged]]/Table1[[#This Row],[goal]]</f>
        <v>0.62072823218997364</v>
      </c>
      <c r="H420" s="2" t="s">
        <v>47</v>
      </c>
      <c r="I420" s="2">
        <v>1089</v>
      </c>
      <c r="J420" s="8">
        <f t="shared" si="69"/>
        <v>108.01469237832875</v>
      </c>
      <c r="K420" s="22" t="s">
        <v>21</v>
      </c>
      <c r="L420" s="22" t="s">
        <v>22</v>
      </c>
      <c r="M420" s="2">
        <v>1543298400</v>
      </c>
      <c r="N420" s="2">
        <v>1545631200</v>
      </c>
      <c r="O420" s="2" t="b">
        <v>0</v>
      </c>
      <c r="P420" s="2" t="b">
        <v>0</v>
      </c>
      <c r="Q420" s="2" t="b">
        <f>AND(Table1[[#This Row],[staff_pick]]=TRUE,Table1[[#This Row],[spotlight]]=TRUE)</f>
        <v>0</v>
      </c>
      <c r="R420" s="2" t="s">
        <v>71</v>
      </c>
      <c r="S420" s="8" t="str">
        <f t="shared" si="70"/>
        <v>film &amp; video</v>
      </c>
      <c r="T420" s="8" t="str">
        <f t="shared" si="71"/>
        <v>animation</v>
      </c>
      <c r="U420" s="12">
        <f t="shared" si="72"/>
        <v>43431.25</v>
      </c>
      <c r="V420" s="12">
        <f t="shared" si="73"/>
        <v>43458.25</v>
      </c>
      <c r="W420" s="16">
        <f t="shared" si="74"/>
        <v>27</v>
      </c>
      <c r="X420" s="15">
        <f t="shared" si="75"/>
        <v>1</v>
      </c>
      <c r="Y420" s="19">
        <f t="shared" si="76"/>
        <v>189500</v>
      </c>
      <c r="Z420" s="19">
        <f t="shared" si="77"/>
        <v>117628</v>
      </c>
      <c r="AA420" s="19">
        <f t="shared" si="78"/>
        <v>108.01469237832875</v>
      </c>
      <c r="AB420" s="2" t="str">
        <f t="shared" si="79"/>
        <v>USA</v>
      </c>
      <c r="AF420"/>
    </row>
    <row r="421" spans="2:32" x14ac:dyDescent="0.25">
      <c r="B421" s="24">
        <v>414</v>
      </c>
      <c r="C421" s="2" t="s">
        <v>878</v>
      </c>
      <c r="D421" s="3" t="s">
        <v>879</v>
      </c>
      <c r="E421" s="7">
        <v>188200</v>
      </c>
      <c r="F421" s="7">
        <v>159405</v>
      </c>
      <c r="G421" s="5">
        <f>Table1[[#This Row],[pledged]]/Table1[[#This Row],[goal]]</f>
        <v>0.84699787460148779</v>
      </c>
      <c r="H421" s="2" t="s">
        <v>14</v>
      </c>
      <c r="I421" s="2">
        <v>5497</v>
      </c>
      <c r="J421" s="8">
        <f t="shared" si="69"/>
        <v>28.998544660724033</v>
      </c>
      <c r="K421" s="22" t="s">
        <v>21</v>
      </c>
      <c r="L421" s="22" t="s">
        <v>22</v>
      </c>
      <c r="M421" s="2">
        <v>1271739600</v>
      </c>
      <c r="N421" s="2">
        <v>1272430800</v>
      </c>
      <c r="O421" s="2" t="b">
        <v>0</v>
      </c>
      <c r="P421" s="2" t="b">
        <v>1</v>
      </c>
      <c r="Q421" s="2" t="b">
        <f>AND(Table1[[#This Row],[staff_pick]]=TRUE,Table1[[#This Row],[spotlight]]=TRUE)</f>
        <v>0</v>
      </c>
      <c r="R421" s="2" t="s">
        <v>17</v>
      </c>
      <c r="S421" s="8" t="str">
        <f t="shared" si="70"/>
        <v>food</v>
      </c>
      <c r="T421" s="8" t="str">
        <f t="shared" si="71"/>
        <v>food trucks</v>
      </c>
      <c r="U421" s="12">
        <f t="shared" si="72"/>
        <v>40288.208333333336</v>
      </c>
      <c r="V421" s="12">
        <f t="shared" si="73"/>
        <v>40296.208333333336</v>
      </c>
      <c r="W421" s="16">
        <f t="shared" si="74"/>
        <v>8</v>
      </c>
      <c r="X421" s="15">
        <f t="shared" si="75"/>
        <v>1</v>
      </c>
      <c r="Y421" s="19">
        <f t="shared" si="76"/>
        <v>188200</v>
      </c>
      <c r="Z421" s="19">
        <f t="shared" si="77"/>
        <v>159405</v>
      </c>
      <c r="AA421" s="19">
        <f t="shared" si="78"/>
        <v>28.998544660724033</v>
      </c>
      <c r="AB421" s="2" t="str">
        <f t="shared" si="79"/>
        <v>USA</v>
      </c>
      <c r="AF421"/>
    </row>
    <row r="422" spans="2:32" x14ac:dyDescent="0.25">
      <c r="B422" s="24">
        <v>415</v>
      </c>
      <c r="C422" s="2" t="s">
        <v>880</v>
      </c>
      <c r="D422" s="3" t="s">
        <v>881</v>
      </c>
      <c r="E422" s="7">
        <v>113500</v>
      </c>
      <c r="F422" s="7">
        <v>12552</v>
      </c>
      <c r="G422" s="5">
        <f>Table1[[#This Row],[pledged]]/Table1[[#This Row],[goal]]</f>
        <v>0.11059030837004405</v>
      </c>
      <c r="H422" s="2" t="s">
        <v>14</v>
      </c>
      <c r="I422" s="2">
        <v>418</v>
      </c>
      <c r="J422" s="8">
        <f t="shared" si="69"/>
        <v>30.028708133971293</v>
      </c>
      <c r="K422" s="22" t="s">
        <v>21</v>
      </c>
      <c r="L422" s="22" t="s">
        <v>22</v>
      </c>
      <c r="M422" s="2">
        <v>1326434400</v>
      </c>
      <c r="N422" s="2">
        <v>1327903200</v>
      </c>
      <c r="O422" s="2" t="b">
        <v>0</v>
      </c>
      <c r="P422" s="2" t="b">
        <v>0</v>
      </c>
      <c r="Q422" s="2" t="b">
        <f>AND(Table1[[#This Row],[staff_pick]]=TRUE,Table1[[#This Row],[spotlight]]=TRUE)</f>
        <v>0</v>
      </c>
      <c r="R422" s="2" t="s">
        <v>33</v>
      </c>
      <c r="S422" s="8" t="str">
        <f t="shared" si="70"/>
        <v>theater</v>
      </c>
      <c r="T422" s="8" t="str">
        <f t="shared" si="71"/>
        <v>plays</v>
      </c>
      <c r="U422" s="12">
        <f t="shared" si="72"/>
        <v>40921.25</v>
      </c>
      <c r="V422" s="12">
        <f t="shared" si="73"/>
        <v>40938.25</v>
      </c>
      <c r="W422" s="16">
        <f t="shared" si="74"/>
        <v>17</v>
      </c>
      <c r="X422" s="15">
        <f t="shared" si="75"/>
        <v>1</v>
      </c>
      <c r="Y422" s="19">
        <f t="shared" si="76"/>
        <v>113500</v>
      </c>
      <c r="Z422" s="19">
        <f t="shared" si="77"/>
        <v>12552</v>
      </c>
      <c r="AA422" s="19">
        <f t="shared" si="78"/>
        <v>30.028708133971293</v>
      </c>
      <c r="AB422" s="2" t="str">
        <f t="shared" si="79"/>
        <v>USA</v>
      </c>
      <c r="AF422"/>
    </row>
    <row r="423" spans="2:32" x14ac:dyDescent="0.25">
      <c r="B423" s="24">
        <v>416</v>
      </c>
      <c r="C423" s="2" t="s">
        <v>882</v>
      </c>
      <c r="D423" s="3" t="s">
        <v>883</v>
      </c>
      <c r="E423" s="7">
        <v>134600</v>
      </c>
      <c r="F423" s="7">
        <v>59007</v>
      </c>
      <c r="G423" s="5">
        <f>Table1[[#This Row],[pledged]]/Table1[[#This Row],[goal]]</f>
        <v>0.43838781575037145</v>
      </c>
      <c r="H423" s="2" t="s">
        <v>14</v>
      </c>
      <c r="I423" s="2">
        <v>1439</v>
      </c>
      <c r="J423" s="8">
        <f t="shared" si="69"/>
        <v>41.005559416261292</v>
      </c>
      <c r="K423" s="22" t="s">
        <v>21</v>
      </c>
      <c r="L423" s="22" t="s">
        <v>22</v>
      </c>
      <c r="M423" s="2">
        <v>1295244000</v>
      </c>
      <c r="N423" s="2">
        <v>1296021600</v>
      </c>
      <c r="O423" s="2" t="b">
        <v>0</v>
      </c>
      <c r="P423" s="2" t="b">
        <v>1</v>
      </c>
      <c r="Q423" s="2" t="b">
        <f>AND(Table1[[#This Row],[staff_pick]]=TRUE,Table1[[#This Row],[spotlight]]=TRUE)</f>
        <v>0</v>
      </c>
      <c r="R423" s="2" t="s">
        <v>42</v>
      </c>
      <c r="S423" s="8" t="str">
        <f t="shared" si="70"/>
        <v>film &amp; video</v>
      </c>
      <c r="T423" s="8" t="str">
        <f t="shared" si="71"/>
        <v>documentary</v>
      </c>
      <c r="U423" s="12">
        <f t="shared" si="72"/>
        <v>40560.25</v>
      </c>
      <c r="V423" s="12">
        <f t="shared" si="73"/>
        <v>40569.25</v>
      </c>
      <c r="W423" s="16">
        <f t="shared" si="74"/>
        <v>9</v>
      </c>
      <c r="X423" s="15">
        <f t="shared" si="75"/>
        <v>1</v>
      </c>
      <c r="Y423" s="19">
        <f t="shared" si="76"/>
        <v>134600</v>
      </c>
      <c r="Z423" s="19">
        <f t="shared" si="77"/>
        <v>59007</v>
      </c>
      <c r="AA423" s="19">
        <f t="shared" si="78"/>
        <v>41.005559416261292</v>
      </c>
      <c r="AB423" s="2" t="str">
        <f t="shared" si="79"/>
        <v>USA</v>
      </c>
      <c r="AF423"/>
    </row>
    <row r="424" spans="2:32" x14ac:dyDescent="0.25">
      <c r="B424" s="24">
        <v>417</v>
      </c>
      <c r="C424" s="2" t="s">
        <v>884</v>
      </c>
      <c r="D424" s="3" t="s">
        <v>885</v>
      </c>
      <c r="E424" s="7">
        <v>1700</v>
      </c>
      <c r="F424" s="7">
        <v>943</v>
      </c>
      <c r="G424" s="5">
        <f>Table1[[#This Row],[pledged]]/Table1[[#This Row],[goal]]</f>
        <v>0.55470588235294116</v>
      </c>
      <c r="H424" s="2" t="s">
        <v>14</v>
      </c>
      <c r="I424" s="2">
        <v>15</v>
      </c>
      <c r="J424" s="8">
        <f t="shared" si="69"/>
        <v>62.866666666666667</v>
      </c>
      <c r="K424" s="22" t="s">
        <v>21</v>
      </c>
      <c r="L424" s="22" t="s">
        <v>22</v>
      </c>
      <c r="M424" s="2">
        <v>1541221200</v>
      </c>
      <c r="N424" s="2">
        <v>1543298400</v>
      </c>
      <c r="O424" s="2" t="b">
        <v>0</v>
      </c>
      <c r="P424" s="2" t="b">
        <v>0</v>
      </c>
      <c r="Q424" s="2" t="b">
        <f>AND(Table1[[#This Row],[staff_pick]]=TRUE,Table1[[#This Row],[spotlight]]=TRUE)</f>
        <v>0</v>
      </c>
      <c r="R424" s="2" t="s">
        <v>33</v>
      </c>
      <c r="S424" s="8" t="str">
        <f t="shared" si="70"/>
        <v>theater</v>
      </c>
      <c r="T424" s="8" t="str">
        <f t="shared" si="71"/>
        <v>plays</v>
      </c>
      <c r="U424" s="12">
        <f t="shared" si="72"/>
        <v>43407.208333333328</v>
      </c>
      <c r="V424" s="12">
        <f t="shared" si="73"/>
        <v>43431.25</v>
      </c>
      <c r="W424" s="16">
        <f t="shared" si="74"/>
        <v>24</v>
      </c>
      <c r="X424" s="15">
        <f t="shared" si="75"/>
        <v>1</v>
      </c>
      <c r="Y424" s="19">
        <f t="shared" si="76"/>
        <v>1700</v>
      </c>
      <c r="Z424" s="19">
        <f t="shared" si="77"/>
        <v>943</v>
      </c>
      <c r="AA424" s="19">
        <f t="shared" si="78"/>
        <v>62.866666666666667</v>
      </c>
      <c r="AB424" s="2" t="str">
        <f t="shared" si="79"/>
        <v>USA</v>
      </c>
      <c r="AF424"/>
    </row>
    <row r="425" spans="2:32" x14ac:dyDescent="0.25">
      <c r="B425" s="24">
        <v>418</v>
      </c>
      <c r="C425" s="2" t="s">
        <v>105</v>
      </c>
      <c r="D425" s="3" t="s">
        <v>886</v>
      </c>
      <c r="E425" s="7">
        <v>163700</v>
      </c>
      <c r="F425" s="7">
        <v>93963</v>
      </c>
      <c r="G425" s="5">
        <f>Table1[[#This Row],[pledged]]/Table1[[#This Row],[goal]]</f>
        <v>0.57399511301160655</v>
      </c>
      <c r="H425" s="2" t="s">
        <v>14</v>
      </c>
      <c r="I425" s="2">
        <v>1999</v>
      </c>
      <c r="J425" s="8">
        <f t="shared" si="69"/>
        <v>47.005002501250623</v>
      </c>
      <c r="K425" s="22" t="s">
        <v>15</v>
      </c>
      <c r="L425" s="22" t="s">
        <v>16</v>
      </c>
      <c r="M425" s="2">
        <v>1336280400</v>
      </c>
      <c r="N425" s="2">
        <v>1336366800</v>
      </c>
      <c r="O425" s="2" t="b">
        <v>0</v>
      </c>
      <c r="P425" s="2" t="b">
        <v>0</v>
      </c>
      <c r="Q425" s="2" t="b">
        <f>AND(Table1[[#This Row],[staff_pick]]=TRUE,Table1[[#This Row],[spotlight]]=TRUE)</f>
        <v>0</v>
      </c>
      <c r="R425" s="2" t="s">
        <v>42</v>
      </c>
      <c r="S425" s="8" t="str">
        <f t="shared" si="70"/>
        <v>film &amp; video</v>
      </c>
      <c r="T425" s="8" t="str">
        <f t="shared" si="71"/>
        <v>documentary</v>
      </c>
      <c r="U425" s="12">
        <f t="shared" si="72"/>
        <v>41035.208333333336</v>
      </c>
      <c r="V425" s="12">
        <f t="shared" si="73"/>
        <v>41036.208333333336</v>
      </c>
      <c r="W425" s="16">
        <f t="shared" si="74"/>
        <v>1</v>
      </c>
      <c r="X425" s="15">
        <f t="shared" si="75"/>
        <v>1.32</v>
      </c>
      <c r="Y425" s="19">
        <f t="shared" si="76"/>
        <v>124015.15151515151</v>
      </c>
      <c r="Z425" s="19">
        <f t="shared" si="77"/>
        <v>71184.090909090912</v>
      </c>
      <c r="AA425" s="19">
        <f t="shared" si="78"/>
        <v>35.60985037973532</v>
      </c>
      <c r="AB425" s="2" t="str">
        <f t="shared" si="79"/>
        <v>Canada</v>
      </c>
      <c r="AF425"/>
    </row>
    <row r="426" spans="2:32" x14ac:dyDescent="0.25">
      <c r="B426" s="24">
        <v>419</v>
      </c>
      <c r="C426" s="2" t="s">
        <v>887</v>
      </c>
      <c r="D426" s="3" t="s">
        <v>888</v>
      </c>
      <c r="E426" s="7">
        <v>113800</v>
      </c>
      <c r="F426" s="7">
        <v>140469</v>
      </c>
      <c r="G426" s="5">
        <f>Table1[[#This Row],[pledged]]/Table1[[#This Row],[goal]]</f>
        <v>1.2343497363796134</v>
      </c>
      <c r="H426" s="2" t="s">
        <v>20</v>
      </c>
      <c r="I426" s="2">
        <v>5203</v>
      </c>
      <c r="J426" s="8">
        <f t="shared" si="69"/>
        <v>26.997693638285604</v>
      </c>
      <c r="K426" s="22" t="s">
        <v>21</v>
      </c>
      <c r="L426" s="22" t="s">
        <v>22</v>
      </c>
      <c r="M426" s="2">
        <v>1324533600</v>
      </c>
      <c r="N426" s="2">
        <v>1325052000</v>
      </c>
      <c r="O426" s="2" t="b">
        <v>0</v>
      </c>
      <c r="P426" s="2" t="b">
        <v>0</v>
      </c>
      <c r="Q426" s="2" t="b">
        <f>AND(Table1[[#This Row],[staff_pick]]=TRUE,Table1[[#This Row],[spotlight]]=TRUE)</f>
        <v>0</v>
      </c>
      <c r="R426" s="2" t="s">
        <v>28</v>
      </c>
      <c r="S426" s="8" t="str">
        <f t="shared" si="70"/>
        <v>technology</v>
      </c>
      <c r="T426" s="8" t="str">
        <f t="shared" si="71"/>
        <v>web</v>
      </c>
      <c r="U426" s="12">
        <f t="shared" si="72"/>
        <v>40899.25</v>
      </c>
      <c r="V426" s="12">
        <f t="shared" si="73"/>
        <v>40905.25</v>
      </c>
      <c r="W426" s="16">
        <f t="shared" si="74"/>
        <v>6</v>
      </c>
      <c r="X426" s="15">
        <f t="shared" si="75"/>
        <v>1</v>
      </c>
      <c r="Y426" s="19">
        <f t="shared" si="76"/>
        <v>113800</v>
      </c>
      <c r="Z426" s="19">
        <f t="shared" si="77"/>
        <v>140469</v>
      </c>
      <c r="AA426" s="19">
        <f t="shared" si="78"/>
        <v>26.997693638285604</v>
      </c>
      <c r="AB426" s="2" t="str">
        <f t="shared" si="79"/>
        <v>USA</v>
      </c>
      <c r="AF426"/>
    </row>
    <row r="427" spans="2:32" x14ac:dyDescent="0.25">
      <c r="B427" s="24">
        <v>420</v>
      </c>
      <c r="C427" s="2" t="s">
        <v>889</v>
      </c>
      <c r="D427" s="3" t="s">
        <v>890</v>
      </c>
      <c r="E427" s="7">
        <v>5000</v>
      </c>
      <c r="F427" s="7">
        <v>6423</v>
      </c>
      <c r="G427" s="5">
        <f>Table1[[#This Row],[pledged]]/Table1[[#This Row],[goal]]</f>
        <v>1.2846</v>
      </c>
      <c r="H427" s="2" t="s">
        <v>20</v>
      </c>
      <c r="I427" s="2">
        <v>94</v>
      </c>
      <c r="J427" s="8">
        <f t="shared" si="69"/>
        <v>68.329787234042556</v>
      </c>
      <c r="K427" s="22" t="s">
        <v>21</v>
      </c>
      <c r="L427" s="22" t="s">
        <v>22</v>
      </c>
      <c r="M427" s="2">
        <v>1498366800</v>
      </c>
      <c r="N427" s="2">
        <v>1499576400</v>
      </c>
      <c r="O427" s="2" t="b">
        <v>0</v>
      </c>
      <c r="P427" s="2" t="b">
        <v>0</v>
      </c>
      <c r="Q427" s="2" t="b">
        <f>AND(Table1[[#This Row],[staff_pick]]=TRUE,Table1[[#This Row],[spotlight]]=TRUE)</f>
        <v>0</v>
      </c>
      <c r="R427" s="2" t="s">
        <v>33</v>
      </c>
      <c r="S427" s="8" t="str">
        <f t="shared" si="70"/>
        <v>theater</v>
      </c>
      <c r="T427" s="8" t="str">
        <f t="shared" si="71"/>
        <v>plays</v>
      </c>
      <c r="U427" s="12">
        <f t="shared" si="72"/>
        <v>42911.208333333328</v>
      </c>
      <c r="V427" s="12">
        <f t="shared" si="73"/>
        <v>42925.208333333328</v>
      </c>
      <c r="W427" s="16">
        <f t="shared" si="74"/>
        <v>14</v>
      </c>
      <c r="X427" s="15">
        <f t="shared" si="75"/>
        <v>1</v>
      </c>
      <c r="Y427" s="19">
        <f t="shared" si="76"/>
        <v>5000</v>
      </c>
      <c r="Z427" s="19">
        <f t="shared" si="77"/>
        <v>6423</v>
      </c>
      <c r="AA427" s="19">
        <f t="shared" si="78"/>
        <v>68.329787234042556</v>
      </c>
      <c r="AB427" s="2" t="str">
        <f t="shared" si="79"/>
        <v>USA</v>
      </c>
      <c r="AF427"/>
    </row>
    <row r="428" spans="2:32" x14ac:dyDescent="0.25">
      <c r="B428" s="24">
        <v>421</v>
      </c>
      <c r="C428" s="2" t="s">
        <v>891</v>
      </c>
      <c r="D428" s="3" t="s">
        <v>892</v>
      </c>
      <c r="E428" s="7">
        <v>9400</v>
      </c>
      <c r="F428" s="7">
        <v>6015</v>
      </c>
      <c r="G428" s="5">
        <f>Table1[[#This Row],[pledged]]/Table1[[#This Row],[goal]]</f>
        <v>0.63989361702127656</v>
      </c>
      <c r="H428" s="2" t="s">
        <v>14</v>
      </c>
      <c r="I428" s="2">
        <v>118</v>
      </c>
      <c r="J428" s="8">
        <f t="shared" si="69"/>
        <v>50.974576271186443</v>
      </c>
      <c r="K428" s="22" t="s">
        <v>21</v>
      </c>
      <c r="L428" s="22" t="s">
        <v>22</v>
      </c>
      <c r="M428" s="2">
        <v>1498712400</v>
      </c>
      <c r="N428" s="2">
        <v>1501304400</v>
      </c>
      <c r="O428" s="2" t="b">
        <v>0</v>
      </c>
      <c r="P428" s="2" t="b">
        <v>1</v>
      </c>
      <c r="Q428" s="2" t="b">
        <f>AND(Table1[[#This Row],[staff_pick]]=TRUE,Table1[[#This Row],[spotlight]]=TRUE)</f>
        <v>0</v>
      </c>
      <c r="R428" s="2" t="s">
        <v>65</v>
      </c>
      <c r="S428" s="8" t="str">
        <f t="shared" si="70"/>
        <v>technology</v>
      </c>
      <c r="T428" s="8" t="str">
        <f t="shared" si="71"/>
        <v>wearables</v>
      </c>
      <c r="U428" s="12">
        <f t="shared" si="72"/>
        <v>42915.208333333328</v>
      </c>
      <c r="V428" s="12">
        <f t="shared" si="73"/>
        <v>42945.208333333328</v>
      </c>
      <c r="W428" s="16">
        <f t="shared" si="74"/>
        <v>30</v>
      </c>
      <c r="X428" s="15">
        <f t="shared" si="75"/>
        <v>1</v>
      </c>
      <c r="Y428" s="19">
        <f t="shared" si="76"/>
        <v>9400</v>
      </c>
      <c r="Z428" s="19">
        <f t="shared" si="77"/>
        <v>6015</v>
      </c>
      <c r="AA428" s="19">
        <f t="shared" si="78"/>
        <v>50.974576271186443</v>
      </c>
      <c r="AB428" s="2" t="str">
        <f t="shared" si="79"/>
        <v>USA</v>
      </c>
      <c r="AF428"/>
    </row>
    <row r="429" spans="2:32" x14ac:dyDescent="0.25">
      <c r="B429" s="24">
        <v>422</v>
      </c>
      <c r="C429" s="2" t="s">
        <v>893</v>
      </c>
      <c r="D429" s="3" t="s">
        <v>894</v>
      </c>
      <c r="E429" s="7">
        <v>8700</v>
      </c>
      <c r="F429" s="7">
        <v>11075</v>
      </c>
      <c r="G429" s="5">
        <f>Table1[[#This Row],[pledged]]/Table1[[#This Row],[goal]]</f>
        <v>1.2729885057471264</v>
      </c>
      <c r="H429" s="2" t="s">
        <v>20</v>
      </c>
      <c r="I429" s="2">
        <v>205</v>
      </c>
      <c r="J429" s="8">
        <f t="shared" si="69"/>
        <v>54.024390243902438</v>
      </c>
      <c r="K429" s="22" t="s">
        <v>21</v>
      </c>
      <c r="L429" s="22" t="s">
        <v>22</v>
      </c>
      <c r="M429" s="2">
        <v>1271480400</v>
      </c>
      <c r="N429" s="2">
        <v>1273208400</v>
      </c>
      <c r="O429" s="2" t="b">
        <v>0</v>
      </c>
      <c r="P429" s="2" t="b">
        <v>1</v>
      </c>
      <c r="Q429" s="2" t="b">
        <f>AND(Table1[[#This Row],[staff_pick]]=TRUE,Table1[[#This Row],[spotlight]]=TRUE)</f>
        <v>0</v>
      </c>
      <c r="R429" s="2" t="s">
        <v>33</v>
      </c>
      <c r="S429" s="8" t="str">
        <f t="shared" si="70"/>
        <v>theater</v>
      </c>
      <c r="T429" s="8" t="str">
        <f t="shared" si="71"/>
        <v>plays</v>
      </c>
      <c r="U429" s="12">
        <f t="shared" si="72"/>
        <v>40285.208333333336</v>
      </c>
      <c r="V429" s="12">
        <f t="shared" si="73"/>
        <v>40305.208333333336</v>
      </c>
      <c r="W429" s="16">
        <f t="shared" si="74"/>
        <v>20</v>
      </c>
      <c r="X429" s="15">
        <f t="shared" si="75"/>
        <v>1</v>
      </c>
      <c r="Y429" s="19">
        <f t="shared" si="76"/>
        <v>8700</v>
      </c>
      <c r="Z429" s="19">
        <f t="shared" si="77"/>
        <v>11075</v>
      </c>
      <c r="AA429" s="19">
        <f t="shared" si="78"/>
        <v>54.024390243902438</v>
      </c>
      <c r="AB429" s="2" t="str">
        <f t="shared" si="79"/>
        <v>USA</v>
      </c>
      <c r="AF429"/>
    </row>
    <row r="430" spans="2:32" x14ac:dyDescent="0.25">
      <c r="B430" s="24">
        <v>423</v>
      </c>
      <c r="C430" s="2" t="s">
        <v>895</v>
      </c>
      <c r="D430" s="3" t="s">
        <v>896</v>
      </c>
      <c r="E430" s="7">
        <v>147800</v>
      </c>
      <c r="F430" s="7">
        <v>15723</v>
      </c>
      <c r="G430" s="5">
        <f>Table1[[#This Row],[pledged]]/Table1[[#This Row],[goal]]</f>
        <v>0.10638024357239513</v>
      </c>
      <c r="H430" s="2" t="s">
        <v>14</v>
      </c>
      <c r="I430" s="2">
        <v>162</v>
      </c>
      <c r="J430" s="8">
        <f t="shared" si="69"/>
        <v>97.055555555555557</v>
      </c>
      <c r="K430" s="22" t="s">
        <v>21</v>
      </c>
      <c r="L430" s="22" t="s">
        <v>22</v>
      </c>
      <c r="M430" s="2">
        <v>1316667600</v>
      </c>
      <c r="N430" s="2">
        <v>1316840400</v>
      </c>
      <c r="O430" s="2" t="b">
        <v>0</v>
      </c>
      <c r="P430" s="2" t="b">
        <v>1</v>
      </c>
      <c r="Q430" s="2" t="b">
        <f>AND(Table1[[#This Row],[staff_pick]]=TRUE,Table1[[#This Row],[spotlight]]=TRUE)</f>
        <v>0</v>
      </c>
      <c r="R430" s="2" t="s">
        <v>17</v>
      </c>
      <c r="S430" s="8" t="str">
        <f t="shared" si="70"/>
        <v>food</v>
      </c>
      <c r="T430" s="8" t="str">
        <f t="shared" si="71"/>
        <v>food trucks</v>
      </c>
      <c r="U430" s="12">
        <f t="shared" si="72"/>
        <v>40808.208333333336</v>
      </c>
      <c r="V430" s="12">
        <f t="shared" si="73"/>
        <v>40810.208333333336</v>
      </c>
      <c r="W430" s="16">
        <f t="shared" si="74"/>
        <v>2</v>
      </c>
      <c r="X430" s="15">
        <f t="shared" si="75"/>
        <v>1</v>
      </c>
      <c r="Y430" s="19">
        <f t="shared" si="76"/>
        <v>147800</v>
      </c>
      <c r="Z430" s="19">
        <f t="shared" si="77"/>
        <v>15723</v>
      </c>
      <c r="AA430" s="19">
        <f t="shared" si="78"/>
        <v>97.055555555555557</v>
      </c>
      <c r="AB430" s="2" t="str">
        <f t="shared" si="79"/>
        <v>USA</v>
      </c>
      <c r="AF430"/>
    </row>
    <row r="431" spans="2:32" x14ac:dyDescent="0.25">
      <c r="B431" s="24">
        <v>424</v>
      </c>
      <c r="C431" s="2" t="s">
        <v>897</v>
      </c>
      <c r="D431" s="3" t="s">
        <v>898</v>
      </c>
      <c r="E431" s="7">
        <v>5100</v>
      </c>
      <c r="F431" s="7">
        <v>2064</v>
      </c>
      <c r="G431" s="5">
        <f>Table1[[#This Row],[pledged]]/Table1[[#This Row],[goal]]</f>
        <v>0.40470588235294119</v>
      </c>
      <c r="H431" s="2" t="s">
        <v>14</v>
      </c>
      <c r="I431" s="2">
        <v>83</v>
      </c>
      <c r="J431" s="8">
        <f t="shared" si="69"/>
        <v>24.867469879518072</v>
      </c>
      <c r="K431" s="22" t="s">
        <v>21</v>
      </c>
      <c r="L431" s="22" t="s">
        <v>22</v>
      </c>
      <c r="M431" s="2">
        <v>1524027600</v>
      </c>
      <c r="N431" s="2">
        <v>1524546000</v>
      </c>
      <c r="O431" s="2" t="b">
        <v>0</v>
      </c>
      <c r="P431" s="2" t="b">
        <v>0</v>
      </c>
      <c r="Q431" s="2" t="b">
        <f>AND(Table1[[#This Row],[staff_pick]]=TRUE,Table1[[#This Row],[spotlight]]=TRUE)</f>
        <v>0</v>
      </c>
      <c r="R431" s="2" t="s">
        <v>60</v>
      </c>
      <c r="S431" s="8" t="str">
        <f t="shared" si="70"/>
        <v>music</v>
      </c>
      <c r="T431" s="8" t="str">
        <f t="shared" si="71"/>
        <v>indie rock</v>
      </c>
      <c r="U431" s="12">
        <f t="shared" si="72"/>
        <v>43208.208333333328</v>
      </c>
      <c r="V431" s="12">
        <f t="shared" si="73"/>
        <v>43214.208333333328</v>
      </c>
      <c r="W431" s="16">
        <f t="shared" si="74"/>
        <v>6</v>
      </c>
      <c r="X431" s="15">
        <f t="shared" si="75"/>
        <v>1</v>
      </c>
      <c r="Y431" s="19">
        <f t="shared" si="76"/>
        <v>5100</v>
      </c>
      <c r="Z431" s="19">
        <f t="shared" si="77"/>
        <v>2064</v>
      </c>
      <c r="AA431" s="19">
        <f t="shared" si="78"/>
        <v>24.867469879518072</v>
      </c>
      <c r="AB431" s="2" t="str">
        <f t="shared" si="79"/>
        <v>USA</v>
      </c>
      <c r="AF431"/>
    </row>
    <row r="432" spans="2:32" x14ac:dyDescent="0.25">
      <c r="B432" s="24">
        <v>425</v>
      </c>
      <c r="C432" s="2" t="s">
        <v>899</v>
      </c>
      <c r="D432" s="3" t="s">
        <v>900</v>
      </c>
      <c r="E432" s="7">
        <v>2700</v>
      </c>
      <c r="F432" s="7">
        <v>7767</v>
      </c>
      <c r="G432" s="5">
        <f>Table1[[#This Row],[pledged]]/Table1[[#This Row],[goal]]</f>
        <v>2.8766666666666665</v>
      </c>
      <c r="H432" s="2" t="s">
        <v>20</v>
      </c>
      <c r="I432" s="2">
        <v>92</v>
      </c>
      <c r="J432" s="8">
        <f t="shared" si="69"/>
        <v>84.423913043478265</v>
      </c>
      <c r="K432" s="22" t="s">
        <v>21</v>
      </c>
      <c r="L432" s="22" t="s">
        <v>22</v>
      </c>
      <c r="M432" s="2">
        <v>1438059600</v>
      </c>
      <c r="N432" s="2">
        <v>1438578000</v>
      </c>
      <c r="O432" s="2" t="b">
        <v>0</v>
      </c>
      <c r="P432" s="2" t="b">
        <v>0</v>
      </c>
      <c r="Q432" s="2" t="b">
        <f>AND(Table1[[#This Row],[staff_pick]]=TRUE,Table1[[#This Row],[spotlight]]=TRUE)</f>
        <v>0</v>
      </c>
      <c r="R432" s="2" t="s">
        <v>122</v>
      </c>
      <c r="S432" s="8" t="str">
        <f t="shared" si="70"/>
        <v>photography</v>
      </c>
      <c r="T432" s="8" t="str">
        <f t="shared" si="71"/>
        <v>photography books</v>
      </c>
      <c r="U432" s="12">
        <f t="shared" si="72"/>
        <v>42213.208333333328</v>
      </c>
      <c r="V432" s="12">
        <f t="shared" si="73"/>
        <v>42219.208333333328</v>
      </c>
      <c r="W432" s="16">
        <f t="shared" si="74"/>
        <v>6</v>
      </c>
      <c r="X432" s="15">
        <f t="shared" si="75"/>
        <v>1</v>
      </c>
      <c r="Y432" s="19">
        <f t="shared" si="76"/>
        <v>2700</v>
      </c>
      <c r="Z432" s="19">
        <f t="shared" si="77"/>
        <v>7767</v>
      </c>
      <c r="AA432" s="19">
        <f t="shared" si="78"/>
        <v>84.423913043478265</v>
      </c>
      <c r="AB432" s="2" t="str">
        <f t="shared" si="79"/>
        <v>USA</v>
      </c>
      <c r="AF432"/>
    </row>
    <row r="433" spans="2:32" x14ac:dyDescent="0.25">
      <c r="B433" s="24">
        <v>426</v>
      </c>
      <c r="C433" s="2" t="s">
        <v>901</v>
      </c>
      <c r="D433" s="3" t="s">
        <v>902</v>
      </c>
      <c r="E433" s="7">
        <v>1800</v>
      </c>
      <c r="F433" s="7">
        <v>10313</v>
      </c>
      <c r="G433" s="5">
        <f>Table1[[#This Row],[pledged]]/Table1[[#This Row],[goal]]</f>
        <v>5.7294444444444448</v>
      </c>
      <c r="H433" s="2" t="s">
        <v>20</v>
      </c>
      <c r="I433" s="2">
        <v>219</v>
      </c>
      <c r="J433" s="8">
        <f t="shared" si="69"/>
        <v>47.091324200913242</v>
      </c>
      <c r="K433" s="22" t="s">
        <v>21</v>
      </c>
      <c r="L433" s="22" t="s">
        <v>22</v>
      </c>
      <c r="M433" s="2">
        <v>1361944800</v>
      </c>
      <c r="N433" s="2">
        <v>1362549600</v>
      </c>
      <c r="O433" s="2" t="b">
        <v>0</v>
      </c>
      <c r="P433" s="2" t="b">
        <v>0</v>
      </c>
      <c r="Q433" s="2" t="b">
        <f>AND(Table1[[#This Row],[staff_pick]]=TRUE,Table1[[#This Row],[spotlight]]=TRUE)</f>
        <v>0</v>
      </c>
      <c r="R433" s="2" t="s">
        <v>33</v>
      </c>
      <c r="S433" s="8" t="str">
        <f t="shared" si="70"/>
        <v>theater</v>
      </c>
      <c r="T433" s="8" t="str">
        <f t="shared" si="71"/>
        <v>plays</v>
      </c>
      <c r="U433" s="12">
        <f t="shared" si="72"/>
        <v>41332.25</v>
      </c>
      <c r="V433" s="12">
        <f t="shared" si="73"/>
        <v>41339.25</v>
      </c>
      <c r="W433" s="16">
        <f t="shared" si="74"/>
        <v>7</v>
      </c>
      <c r="X433" s="15">
        <f t="shared" si="75"/>
        <v>1</v>
      </c>
      <c r="Y433" s="19">
        <f t="shared" si="76"/>
        <v>1800</v>
      </c>
      <c r="Z433" s="19">
        <f t="shared" si="77"/>
        <v>10313</v>
      </c>
      <c r="AA433" s="19">
        <f t="shared" si="78"/>
        <v>47.091324200913242</v>
      </c>
      <c r="AB433" s="2" t="str">
        <f t="shared" si="79"/>
        <v>USA</v>
      </c>
      <c r="AF433"/>
    </row>
    <row r="434" spans="2:32" x14ac:dyDescent="0.25">
      <c r="B434" s="24">
        <v>427</v>
      </c>
      <c r="C434" s="2" t="s">
        <v>903</v>
      </c>
      <c r="D434" s="3" t="s">
        <v>904</v>
      </c>
      <c r="E434" s="7">
        <v>174500</v>
      </c>
      <c r="F434" s="7">
        <v>197018</v>
      </c>
      <c r="G434" s="5">
        <f>Table1[[#This Row],[pledged]]/Table1[[#This Row],[goal]]</f>
        <v>1.1290429799426933</v>
      </c>
      <c r="H434" s="2" t="s">
        <v>20</v>
      </c>
      <c r="I434" s="2">
        <v>2526</v>
      </c>
      <c r="J434" s="8">
        <f t="shared" si="69"/>
        <v>77.996041171813147</v>
      </c>
      <c r="K434" s="22" t="s">
        <v>21</v>
      </c>
      <c r="L434" s="22" t="s">
        <v>22</v>
      </c>
      <c r="M434" s="2">
        <v>1410584400</v>
      </c>
      <c r="N434" s="2">
        <v>1413349200</v>
      </c>
      <c r="O434" s="2" t="b">
        <v>0</v>
      </c>
      <c r="P434" s="2" t="b">
        <v>1</v>
      </c>
      <c r="Q434" s="2" t="b">
        <f>AND(Table1[[#This Row],[staff_pick]]=TRUE,Table1[[#This Row],[spotlight]]=TRUE)</f>
        <v>0</v>
      </c>
      <c r="R434" s="2" t="s">
        <v>33</v>
      </c>
      <c r="S434" s="8" t="str">
        <f t="shared" si="70"/>
        <v>theater</v>
      </c>
      <c r="T434" s="8" t="str">
        <f t="shared" si="71"/>
        <v>plays</v>
      </c>
      <c r="U434" s="12">
        <f t="shared" si="72"/>
        <v>41895.208333333336</v>
      </c>
      <c r="V434" s="12">
        <f t="shared" si="73"/>
        <v>41927.208333333336</v>
      </c>
      <c r="W434" s="16">
        <f t="shared" si="74"/>
        <v>32</v>
      </c>
      <c r="X434" s="15">
        <f t="shared" si="75"/>
        <v>1</v>
      </c>
      <c r="Y434" s="19">
        <f t="shared" si="76"/>
        <v>174500</v>
      </c>
      <c r="Z434" s="19">
        <f t="shared" si="77"/>
        <v>197018</v>
      </c>
      <c r="AA434" s="19">
        <f t="shared" si="78"/>
        <v>77.996041171813147</v>
      </c>
      <c r="AB434" s="2" t="str">
        <f t="shared" si="79"/>
        <v>USA</v>
      </c>
      <c r="AF434"/>
    </row>
    <row r="435" spans="2:32" x14ac:dyDescent="0.25">
      <c r="B435" s="24">
        <v>428</v>
      </c>
      <c r="C435" s="2" t="s">
        <v>905</v>
      </c>
      <c r="D435" s="3" t="s">
        <v>906</v>
      </c>
      <c r="E435" s="7">
        <v>101400</v>
      </c>
      <c r="F435" s="7">
        <v>47037</v>
      </c>
      <c r="G435" s="5">
        <f>Table1[[#This Row],[pledged]]/Table1[[#This Row],[goal]]</f>
        <v>0.46387573964497042</v>
      </c>
      <c r="H435" s="2" t="s">
        <v>14</v>
      </c>
      <c r="I435" s="2">
        <v>747</v>
      </c>
      <c r="J435" s="8">
        <f t="shared" si="69"/>
        <v>62.967871485943775</v>
      </c>
      <c r="K435" s="22" t="s">
        <v>21</v>
      </c>
      <c r="L435" s="22" t="s">
        <v>22</v>
      </c>
      <c r="M435" s="2">
        <v>1297404000</v>
      </c>
      <c r="N435" s="2">
        <v>1298008800</v>
      </c>
      <c r="O435" s="2" t="b">
        <v>0</v>
      </c>
      <c r="P435" s="2" t="b">
        <v>0</v>
      </c>
      <c r="Q435" s="2" t="b">
        <f>AND(Table1[[#This Row],[staff_pick]]=TRUE,Table1[[#This Row],[spotlight]]=TRUE)</f>
        <v>0</v>
      </c>
      <c r="R435" s="2" t="s">
        <v>71</v>
      </c>
      <c r="S435" s="8" t="str">
        <f t="shared" si="70"/>
        <v>film &amp; video</v>
      </c>
      <c r="T435" s="8" t="str">
        <f t="shared" si="71"/>
        <v>animation</v>
      </c>
      <c r="U435" s="12">
        <f t="shared" si="72"/>
        <v>40585.25</v>
      </c>
      <c r="V435" s="12">
        <f t="shared" si="73"/>
        <v>40592.25</v>
      </c>
      <c r="W435" s="16">
        <f t="shared" si="74"/>
        <v>7</v>
      </c>
      <c r="X435" s="15">
        <f t="shared" si="75"/>
        <v>1</v>
      </c>
      <c r="Y435" s="19">
        <f t="shared" si="76"/>
        <v>101400</v>
      </c>
      <c r="Z435" s="19">
        <f t="shared" si="77"/>
        <v>47037</v>
      </c>
      <c r="AA435" s="19">
        <f t="shared" si="78"/>
        <v>62.967871485943775</v>
      </c>
      <c r="AB435" s="2" t="str">
        <f t="shared" si="79"/>
        <v>USA</v>
      </c>
      <c r="AF435"/>
    </row>
    <row r="436" spans="2:32" x14ac:dyDescent="0.25">
      <c r="B436" s="24">
        <v>429</v>
      </c>
      <c r="C436" s="2" t="s">
        <v>907</v>
      </c>
      <c r="D436" s="3" t="s">
        <v>908</v>
      </c>
      <c r="E436" s="7">
        <v>191000</v>
      </c>
      <c r="F436" s="7">
        <v>173191</v>
      </c>
      <c r="G436" s="5">
        <f>Table1[[#This Row],[pledged]]/Table1[[#This Row],[goal]]</f>
        <v>0.90675916230366493</v>
      </c>
      <c r="H436" s="2" t="s">
        <v>74</v>
      </c>
      <c r="I436" s="2">
        <v>2138</v>
      </c>
      <c r="J436" s="8">
        <f t="shared" si="69"/>
        <v>81.006080449017773</v>
      </c>
      <c r="K436" s="22" t="s">
        <v>21</v>
      </c>
      <c r="L436" s="22" t="s">
        <v>22</v>
      </c>
      <c r="M436" s="2">
        <v>1392012000</v>
      </c>
      <c r="N436" s="2">
        <v>1394427600</v>
      </c>
      <c r="O436" s="2" t="b">
        <v>0</v>
      </c>
      <c r="P436" s="2" t="b">
        <v>1</v>
      </c>
      <c r="Q436" s="2" t="b">
        <f>AND(Table1[[#This Row],[staff_pick]]=TRUE,Table1[[#This Row],[spotlight]]=TRUE)</f>
        <v>0</v>
      </c>
      <c r="R436" s="2" t="s">
        <v>122</v>
      </c>
      <c r="S436" s="8" t="str">
        <f t="shared" si="70"/>
        <v>photography</v>
      </c>
      <c r="T436" s="8" t="str">
        <f t="shared" si="71"/>
        <v>photography books</v>
      </c>
      <c r="U436" s="12">
        <f t="shared" si="72"/>
        <v>41680.25</v>
      </c>
      <c r="V436" s="12">
        <f t="shared" si="73"/>
        <v>41708.208333333336</v>
      </c>
      <c r="W436" s="16">
        <f t="shared" si="74"/>
        <v>28</v>
      </c>
      <c r="X436" s="15">
        <f t="shared" si="75"/>
        <v>1</v>
      </c>
      <c r="Y436" s="19">
        <f t="shared" si="76"/>
        <v>191000</v>
      </c>
      <c r="Z436" s="19">
        <f t="shared" si="77"/>
        <v>173191</v>
      </c>
      <c r="AA436" s="19">
        <f t="shared" si="78"/>
        <v>81.006080449017773</v>
      </c>
      <c r="AB436" s="2" t="str">
        <f t="shared" si="79"/>
        <v>USA</v>
      </c>
      <c r="AF436"/>
    </row>
    <row r="437" spans="2:32" x14ac:dyDescent="0.25">
      <c r="B437" s="24">
        <v>430</v>
      </c>
      <c r="C437" s="2" t="s">
        <v>909</v>
      </c>
      <c r="D437" s="3" t="s">
        <v>910</v>
      </c>
      <c r="E437" s="7">
        <v>8100</v>
      </c>
      <c r="F437" s="7">
        <v>5487</v>
      </c>
      <c r="G437" s="5">
        <f>Table1[[#This Row],[pledged]]/Table1[[#This Row],[goal]]</f>
        <v>0.67740740740740746</v>
      </c>
      <c r="H437" s="2" t="s">
        <v>14</v>
      </c>
      <c r="I437" s="2">
        <v>84</v>
      </c>
      <c r="J437" s="8">
        <f t="shared" si="69"/>
        <v>65.321428571428569</v>
      </c>
      <c r="K437" s="22" t="s">
        <v>21</v>
      </c>
      <c r="L437" s="22" t="s">
        <v>22</v>
      </c>
      <c r="M437" s="2">
        <v>1569733200</v>
      </c>
      <c r="N437" s="2">
        <v>1572670800</v>
      </c>
      <c r="O437" s="2" t="b">
        <v>0</v>
      </c>
      <c r="P437" s="2" t="b">
        <v>0</v>
      </c>
      <c r="Q437" s="2" t="b">
        <f>AND(Table1[[#This Row],[staff_pick]]=TRUE,Table1[[#This Row],[spotlight]]=TRUE)</f>
        <v>0</v>
      </c>
      <c r="R437" s="2" t="s">
        <v>33</v>
      </c>
      <c r="S437" s="8" t="str">
        <f t="shared" si="70"/>
        <v>theater</v>
      </c>
      <c r="T437" s="8" t="str">
        <f t="shared" si="71"/>
        <v>plays</v>
      </c>
      <c r="U437" s="12">
        <f t="shared" si="72"/>
        <v>43737.208333333328</v>
      </c>
      <c r="V437" s="12">
        <f t="shared" si="73"/>
        <v>43771.208333333328</v>
      </c>
      <c r="W437" s="16">
        <f t="shared" si="74"/>
        <v>34</v>
      </c>
      <c r="X437" s="15">
        <f t="shared" si="75"/>
        <v>1</v>
      </c>
      <c r="Y437" s="19">
        <f t="shared" si="76"/>
        <v>8100</v>
      </c>
      <c r="Z437" s="19">
        <f t="shared" si="77"/>
        <v>5487</v>
      </c>
      <c r="AA437" s="19">
        <f t="shared" si="78"/>
        <v>65.321428571428569</v>
      </c>
      <c r="AB437" s="2" t="str">
        <f t="shared" si="79"/>
        <v>USA</v>
      </c>
      <c r="AF437"/>
    </row>
    <row r="438" spans="2:32" x14ac:dyDescent="0.25">
      <c r="B438" s="24">
        <v>431</v>
      </c>
      <c r="C438" s="2" t="s">
        <v>911</v>
      </c>
      <c r="D438" s="3" t="s">
        <v>912</v>
      </c>
      <c r="E438" s="7">
        <v>5100</v>
      </c>
      <c r="F438" s="7">
        <v>9817</v>
      </c>
      <c r="G438" s="5">
        <f>Table1[[#This Row],[pledged]]/Table1[[#This Row],[goal]]</f>
        <v>1.9249019607843136</v>
      </c>
      <c r="H438" s="2" t="s">
        <v>20</v>
      </c>
      <c r="I438" s="2">
        <v>94</v>
      </c>
      <c r="J438" s="8">
        <f t="shared" si="69"/>
        <v>104.43617021276596</v>
      </c>
      <c r="K438" s="22" t="s">
        <v>21</v>
      </c>
      <c r="L438" s="22" t="s">
        <v>22</v>
      </c>
      <c r="M438" s="2">
        <v>1529643600</v>
      </c>
      <c r="N438" s="2">
        <v>1531112400</v>
      </c>
      <c r="O438" s="2" t="b">
        <v>1</v>
      </c>
      <c r="P438" s="2" t="b">
        <v>0</v>
      </c>
      <c r="Q438" s="2" t="b">
        <f>AND(Table1[[#This Row],[staff_pick]]=TRUE,Table1[[#This Row],[spotlight]]=TRUE)</f>
        <v>0</v>
      </c>
      <c r="R438" s="2" t="s">
        <v>33</v>
      </c>
      <c r="S438" s="8" t="str">
        <f t="shared" si="70"/>
        <v>theater</v>
      </c>
      <c r="T438" s="8" t="str">
        <f t="shared" si="71"/>
        <v>plays</v>
      </c>
      <c r="U438" s="12">
        <f t="shared" si="72"/>
        <v>43273.208333333328</v>
      </c>
      <c r="V438" s="12">
        <f t="shared" si="73"/>
        <v>43290.208333333328</v>
      </c>
      <c r="W438" s="16">
        <f t="shared" si="74"/>
        <v>17</v>
      </c>
      <c r="X438" s="15">
        <f t="shared" si="75"/>
        <v>1</v>
      </c>
      <c r="Y438" s="19">
        <f t="shared" si="76"/>
        <v>5100</v>
      </c>
      <c r="Z438" s="19">
        <f t="shared" si="77"/>
        <v>9817</v>
      </c>
      <c r="AA438" s="19">
        <f t="shared" si="78"/>
        <v>104.43617021276596</v>
      </c>
      <c r="AB438" s="2" t="str">
        <f t="shared" si="79"/>
        <v>USA</v>
      </c>
      <c r="AF438"/>
    </row>
    <row r="439" spans="2:32" x14ac:dyDescent="0.25">
      <c r="B439" s="24">
        <v>432</v>
      </c>
      <c r="C439" s="2" t="s">
        <v>913</v>
      </c>
      <c r="D439" s="3" t="s">
        <v>914</v>
      </c>
      <c r="E439" s="7">
        <v>7700</v>
      </c>
      <c r="F439" s="7">
        <v>6369</v>
      </c>
      <c r="G439" s="5">
        <f>Table1[[#This Row],[pledged]]/Table1[[#This Row],[goal]]</f>
        <v>0.82714285714285718</v>
      </c>
      <c r="H439" s="2" t="s">
        <v>14</v>
      </c>
      <c r="I439" s="2">
        <v>91</v>
      </c>
      <c r="J439" s="8">
        <f t="shared" si="69"/>
        <v>69.989010989010993</v>
      </c>
      <c r="K439" s="22" t="s">
        <v>21</v>
      </c>
      <c r="L439" s="22" t="s">
        <v>22</v>
      </c>
      <c r="M439" s="2">
        <v>1399006800</v>
      </c>
      <c r="N439" s="2">
        <v>1400734800</v>
      </c>
      <c r="O439" s="2" t="b">
        <v>0</v>
      </c>
      <c r="P439" s="2" t="b">
        <v>0</v>
      </c>
      <c r="Q439" s="2" t="b">
        <f>AND(Table1[[#This Row],[staff_pick]]=TRUE,Table1[[#This Row],[spotlight]]=TRUE)</f>
        <v>0</v>
      </c>
      <c r="R439" s="2" t="s">
        <v>33</v>
      </c>
      <c r="S439" s="8" t="str">
        <f t="shared" si="70"/>
        <v>theater</v>
      </c>
      <c r="T439" s="8" t="str">
        <f t="shared" si="71"/>
        <v>plays</v>
      </c>
      <c r="U439" s="12">
        <f t="shared" si="72"/>
        <v>41761.208333333336</v>
      </c>
      <c r="V439" s="12">
        <f t="shared" si="73"/>
        <v>41781.208333333336</v>
      </c>
      <c r="W439" s="16">
        <f t="shared" si="74"/>
        <v>20</v>
      </c>
      <c r="X439" s="15">
        <f t="shared" si="75"/>
        <v>1</v>
      </c>
      <c r="Y439" s="19">
        <f t="shared" si="76"/>
        <v>7700</v>
      </c>
      <c r="Z439" s="19">
        <f t="shared" si="77"/>
        <v>6369</v>
      </c>
      <c r="AA439" s="19">
        <f t="shared" si="78"/>
        <v>69.989010989010993</v>
      </c>
      <c r="AB439" s="2" t="str">
        <f t="shared" si="79"/>
        <v>USA</v>
      </c>
      <c r="AF439"/>
    </row>
    <row r="440" spans="2:32" x14ac:dyDescent="0.25">
      <c r="B440" s="24">
        <v>433</v>
      </c>
      <c r="C440" s="2" t="s">
        <v>915</v>
      </c>
      <c r="D440" s="3" t="s">
        <v>916</v>
      </c>
      <c r="E440" s="7">
        <v>121400</v>
      </c>
      <c r="F440" s="7">
        <v>65755</v>
      </c>
      <c r="G440" s="5">
        <f>Table1[[#This Row],[pledged]]/Table1[[#This Row],[goal]]</f>
        <v>0.54163920922570019</v>
      </c>
      <c r="H440" s="2" t="s">
        <v>14</v>
      </c>
      <c r="I440" s="2">
        <v>792</v>
      </c>
      <c r="J440" s="8">
        <f t="shared" si="69"/>
        <v>83.023989898989896</v>
      </c>
      <c r="K440" s="22" t="s">
        <v>21</v>
      </c>
      <c r="L440" s="22" t="s">
        <v>22</v>
      </c>
      <c r="M440" s="2">
        <v>1385359200</v>
      </c>
      <c r="N440" s="2">
        <v>1386741600</v>
      </c>
      <c r="O440" s="2" t="b">
        <v>0</v>
      </c>
      <c r="P440" s="2" t="b">
        <v>1</v>
      </c>
      <c r="Q440" s="2" t="b">
        <f>AND(Table1[[#This Row],[staff_pick]]=TRUE,Table1[[#This Row],[spotlight]]=TRUE)</f>
        <v>0</v>
      </c>
      <c r="R440" s="2" t="s">
        <v>42</v>
      </c>
      <c r="S440" s="8" t="str">
        <f t="shared" si="70"/>
        <v>film &amp; video</v>
      </c>
      <c r="T440" s="8" t="str">
        <f t="shared" si="71"/>
        <v>documentary</v>
      </c>
      <c r="U440" s="12">
        <f t="shared" si="72"/>
        <v>41603.25</v>
      </c>
      <c r="V440" s="12">
        <f t="shared" si="73"/>
        <v>41619.25</v>
      </c>
      <c r="W440" s="16">
        <f t="shared" si="74"/>
        <v>16</v>
      </c>
      <c r="X440" s="15">
        <f t="shared" si="75"/>
        <v>1</v>
      </c>
      <c r="Y440" s="19">
        <f t="shared" si="76"/>
        <v>121400</v>
      </c>
      <c r="Z440" s="19">
        <f t="shared" si="77"/>
        <v>65755</v>
      </c>
      <c r="AA440" s="19">
        <f t="shared" si="78"/>
        <v>83.023989898989896</v>
      </c>
      <c r="AB440" s="2" t="str">
        <f t="shared" si="79"/>
        <v>USA</v>
      </c>
      <c r="AF440"/>
    </row>
    <row r="441" spans="2:32" x14ac:dyDescent="0.25">
      <c r="B441" s="24">
        <v>434</v>
      </c>
      <c r="C441" s="2" t="s">
        <v>917</v>
      </c>
      <c r="D441" s="3" t="s">
        <v>918</v>
      </c>
      <c r="E441" s="7">
        <v>5400</v>
      </c>
      <c r="F441" s="7">
        <v>903</v>
      </c>
      <c r="G441" s="5">
        <f>Table1[[#This Row],[pledged]]/Table1[[#This Row],[goal]]</f>
        <v>0.16722222222222222</v>
      </c>
      <c r="H441" s="2" t="s">
        <v>74</v>
      </c>
      <c r="I441" s="2">
        <v>10</v>
      </c>
      <c r="J441" s="8">
        <f t="shared" si="69"/>
        <v>90.3</v>
      </c>
      <c r="K441" s="22" t="s">
        <v>15</v>
      </c>
      <c r="L441" s="22" t="s">
        <v>16</v>
      </c>
      <c r="M441" s="2">
        <v>1480572000</v>
      </c>
      <c r="N441" s="2">
        <v>1481781600</v>
      </c>
      <c r="O441" s="2" t="b">
        <v>1</v>
      </c>
      <c r="P441" s="2" t="b">
        <v>0</v>
      </c>
      <c r="Q441" s="2" t="b">
        <f>AND(Table1[[#This Row],[staff_pick]]=TRUE,Table1[[#This Row],[spotlight]]=TRUE)</f>
        <v>0</v>
      </c>
      <c r="R441" s="2" t="s">
        <v>33</v>
      </c>
      <c r="S441" s="8" t="str">
        <f t="shared" si="70"/>
        <v>theater</v>
      </c>
      <c r="T441" s="8" t="str">
        <f t="shared" si="71"/>
        <v>plays</v>
      </c>
      <c r="U441" s="12">
        <f t="shared" si="72"/>
        <v>42705.25</v>
      </c>
      <c r="V441" s="12">
        <f t="shared" si="73"/>
        <v>42719.25</v>
      </c>
      <c r="W441" s="16">
        <f t="shared" si="74"/>
        <v>14</v>
      </c>
      <c r="X441" s="15">
        <f t="shared" si="75"/>
        <v>1.32</v>
      </c>
      <c r="Y441" s="19">
        <f t="shared" si="76"/>
        <v>4090.9090909090905</v>
      </c>
      <c r="Z441" s="19">
        <f t="shared" si="77"/>
        <v>684.09090909090901</v>
      </c>
      <c r="AA441" s="19">
        <f t="shared" si="78"/>
        <v>68.409090909090907</v>
      </c>
      <c r="AB441" s="2" t="str">
        <f t="shared" si="79"/>
        <v>Canada</v>
      </c>
      <c r="AF441"/>
    </row>
    <row r="442" spans="2:32" x14ac:dyDescent="0.25">
      <c r="B442" s="24">
        <v>435</v>
      </c>
      <c r="C442" s="2" t="s">
        <v>919</v>
      </c>
      <c r="D442" s="3" t="s">
        <v>920</v>
      </c>
      <c r="E442" s="7">
        <v>152400</v>
      </c>
      <c r="F442" s="7">
        <v>178120</v>
      </c>
      <c r="G442" s="5">
        <f>Table1[[#This Row],[pledged]]/Table1[[#This Row],[goal]]</f>
        <v>1.168766404199475</v>
      </c>
      <c r="H442" s="2" t="s">
        <v>20</v>
      </c>
      <c r="I442" s="2">
        <v>1713</v>
      </c>
      <c r="J442" s="8">
        <f t="shared" si="69"/>
        <v>103.98131932282546</v>
      </c>
      <c r="K442" s="22" t="s">
        <v>107</v>
      </c>
      <c r="L442" s="22" t="s">
        <v>108</v>
      </c>
      <c r="M442" s="2">
        <v>1418623200</v>
      </c>
      <c r="N442" s="2">
        <v>1419660000</v>
      </c>
      <c r="O442" s="2" t="b">
        <v>0</v>
      </c>
      <c r="P442" s="2" t="b">
        <v>1</v>
      </c>
      <c r="Q442" s="2" t="b">
        <f>AND(Table1[[#This Row],[staff_pick]]=TRUE,Table1[[#This Row],[spotlight]]=TRUE)</f>
        <v>0</v>
      </c>
      <c r="R442" s="2" t="s">
        <v>33</v>
      </c>
      <c r="S442" s="8" t="str">
        <f t="shared" si="70"/>
        <v>theater</v>
      </c>
      <c r="T442" s="8" t="str">
        <f t="shared" si="71"/>
        <v>plays</v>
      </c>
      <c r="U442" s="12">
        <f t="shared" si="72"/>
        <v>41988.25</v>
      </c>
      <c r="V442" s="12">
        <f t="shared" si="73"/>
        <v>42000.25</v>
      </c>
      <c r="W442" s="16">
        <f t="shared" si="74"/>
        <v>12</v>
      </c>
      <c r="X442" s="15">
        <f t="shared" si="75"/>
        <v>1</v>
      </c>
      <c r="Y442" s="19">
        <f t="shared" si="76"/>
        <v>152400</v>
      </c>
      <c r="Z442" s="19">
        <f t="shared" si="77"/>
        <v>178120</v>
      </c>
      <c r="AA442" s="19">
        <f t="shared" si="78"/>
        <v>103.98131932282546</v>
      </c>
      <c r="AB442" s="2" t="str">
        <f t="shared" si="79"/>
        <v>Euro Zone</v>
      </c>
      <c r="AF442"/>
    </row>
    <row r="443" spans="2:32" x14ac:dyDescent="0.25">
      <c r="B443" s="24">
        <v>436</v>
      </c>
      <c r="C443" s="2" t="s">
        <v>921</v>
      </c>
      <c r="D443" s="3" t="s">
        <v>922</v>
      </c>
      <c r="E443" s="7">
        <v>1300</v>
      </c>
      <c r="F443" s="7">
        <v>13678</v>
      </c>
      <c r="G443" s="5">
        <f>Table1[[#This Row],[pledged]]/Table1[[#This Row],[goal]]</f>
        <v>10.521538461538462</v>
      </c>
      <c r="H443" s="2" t="s">
        <v>20</v>
      </c>
      <c r="I443" s="2">
        <v>249</v>
      </c>
      <c r="J443" s="8">
        <f t="shared" si="69"/>
        <v>54.931726907630519</v>
      </c>
      <c r="K443" s="22" t="s">
        <v>21</v>
      </c>
      <c r="L443" s="22" t="s">
        <v>22</v>
      </c>
      <c r="M443" s="2">
        <v>1555736400</v>
      </c>
      <c r="N443" s="2">
        <v>1555822800</v>
      </c>
      <c r="O443" s="2" t="b">
        <v>0</v>
      </c>
      <c r="P443" s="2" t="b">
        <v>0</v>
      </c>
      <c r="Q443" s="2" t="b">
        <f>AND(Table1[[#This Row],[staff_pick]]=TRUE,Table1[[#This Row],[spotlight]]=TRUE)</f>
        <v>0</v>
      </c>
      <c r="R443" s="2" t="s">
        <v>159</v>
      </c>
      <c r="S443" s="8" t="str">
        <f t="shared" si="70"/>
        <v>music</v>
      </c>
      <c r="T443" s="8" t="str">
        <f t="shared" si="71"/>
        <v>jazz</v>
      </c>
      <c r="U443" s="12">
        <f t="shared" si="72"/>
        <v>43575.208333333328</v>
      </c>
      <c r="V443" s="12">
        <f t="shared" si="73"/>
        <v>43576.208333333328</v>
      </c>
      <c r="W443" s="16">
        <f t="shared" si="74"/>
        <v>1</v>
      </c>
      <c r="X443" s="15">
        <f t="shared" si="75"/>
        <v>1</v>
      </c>
      <c r="Y443" s="19">
        <f t="shared" si="76"/>
        <v>1300</v>
      </c>
      <c r="Z443" s="19">
        <f t="shared" si="77"/>
        <v>13678</v>
      </c>
      <c r="AA443" s="19">
        <f t="shared" si="78"/>
        <v>54.931726907630519</v>
      </c>
      <c r="AB443" s="2" t="str">
        <f t="shared" si="79"/>
        <v>USA</v>
      </c>
      <c r="AF443"/>
    </row>
    <row r="444" spans="2:32" x14ac:dyDescent="0.25">
      <c r="B444" s="24">
        <v>437</v>
      </c>
      <c r="C444" s="2" t="s">
        <v>923</v>
      </c>
      <c r="D444" s="3" t="s">
        <v>924</v>
      </c>
      <c r="E444" s="7">
        <v>8100</v>
      </c>
      <c r="F444" s="7">
        <v>9969</v>
      </c>
      <c r="G444" s="5">
        <f>Table1[[#This Row],[pledged]]/Table1[[#This Row],[goal]]</f>
        <v>1.2307407407407407</v>
      </c>
      <c r="H444" s="2" t="s">
        <v>20</v>
      </c>
      <c r="I444" s="2">
        <v>192</v>
      </c>
      <c r="J444" s="8">
        <f t="shared" si="69"/>
        <v>51.921875</v>
      </c>
      <c r="K444" s="22" t="s">
        <v>21</v>
      </c>
      <c r="L444" s="22" t="s">
        <v>22</v>
      </c>
      <c r="M444" s="2">
        <v>1442120400</v>
      </c>
      <c r="N444" s="2">
        <v>1442379600</v>
      </c>
      <c r="O444" s="2" t="b">
        <v>0</v>
      </c>
      <c r="P444" s="2" t="b">
        <v>1</v>
      </c>
      <c r="Q444" s="2" t="b">
        <f>AND(Table1[[#This Row],[staff_pick]]=TRUE,Table1[[#This Row],[spotlight]]=TRUE)</f>
        <v>0</v>
      </c>
      <c r="R444" s="2" t="s">
        <v>71</v>
      </c>
      <c r="S444" s="8" t="str">
        <f t="shared" si="70"/>
        <v>film &amp; video</v>
      </c>
      <c r="T444" s="8" t="str">
        <f t="shared" si="71"/>
        <v>animation</v>
      </c>
      <c r="U444" s="12">
        <f t="shared" si="72"/>
        <v>42260.208333333328</v>
      </c>
      <c r="V444" s="12">
        <f t="shared" si="73"/>
        <v>42263.208333333328</v>
      </c>
      <c r="W444" s="16">
        <f t="shared" si="74"/>
        <v>3</v>
      </c>
      <c r="X444" s="15">
        <f t="shared" si="75"/>
        <v>1</v>
      </c>
      <c r="Y444" s="19">
        <f t="shared" si="76"/>
        <v>8100</v>
      </c>
      <c r="Z444" s="19">
        <f t="shared" si="77"/>
        <v>9969</v>
      </c>
      <c r="AA444" s="19">
        <f t="shared" si="78"/>
        <v>51.921875</v>
      </c>
      <c r="AB444" s="2" t="str">
        <f t="shared" si="79"/>
        <v>USA</v>
      </c>
      <c r="AF444"/>
    </row>
    <row r="445" spans="2:32" x14ac:dyDescent="0.25">
      <c r="B445" s="24">
        <v>438</v>
      </c>
      <c r="C445" s="2" t="s">
        <v>925</v>
      </c>
      <c r="D445" s="3" t="s">
        <v>926</v>
      </c>
      <c r="E445" s="7">
        <v>8300</v>
      </c>
      <c r="F445" s="7">
        <v>14827</v>
      </c>
      <c r="G445" s="5">
        <f>Table1[[#This Row],[pledged]]/Table1[[#This Row],[goal]]</f>
        <v>1.7863855421686747</v>
      </c>
      <c r="H445" s="2" t="s">
        <v>20</v>
      </c>
      <c r="I445" s="2">
        <v>247</v>
      </c>
      <c r="J445" s="8">
        <f t="shared" si="69"/>
        <v>60.02834008097166</v>
      </c>
      <c r="K445" s="22" t="s">
        <v>21</v>
      </c>
      <c r="L445" s="22" t="s">
        <v>22</v>
      </c>
      <c r="M445" s="2">
        <v>1362376800</v>
      </c>
      <c r="N445" s="2">
        <v>1364965200</v>
      </c>
      <c r="O445" s="2" t="b">
        <v>0</v>
      </c>
      <c r="P445" s="2" t="b">
        <v>0</v>
      </c>
      <c r="Q445" s="2" t="b">
        <f>AND(Table1[[#This Row],[staff_pick]]=TRUE,Table1[[#This Row],[spotlight]]=TRUE)</f>
        <v>0</v>
      </c>
      <c r="R445" s="2" t="s">
        <v>33</v>
      </c>
      <c r="S445" s="8" t="str">
        <f t="shared" si="70"/>
        <v>theater</v>
      </c>
      <c r="T445" s="8" t="str">
        <f t="shared" si="71"/>
        <v>plays</v>
      </c>
      <c r="U445" s="12">
        <f t="shared" si="72"/>
        <v>41337.25</v>
      </c>
      <c r="V445" s="12">
        <f t="shared" si="73"/>
        <v>41367.208333333336</v>
      </c>
      <c r="W445" s="16">
        <f t="shared" si="74"/>
        <v>30</v>
      </c>
      <c r="X445" s="15">
        <f t="shared" si="75"/>
        <v>1</v>
      </c>
      <c r="Y445" s="19">
        <f t="shared" si="76"/>
        <v>8300</v>
      </c>
      <c r="Z445" s="19">
        <f t="shared" si="77"/>
        <v>14827</v>
      </c>
      <c r="AA445" s="19">
        <f t="shared" si="78"/>
        <v>60.02834008097166</v>
      </c>
      <c r="AB445" s="2" t="str">
        <f t="shared" si="79"/>
        <v>USA</v>
      </c>
      <c r="AF445"/>
    </row>
    <row r="446" spans="2:32" x14ac:dyDescent="0.25">
      <c r="B446" s="24">
        <v>439</v>
      </c>
      <c r="C446" s="2" t="s">
        <v>927</v>
      </c>
      <c r="D446" s="3" t="s">
        <v>928</v>
      </c>
      <c r="E446" s="7">
        <v>28400</v>
      </c>
      <c r="F446" s="7">
        <v>100900</v>
      </c>
      <c r="G446" s="5">
        <f>Table1[[#This Row],[pledged]]/Table1[[#This Row],[goal]]</f>
        <v>3.5528169014084505</v>
      </c>
      <c r="H446" s="2" t="s">
        <v>20</v>
      </c>
      <c r="I446" s="2">
        <v>2293</v>
      </c>
      <c r="J446" s="8">
        <f t="shared" si="69"/>
        <v>44.003488879197555</v>
      </c>
      <c r="K446" s="22" t="s">
        <v>21</v>
      </c>
      <c r="L446" s="22" t="s">
        <v>22</v>
      </c>
      <c r="M446" s="2">
        <v>1478408400</v>
      </c>
      <c r="N446" s="2">
        <v>1479016800</v>
      </c>
      <c r="O446" s="2" t="b">
        <v>0</v>
      </c>
      <c r="P446" s="2" t="b">
        <v>0</v>
      </c>
      <c r="Q446" s="2" t="b">
        <f>AND(Table1[[#This Row],[staff_pick]]=TRUE,Table1[[#This Row],[spotlight]]=TRUE)</f>
        <v>0</v>
      </c>
      <c r="R446" s="2" t="s">
        <v>474</v>
      </c>
      <c r="S446" s="8" t="str">
        <f t="shared" si="70"/>
        <v>film &amp; video</v>
      </c>
      <c r="T446" s="8" t="str">
        <f t="shared" si="71"/>
        <v>science fiction</v>
      </c>
      <c r="U446" s="12">
        <f t="shared" si="72"/>
        <v>42680.208333333328</v>
      </c>
      <c r="V446" s="12">
        <f t="shared" si="73"/>
        <v>42687.25</v>
      </c>
      <c r="W446" s="16">
        <f t="shared" si="74"/>
        <v>7</v>
      </c>
      <c r="X446" s="15">
        <f t="shared" si="75"/>
        <v>1</v>
      </c>
      <c r="Y446" s="19">
        <f t="shared" si="76"/>
        <v>28400</v>
      </c>
      <c r="Z446" s="19">
        <f t="shared" si="77"/>
        <v>100900</v>
      </c>
      <c r="AA446" s="19">
        <f t="shared" si="78"/>
        <v>44.003488879197555</v>
      </c>
      <c r="AB446" s="2" t="str">
        <f t="shared" si="79"/>
        <v>USA</v>
      </c>
      <c r="AF446"/>
    </row>
    <row r="447" spans="2:32" x14ac:dyDescent="0.25">
      <c r="B447" s="24">
        <v>440</v>
      </c>
      <c r="C447" s="2" t="s">
        <v>929</v>
      </c>
      <c r="D447" s="3" t="s">
        <v>930</v>
      </c>
      <c r="E447" s="7">
        <v>102500</v>
      </c>
      <c r="F447" s="7">
        <v>165954</v>
      </c>
      <c r="G447" s="5">
        <f>Table1[[#This Row],[pledged]]/Table1[[#This Row],[goal]]</f>
        <v>1.6190634146341463</v>
      </c>
      <c r="H447" s="2" t="s">
        <v>20</v>
      </c>
      <c r="I447" s="2">
        <v>3131</v>
      </c>
      <c r="J447" s="8">
        <f t="shared" si="69"/>
        <v>53.003513254551258</v>
      </c>
      <c r="K447" s="22" t="s">
        <v>21</v>
      </c>
      <c r="L447" s="22" t="s">
        <v>22</v>
      </c>
      <c r="M447" s="2">
        <v>1498798800</v>
      </c>
      <c r="N447" s="2">
        <v>1499662800</v>
      </c>
      <c r="O447" s="2" t="b">
        <v>0</v>
      </c>
      <c r="P447" s="2" t="b">
        <v>0</v>
      </c>
      <c r="Q447" s="2" t="b">
        <f>AND(Table1[[#This Row],[staff_pick]]=TRUE,Table1[[#This Row],[spotlight]]=TRUE)</f>
        <v>0</v>
      </c>
      <c r="R447" s="2" t="s">
        <v>269</v>
      </c>
      <c r="S447" s="8" t="str">
        <f t="shared" si="70"/>
        <v>film &amp; video</v>
      </c>
      <c r="T447" s="8" t="str">
        <f t="shared" si="71"/>
        <v>television</v>
      </c>
      <c r="U447" s="12">
        <f t="shared" si="72"/>
        <v>42916.208333333328</v>
      </c>
      <c r="V447" s="12">
        <f t="shared" si="73"/>
        <v>42926.208333333328</v>
      </c>
      <c r="W447" s="16">
        <f t="shared" si="74"/>
        <v>10</v>
      </c>
      <c r="X447" s="15">
        <f t="shared" si="75"/>
        <v>1</v>
      </c>
      <c r="Y447" s="19">
        <f t="shared" si="76"/>
        <v>102500</v>
      </c>
      <c r="Z447" s="19">
        <f t="shared" si="77"/>
        <v>165954</v>
      </c>
      <c r="AA447" s="19">
        <f t="shared" si="78"/>
        <v>53.003513254551258</v>
      </c>
      <c r="AB447" s="2" t="str">
        <f t="shared" si="79"/>
        <v>USA</v>
      </c>
      <c r="AF447"/>
    </row>
    <row r="448" spans="2:32" x14ac:dyDescent="0.25">
      <c r="B448" s="24">
        <v>441</v>
      </c>
      <c r="C448" s="2" t="s">
        <v>931</v>
      </c>
      <c r="D448" s="3" t="s">
        <v>932</v>
      </c>
      <c r="E448" s="7">
        <v>7000</v>
      </c>
      <c r="F448" s="7">
        <v>1744</v>
      </c>
      <c r="G448" s="5">
        <f>Table1[[#This Row],[pledged]]/Table1[[#This Row],[goal]]</f>
        <v>0.24914285714285714</v>
      </c>
      <c r="H448" s="2" t="s">
        <v>14</v>
      </c>
      <c r="I448" s="2">
        <v>32</v>
      </c>
      <c r="J448" s="8">
        <f t="shared" si="69"/>
        <v>54.5</v>
      </c>
      <c r="K448" s="22" t="s">
        <v>21</v>
      </c>
      <c r="L448" s="22" t="s">
        <v>22</v>
      </c>
      <c r="M448" s="2">
        <v>1335416400</v>
      </c>
      <c r="N448" s="2">
        <v>1337835600</v>
      </c>
      <c r="O448" s="2" t="b">
        <v>0</v>
      </c>
      <c r="P448" s="2" t="b">
        <v>0</v>
      </c>
      <c r="Q448" s="2" t="b">
        <f>AND(Table1[[#This Row],[staff_pick]]=TRUE,Table1[[#This Row],[spotlight]]=TRUE)</f>
        <v>0</v>
      </c>
      <c r="R448" s="2" t="s">
        <v>65</v>
      </c>
      <c r="S448" s="8" t="str">
        <f t="shared" si="70"/>
        <v>technology</v>
      </c>
      <c r="T448" s="8" t="str">
        <f t="shared" si="71"/>
        <v>wearables</v>
      </c>
      <c r="U448" s="12">
        <f t="shared" si="72"/>
        <v>41025.208333333336</v>
      </c>
      <c r="V448" s="12">
        <f t="shared" si="73"/>
        <v>41053.208333333336</v>
      </c>
      <c r="W448" s="16">
        <f t="shared" si="74"/>
        <v>28</v>
      </c>
      <c r="X448" s="15">
        <f t="shared" si="75"/>
        <v>1</v>
      </c>
      <c r="Y448" s="19">
        <f t="shared" si="76"/>
        <v>7000</v>
      </c>
      <c r="Z448" s="19">
        <f t="shared" si="77"/>
        <v>1744</v>
      </c>
      <c r="AA448" s="19">
        <f t="shared" si="78"/>
        <v>54.5</v>
      </c>
      <c r="AB448" s="2" t="str">
        <f t="shared" si="79"/>
        <v>USA</v>
      </c>
      <c r="AF448"/>
    </row>
    <row r="449" spans="2:32" x14ac:dyDescent="0.25">
      <c r="B449" s="24">
        <v>442</v>
      </c>
      <c r="C449" s="2" t="s">
        <v>933</v>
      </c>
      <c r="D449" s="3" t="s">
        <v>934</v>
      </c>
      <c r="E449" s="7">
        <v>5400</v>
      </c>
      <c r="F449" s="7">
        <v>10731</v>
      </c>
      <c r="G449" s="5">
        <f>Table1[[#This Row],[pledged]]/Table1[[#This Row],[goal]]</f>
        <v>1.9872222222222222</v>
      </c>
      <c r="H449" s="2" t="s">
        <v>20</v>
      </c>
      <c r="I449" s="2">
        <v>143</v>
      </c>
      <c r="J449" s="8">
        <f t="shared" si="69"/>
        <v>75.04195804195804</v>
      </c>
      <c r="K449" s="22" t="s">
        <v>107</v>
      </c>
      <c r="L449" s="22" t="s">
        <v>108</v>
      </c>
      <c r="M449" s="2">
        <v>1504328400</v>
      </c>
      <c r="N449" s="2">
        <v>1505710800</v>
      </c>
      <c r="O449" s="2" t="b">
        <v>0</v>
      </c>
      <c r="P449" s="2" t="b">
        <v>0</v>
      </c>
      <c r="Q449" s="2" t="b">
        <f>AND(Table1[[#This Row],[staff_pick]]=TRUE,Table1[[#This Row],[spotlight]]=TRUE)</f>
        <v>0</v>
      </c>
      <c r="R449" s="2" t="s">
        <v>33</v>
      </c>
      <c r="S449" s="8" t="str">
        <f t="shared" si="70"/>
        <v>theater</v>
      </c>
      <c r="T449" s="8" t="str">
        <f t="shared" si="71"/>
        <v>plays</v>
      </c>
      <c r="U449" s="12">
        <f t="shared" si="72"/>
        <v>42980.208333333328</v>
      </c>
      <c r="V449" s="12">
        <f t="shared" si="73"/>
        <v>42996.208333333328</v>
      </c>
      <c r="W449" s="16">
        <f t="shared" si="74"/>
        <v>16</v>
      </c>
      <c r="X449" s="15">
        <f t="shared" si="75"/>
        <v>1</v>
      </c>
      <c r="Y449" s="19">
        <f t="shared" si="76"/>
        <v>5400</v>
      </c>
      <c r="Z449" s="19">
        <f t="shared" si="77"/>
        <v>10731</v>
      </c>
      <c r="AA449" s="19">
        <f t="shared" si="78"/>
        <v>75.04195804195804</v>
      </c>
      <c r="AB449" s="2" t="str">
        <f t="shared" si="79"/>
        <v>Euro Zone</v>
      </c>
      <c r="AF449"/>
    </row>
    <row r="450" spans="2:32" x14ac:dyDescent="0.25">
      <c r="B450" s="24">
        <v>443</v>
      </c>
      <c r="C450" s="2" t="s">
        <v>935</v>
      </c>
      <c r="D450" s="3" t="s">
        <v>936</v>
      </c>
      <c r="E450" s="7">
        <v>9300</v>
      </c>
      <c r="F450" s="7">
        <v>3232</v>
      </c>
      <c r="G450" s="5">
        <f>Table1[[#This Row],[pledged]]/Table1[[#This Row],[goal]]</f>
        <v>0.34752688172043011</v>
      </c>
      <c r="H450" s="2" t="s">
        <v>74</v>
      </c>
      <c r="I450" s="2">
        <v>90</v>
      </c>
      <c r="J450" s="8">
        <f t="shared" si="69"/>
        <v>35.911111111111111</v>
      </c>
      <c r="K450" s="22" t="s">
        <v>21</v>
      </c>
      <c r="L450" s="22" t="s">
        <v>22</v>
      </c>
      <c r="M450" s="2">
        <v>1285822800</v>
      </c>
      <c r="N450" s="2">
        <v>1287464400</v>
      </c>
      <c r="O450" s="2" t="b">
        <v>0</v>
      </c>
      <c r="P450" s="2" t="b">
        <v>0</v>
      </c>
      <c r="Q450" s="2" t="b">
        <f>AND(Table1[[#This Row],[staff_pick]]=TRUE,Table1[[#This Row],[spotlight]]=TRUE)</f>
        <v>0</v>
      </c>
      <c r="R450" s="2" t="s">
        <v>33</v>
      </c>
      <c r="S450" s="8" t="str">
        <f t="shared" si="70"/>
        <v>theater</v>
      </c>
      <c r="T450" s="8" t="str">
        <f t="shared" si="71"/>
        <v>plays</v>
      </c>
      <c r="U450" s="12">
        <f t="shared" si="72"/>
        <v>40451.208333333336</v>
      </c>
      <c r="V450" s="12">
        <f t="shared" si="73"/>
        <v>40470.208333333336</v>
      </c>
      <c r="W450" s="16">
        <f t="shared" si="74"/>
        <v>19</v>
      </c>
      <c r="X450" s="15">
        <f t="shared" si="75"/>
        <v>1</v>
      </c>
      <c r="Y450" s="19">
        <f t="shared" si="76"/>
        <v>9300</v>
      </c>
      <c r="Z450" s="19">
        <f t="shared" si="77"/>
        <v>3232</v>
      </c>
      <c r="AA450" s="19">
        <f t="shared" si="78"/>
        <v>35.911111111111111</v>
      </c>
      <c r="AB450" s="2" t="str">
        <f t="shared" si="79"/>
        <v>USA</v>
      </c>
      <c r="AF450"/>
    </row>
    <row r="451" spans="2:32" x14ac:dyDescent="0.25">
      <c r="B451" s="24">
        <v>444</v>
      </c>
      <c r="C451" s="2" t="s">
        <v>748</v>
      </c>
      <c r="D451" s="3" t="s">
        <v>937</v>
      </c>
      <c r="E451" s="7">
        <v>6200</v>
      </c>
      <c r="F451" s="7">
        <v>10938</v>
      </c>
      <c r="G451" s="5">
        <f>Table1[[#This Row],[pledged]]/Table1[[#This Row],[goal]]</f>
        <v>1.7641935483870967</v>
      </c>
      <c r="H451" s="2" t="s">
        <v>20</v>
      </c>
      <c r="I451" s="2">
        <v>296</v>
      </c>
      <c r="J451" s="8">
        <f t="shared" si="69"/>
        <v>36.952702702702702</v>
      </c>
      <c r="K451" s="22" t="s">
        <v>21</v>
      </c>
      <c r="L451" s="22" t="s">
        <v>22</v>
      </c>
      <c r="M451" s="2">
        <v>1311483600</v>
      </c>
      <c r="N451" s="2">
        <v>1311656400</v>
      </c>
      <c r="O451" s="2" t="b">
        <v>0</v>
      </c>
      <c r="P451" s="2" t="b">
        <v>1</v>
      </c>
      <c r="Q451" s="2" t="b">
        <f>AND(Table1[[#This Row],[staff_pick]]=TRUE,Table1[[#This Row],[spotlight]]=TRUE)</f>
        <v>0</v>
      </c>
      <c r="R451" s="2" t="s">
        <v>60</v>
      </c>
      <c r="S451" s="8" t="str">
        <f t="shared" si="70"/>
        <v>music</v>
      </c>
      <c r="T451" s="8" t="str">
        <f t="shared" si="71"/>
        <v>indie rock</v>
      </c>
      <c r="U451" s="12">
        <f t="shared" si="72"/>
        <v>40748.208333333336</v>
      </c>
      <c r="V451" s="12">
        <f t="shared" si="73"/>
        <v>40750.208333333336</v>
      </c>
      <c r="W451" s="16">
        <f t="shared" si="74"/>
        <v>2</v>
      </c>
      <c r="X451" s="15">
        <f t="shared" si="75"/>
        <v>1</v>
      </c>
      <c r="Y451" s="19">
        <f t="shared" si="76"/>
        <v>6200</v>
      </c>
      <c r="Z451" s="19">
        <f t="shared" si="77"/>
        <v>10938</v>
      </c>
      <c r="AA451" s="19">
        <f t="shared" si="78"/>
        <v>36.952702702702702</v>
      </c>
      <c r="AB451" s="2" t="str">
        <f t="shared" si="79"/>
        <v>USA</v>
      </c>
      <c r="AF451"/>
    </row>
    <row r="452" spans="2:32" x14ac:dyDescent="0.25">
      <c r="B452" s="24">
        <v>445</v>
      </c>
      <c r="C452" s="2" t="s">
        <v>938</v>
      </c>
      <c r="D452" s="3" t="s">
        <v>939</v>
      </c>
      <c r="E452" s="7">
        <v>2100</v>
      </c>
      <c r="F452" s="7">
        <v>10739</v>
      </c>
      <c r="G452" s="5">
        <f>Table1[[#This Row],[pledged]]/Table1[[#This Row],[goal]]</f>
        <v>5.1138095238095236</v>
      </c>
      <c r="H452" s="2" t="s">
        <v>20</v>
      </c>
      <c r="I452" s="2">
        <v>170</v>
      </c>
      <c r="J452" s="8">
        <f t="shared" si="69"/>
        <v>63.170588235294119</v>
      </c>
      <c r="K452" s="22" t="s">
        <v>21</v>
      </c>
      <c r="L452" s="22" t="s">
        <v>22</v>
      </c>
      <c r="M452" s="2">
        <v>1291356000</v>
      </c>
      <c r="N452" s="2">
        <v>1293170400</v>
      </c>
      <c r="O452" s="2" t="b">
        <v>0</v>
      </c>
      <c r="P452" s="2" t="b">
        <v>1</v>
      </c>
      <c r="Q452" s="2" t="b">
        <f>AND(Table1[[#This Row],[staff_pick]]=TRUE,Table1[[#This Row],[spotlight]]=TRUE)</f>
        <v>0</v>
      </c>
      <c r="R452" s="2" t="s">
        <v>33</v>
      </c>
      <c r="S452" s="8" t="str">
        <f t="shared" si="70"/>
        <v>theater</v>
      </c>
      <c r="T452" s="8" t="str">
        <f t="shared" si="71"/>
        <v>plays</v>
      </c>
      <c r="U452" s="12">
        <f t="shared" si="72"/>
        <v>40515.25</v>
      </c>
      <c r="V452" s="12">
        <f t="shared" si="73"/>
        <v>40536.25</v>
      </c>
      <c r="W452" s="16">
        <f t="shared" si="74"/>
        <v>21</v>
      </c>
      <c r="X452" s="15">
        <f t="shared" si="75"/>
        <v>1</v>
      </c>
      <c r="Y452" s="19">
        <f t="shared" si="76"/>
        <v>2100</v>
      </c>
      <c r="Z452" s="19">
        <f t="shared" si="77"/>
        <v>10739</v>
      </c>
      <c r="AA452" s="19">
        <f t="shared" si="78"/>
        <v>63.170588235294119</v>
      </c>
      <c r="AB452" s="2" t="str">
        <f t="shared" si="79"/>
        <v>USA</v>
      </c>
      <c r="AF452"/>
    </row>
    <row r="453" spans="2:32" x14ac:dyDescent="0.25">
      <c r="B453" s="24">
        <v>446</v>
      </c>
      <c r="C453" s="2" t="s">
        <v>940</v>
      </c>
      <c r="D453" s="3" t="s">
        <v>941</v>
      </c>
      <c r="E453" s="7">
        <v>6800</v>
      </c>
      <c r="F453" s="7">
        <v>5579</v>
      </c>
      <c r="G453" s="5">
        <f>Table1[[#This Row],[pledged]]/Table1[[#This Row],[goal]]</f>
        <v>0.82044117647058823</v>
      </c>
      <c r="H453" s="2" t="s">
        <v>14</v>
      </c>
      <c r="I453" s="2">
        <v>186</v>
      </c>
      <c r="J453" s="8">
        <f t="shared" si="69"/>
        <v>29.99462365591398</v>
      </c>
      <c r="K453" s="22" t="s">
        <v>21</v>
      </c>
      <c r="L453" s="22" t="s">
        <v>22</v>
      </c>
      <c r="M453" s="2">
        <v>1355810400</v>
      </c>
      <c r="N453" s="2">
        <v>1355983200</v>
      </c>
      <c r="O453" s="2" t="b">
        <v>0</v>
      </c>
      <c r="P453" s="2" t="b">
        <v>0</v>
      </c>
      <c r="Q453" s="2" t="b">
        <f>AND(Table1[[#This Row],[staff_pick]]=TRUE,Table1[[#This Row],[spotlight]]=TRUE)</f>
        <v>0</v>
      </c>
      <c r="R453" s="2" t="s">
        <v>65</v>
      </c>
      <c r="S453" s="8" t="str">
        <f t="shared" si="70"/>
        <v>technology</v>
      </c>
      <c r="T453" s="8" t="str">
        <f t="shared" si="71"/>
        <v>wearables</v>
      </c>
      <c r="U453" s="12">
        <f t="shared" si="72"/>
        <v>41261.25</v>
      </c>
      <c r="V453" s="12">
        <f t="shared" si="73"/>
        <v>41263.25</v>
      </c>
      <c r="W453" s="16">
        <f t="shared" si="74"/>
        <v>2</v>
      </c>
      <c r="X453" s="15">
        <f t="shared" si="75"/>
        <v>1</v>
      </c>
      <c r="Y453" s="19">
        <f t="shared" si="76"/>
        <v>6800</v>
      </c>
      <c r="Z453" s="19">
        <f t="shared" si="77"/>
        <v>5579</v>
      </c>
      <c r="AA453" s="19">
        <f t="shared" si="78"/>
        <v>29.99462365591398</v>
      </c>
      <c r="AB453" s="2" t="str">
        <f t="shared" si="79"/>
        <v>USA</v>
      </c>
      <c r="AF453"/>
    </row>
    <row r="454" spans="2:32" x14ac:dyDescent="0.25">
      <c r="B454" s="24">
        <v>447</v>
      </c>
      <c r="C454" s="2" t="s">
        <v>942</v>
      </c>
      <c r="D454" s="3" t="s">
        <v>943</v>
      </c>
      <c r="E454" s="7">
        <v>155200</v>
      </c>
      <c r="F454" s="7">
        <v>37754</v>
      </c>
      <c r="G454" s="5">
        <f>Table1[[#This Row],[pledged]]/Table1[[#This Row],[goal]]</f>
        <v>0.24326030927835052</v>
      </c>
      <c r="H454" s="2" t="s">
        <v>74</v>
      </c>
      <c r="I454" s="2">
        <v>439</v>
      </c>
      <c r="J454" s="8">
        <f t="shared" si="69"/>
        <v>86</v>
      </c>
      <c r="K454" s="22" t="s">
        <v>40</v>
      </c>
      <c r="L454" s="22" t="s">
        <v>41</v>
      </c>
      <c r="M454" s="2">
        <v>1513663200</v>
      </c>
      <c r="N454" s="2">
        <v>1515045600</v>
      </c>
      <c r="O454" s="2" t="b">
        <v>0</v>
      </c>
      <c r="P454" s="2" t="b">
        <v>0</v>
      </c>
      <c r="Q454" s="2" t="b">
        <f>AND(Table1[[#This Row],[staff_pick]]=TRUE,Table1[[#This Row],[spotlight]]=TRUE)</f>
        <v>0</v>
      </c>
      <c r="R454" s="2" t="s">
        <v>269</v>
      </c>
      <c r="S454" s="8" t="str">
        <f t="shared" si="70"/>
        <v>film &amp; video</v>
      </c>
      <c r="T454" s="8" t="str">
        <f t="shared" si="71"/>
        <v>television</v>
      </c>
      <c r="U454" s="12">
        <f t="shared" si="72"/>
        <v>43088.25</v>
      </c>
      <c r="V454" s="12">
        <f t="shared" si="73"/>
        <v>43104.25</v>
      </c>
      <c r="W454" s="16">
        <f t="shared" si="74"/>
        <v>16</v>
      </c>
      <c r="X454" s="15">
        <f t="shared" si="75"/>
        <v>0.87</v>
      </c>
      <c r="Y454" s="19">
        <f t="shared" si="76"/>
        <v>178390.80459770115</v>
      </c>
      <c r="Z454" s="19">
        <f t="shared" si="77"/>
        <v>43395.402298850575</v>
      </c>
      <c r="AA454" s="19">
        <f t="shared" si="78"/>
        <v>98.850574712643677</v>
      </c>
      <c r="AB454" s="2" t="str">
        <f t="shared" si="79"/>
        <v>United Kingdom</v>
      </c>
      <c r="AF454"/>
    </row>
    <row r="455" spans="2:32" x14ac:dyDescent="0.25">
      <c r="B455" s="24">
        <v>448</v>
      </c>
      <c r="C455" s="2" t="s">
        <v>944</v>
      </c>
      <c r="D455" s="3" t="s">
        <v>945</v>
      </c>
      <c r="E455" s="7">
        <v>89900</v>
      </c>
      <c r="F455" s="7">
        <v>45384</v>
      </c>
      <c r="G455" s="5">
        <f>Table1[[#This Row],[pledged]]/Table1[[#This Row],[goal]]</f>
        <v>0.50482758620689661</v>
      </c>
      <c r="H455" s="2" t="s">
        <v>14</v>
      </c>
      <c r="I455" s="2">
        <v>605</v>
      </c>
      <c r="J455" s="8">
        <f t="shared" ref="J455:J518" si="80">IFERROR(F455/I455,0)</f>
        <v>75.014876033057845</v>
      </c>
      <c r="K455" s="22" t="s">
        <v>21</v>
      </c>
      <c r="L455" s="22" t="s">
        <v>22</v>
      </c>
      <c r="M455" s="2">
        <v>1365915600</v>
      </c>
      <c r="N455" s="2">
        <v>1366088400</v>
      </c>
      <c r="O455" s="2" t="b">
        <v>0</v>
      </c>
      <c r="P455" s="2" t="b">
        <v>1</v>
      </c>
      <c r="Q455" s="2" t="b">
        <f>AND(Table1[[#This Row],[staff_pick]]=TRUE,Table1[[#This Row],[spotlight]]=TRUE)</f>
        <v>0</v>
      </c>
      <c r="R455" s="2" t="s">
        <v>89</v>
      </c>
      <c r="S455" s="8" t="str">
        <f t="shared" ref="S455:S518" si="81">LEFT(R455,SEARCH("/",R455,1)-1)</f>
        <v>games</v>
      </c>
      <c r="T455" s="8" t="str">
        <f t="shared" ref="T455:T518" si="82">MID(R455,SEARCH("/",R455,1)+1,256)</f>
        <v>video games</v>
      </c>
      <c r="U455" s="12">
        <f t="shared" ref="U455:U518" si="83">(((M455/60)/60)/24)+DATE(1970,1,1)</f>
        <v>41378.208333333336</v>
      </c>
      <c r="V455" s="12">
        <f t="shared" ref="V455:V518" si="84">(((N455/60)/60)/24)+DATE(1970,1,1)</f>
        <v>41380.208333333336</v>
      </c>
      <c r="W455" s="16">
        <f t="shared" ref="W455:W518" si="85">_xlfn.DAYS(V455,U455)</f>
        <v>2</v>
      </c>
      <c r="X455" s="15">
        <f t="shared" ref="X455:X518" si="86">VLOOKUP(L455,$AF$7:$AG$13,2,FALSE)</f>
        <v>1</v>
      </c>
      <c r="Y455" s="19">
        <f t="shared" ref="Y455:Y518" si="87">E455/X455</f>
        <v>89900</v>
      </c>
      <c r="Z455" s="19">
        <f t="shared" ref="Z455:Z518" si="88">F455/X455</f>
        <v>45384</v>
      </c>
      <c r="AA455" s="19">
        <f t="shared" ref="AA455:AA518" si="89">IFERROR(Z455/I455,0)</f>
        <v>75.014876033057845</v>
      </c>
      <c r="AB455" s="2" t="str">
        <f t="shared" ref="AB455:AB518" si="90">VLOOKUP(L455,$AF$7:$AH$13,3,FALSE)</f>
        <v>USA</v>
      </c>
      <c r="AF455"/>
    </row>
    <row r="456" spans="2:32" x14ac:dyDescent="0.25">
      <c r="B456" s="24">
        <v>449</v>
      </c>
      <c r="C456" s="2" t="s">
        <v>946</v>
      </c>
      <c r="D456" s="3" t="s">
        <v>947</v>
      </c>
      <c r="E456" s="7">
        <v>900</v>
      </c>
      <c r="F456" s="7">
        <v>8703</v>
      </c>
      <c r="G456" s="5">
        <f>Table1[[#This Row],[pledged]]/Table1[[#This Row],[goal]]</f>
        <v>9.67</v>
      </c>
      <c r="H456" s="2" t="s">
        <v>20</v>
      </c>
      <c r="I456" s="2">
        <v>86</v>
      </c>
      <c r="J456" s="8">
        <f t="shared" si="80"/>
        <v>101.19767441860465</v>
      </c>
      <c r="K456" s="22" t="s">
        <v>36</v>
      </c>
      <c r="L456" s="22" t="s">
        <v>37</v>
      </c>
      <c r="M456" s="2">
        <v>1551852000</v>
      </c>
      <c r="N456" s="2">
        <v>1553317200</v>
      </c>
      <c r="O456" s="2" t="b">
        <v>0</v>
      </c>
      <c r="P456" s="2" t="b">
        <v>0</v>
      </c>
      <c r="Q456" s="2" t="b">
        <f>AND(Table1[[#This Row],[staff_pick]]=TRUE,Table1[[#This Row],[spotlight]]=TRUE)</f>
        <v>0</v>
      </c>
      <c r="R456" s="2" t="s">
        <v>89</v>
      </c>
      <c r="S456" s="8" t="str">
        <f t="shared" si="81"/>
        <v>games</v>
      </c>
      <c r="T456" s="8" t="str">
        <f t="shared" si="82"/>
        <v>video games</v>
      </c>
      <c r="U456" s="12">
        <f t="shared" si="83"/>
        <v>43530.25</v>
      </c>
      <c r="V456" s="12">
        <f t="shared" si="84"/>
        <v>43547.208333333328</v>
      </c>
      <c r="W456" s="16">
        <f t="shared" si="85"/>
        <v>17</v>
      </c>
      <c r="X456" s="15">
        <f t="shared" si="86"/>
        <v>7.46</v>
      </c>
      <c r="Y456" s="19">
        <f t="shared" si="87"/>
        <v>120.64343163538874</v>
      </c>
      <c r="Z456" s="19">
        <f t="shared" si="88"/>
        <v>1166.6219839142091</v>
      </c>
      <c r="AA456" s="19">
        <f t="shared" si="89"/>
        <v>13.565371905979175</v>
      </c>
      <c r="AB456" s="2" t="str">
        <f t="shared" si="90"/>
        <v>Denmark</v>
      </c>
      <c r="AF456"/>
    </row>
    <row r="457" spans="2:32" x14ac:dyDescent="0.25">
      <c r="B457" s="24">
        <v>450</v>
      </c>
      <c r="C457" s="2" t="s">
        <v>948</v>
      </c>
      <c r="D457" s="3" t="s">
        <v>949</v>
      </c>
      <c r="E457" s="7">
        <v>100</v>
      </c>
      <c r="F457" s="7">
        <v>4</v>
      </c>
      <c r="G457" s="5">
        <f>Table1[[#This Row],[pledged]]/Table1[[#This Row],[goal]]</f>
        <v>0.04</v>
      </c>
      <c r="H457" s="2" t="s">
        <v>14</v>
      </c>
      <c r="I457" s="2">
        <v>1</v>
      </c>
      <c r="J457" s="8">
        <f t="shared" si="80"/>
        <v>4</v>
      </c>
      <c r="K457" s="22" t="s">
        <v>15</v>
      </c>
      <c r="L457" s="22" t="s">
        <v>16</v>
      </c>
      <c r="M457" s="2">
        <v>1540098000</v>
      </c>
      <c r="N457" s="2">
        <v>1542088800</v>
      </c>
      <c r="O457" s="2" t="b">
        <v>0</v>
      </c>
      <c r="P457" s="2" t="b">
        <v>0</v>
      </c>
      <c r="Q457" s="2" t="b">
        <f>AND(Table1[[#This Row],[staff_pick]]=TRUE,Table1[[#This Row],[spotlight]]=TRUE)</f>
        <v>0</v>
      </c>
      <c r="R457" s="2" t="s">
        <v>71</v>
      </c>
      <c r="S457" s="8" t="str">
        <f t="shared" si="81"/>
        <v>film &amp; video</v>
      </c>
      <c r="T457" s="8" t="str">
        <f t="shared" si="82"/>
        <v>animation</v>
      </c>
      <c r="U457" s="12">
        <f t="shared" si="83"/>
        <v>43394.208333333328</v>
      </c>
      <c r="V457" s="12">
        <f t="shared" si="84"/>
        <v>43417.25</v>
      </c>
      <c r="W457" s="16">
        <f t="shared" si="85"/>
        <v>23</v>
      </c>
      <c r="X457" s="15">
        <f t="shared" si="86"/>
        <v>1.32</v>
      </c>
      <c r="Y457" s="19">
        <f t="shared" si="87"/>
        <v>75.757575757575751</v>
      </c>
      <c r="Z457" s="19">
        <f t="shared" si="88"/>
        <v>3.0303030303030303</v>
      </c>
      <c r="AA457" s="19">
        <f t="shared" si="89"/>
        <v>3.0303030303030303</v>
      </c>
      <c r="AB457" s="2" t="str">
        <f t="shared" si="90"/>
        <v>Canada</v>
      </c>
      <c r="AF457"/>
    </row>
    <row r="458" spans="2:32" x14ac:dyDescent="0.25">
      <c r="B458" s="24">
        <v>451</v>
      </c>
      <c r="C458" s="2" t="s">
        <v>950</v>
      </c>
      <c r="D458" s="3" t="s">
        <v>951</v>
      </c>
      <c r="E458" s="7">
        <v>148400</v>
      </c>
      <c r="F458" s="7">
        <v>182302</v>
      </c>
      <c r="G458" s="5">
        <f>Table1[[#This Row],[pledged]]/Table1[[#This Row],[goal]]</f>
        <v>1.2284501347708894</v>
      </c>
      <c r="H458" s="2" t="s">
        <v>20</v>
      </c>
      <c r="I458" s="2">
        <v>6286</v>
      </c>
      <c r="J458" s="8">
        <f t="shared" si="80"/>
        <v>29.001272669424118</v>
      </c>
      <c r="K458" s="22" t="s">
        <v>21</v>
      </c>
      <c r="L458" s="22" t="s">
        <v>22</v>
      </c>
      <c r="M458" s="2">
        <v>1500440400</v>
      </c>
      <c r="N458" s="2">
        <v>1503118800</v>
      </c>
      <c r="O458" s="2" t="b">
        <v>0</v>
      </c>
      <c r="P458" s="2" t="b">
        <v>0</v>
      </c>
      <c r="Q458" s="2" t="b">
        <f>AND(Table1[[#This Row],[staff_pick]]=TRUE,Table1[[#This Row],[spotlight]]=TRUE)</f>
        <v>0</v>
      </c>
      <c r="R458" s="2" t="s">
        <v>23</v>
      </c>
      <c r="S458" s="8" t="str">
        <f t="shared" si="81"/>
        <v>music</v>
      </c>
      <c r="T458" s="8" t="str">
        <f t="shared" si="82"/>
        <v>rock</v>
      </c>
      <c r="U458" s="12">
        <f t="shared" si="83"/>
        <v>42935.208333333328</v>
      </c>
      <c r="V458" s="12">
        <f t="shared" si="84"/>
        <v>42966.208333333328</v>
      </c>
      <c r="W458" s="16">
        <f t="shared" si="85"/>
        <v>31</v>
      </c>
      <c r="X458" s="15">
        <f t="shared" si="86"/>
        <v>1</v>
      </c>
      <c r="Y458" s="19">
        <f t="shared" si="87"/>
        <v>148400</v>
      </c>
      <c r="Z458" s="19">
        <f t="shared" si="88"/>
        <v>182302</v>
      </c>
      <c r="AA458" s="19">
        <f t="shared" si="89"/>
        <v>29.001272669424118</v>
      </c>
      <c r="AB458" s="2" t="str">
        <f t="shared" si="90"/>
        <v>USA</v>
      </c>
      <c r="AF458"/>
    </row>
    <row r="459" spans="2:32" x14ac:dyDescent="0.25">
      <c r="B459" s="24">
        <v>452</v>
      </c>
      <c r="C459" s="2" t="s">
        <v>952</v>
      </c>
      <c r="D459" s="3" t="s">
        <v>953</v>
      </c>
      <c r="E459" s="7">
        <v>4800</v>
      </c>
      <c r="F459" s="7">
        <v>3045</v>
      </c>
      <c r="G459" s="5">
        <f>Table1[[#This Row],[pledged]]/Table1[[#This Row],[goal]]</f>
        <v>0.63437500000000002</v>
      </c>
      <c r="H459" s="2" t="s">
        <v>14</v>
      </c>
      <c r="I459" s="2">
        <v>31</v>
      </c>
      <c r="J459" s="8">
        <f t="shared" si="80"/>
        <v>98.225806451612897</v>
      </c>
      <c r="K459" s="22" t="s">
        <v>21</v>
      </c>
      <c r="L459" s="22" t="s">
        <v>22</v>
      </c>
      <c r="M459" s="2">
        <v>1278392400</v>
      </c>
      <c r="N459" s="2">
        <v>1278478800</v>
      </c>
      <c r="O459" s="2" t="b">
        <v>0</v>
      </c>
      <c r="P459" s="2" t="b">
        <v>0</v>
      </c>
      <c r="Q459" s="2" t="b">
        <f>AND(Table1[[#This Row],[staff_pick]]=TRUE,Table1[[#This Row],[spotlight]]=TRUE)</f>
        <v>0</v>
      </c>
      <c r="R459" s="2" t="s">
        <v>53</v>
      </c>
      <c r="S459" s="8" t="str">
        <f t="shared" si="81"/>
        <v>film &amp; video</v>
      </c>
      <c r="T459" s="8" t="str">
        <f t="shared" si="82"/>
        <v>drama</v>
      </c>
      <c r="U459" s="12">
        <f t="shared" si="83"/>
        <v>40365.208333333336</v>
      </c>
      <c r="V459" s="12">
        <f t="shared" si="84"/>
        <v>40366.208333333336</v>
      </c>
      <c r="W459" s="16">
        <f t="shared" si="85"/>
        <v>1</v>
      </c>
      <c r="X459" s="15">
        <f t="shared" si="86"/>
        <v>1</v>
      </c>
      <c r="Y459" s="19">
        <f t="shared" si="87"/>
        <v>4800</v>
      </c>
      <c r="Z459" s="19">
        <f t="shared" si="88"/>
        <v>3045</v>
      </c>
      <c r="AA459" s="19">
        <f t="shared" si="89"/>
        <v>98.225806451612897</v>
      </c>
      <c r="AB459" s="2" t="str">
        <f t="shared" si="90"/>
        <v>USA</v>
      </c>
      <c r="AF459"/>
    </row>
    <row r="460" spans="2:32" x14ac:dyDescent="0.25">
      <c r="B460" s="24">
        <v>453</v>
      </c>
      <c r="C460" s="2" t="s">
        <v>954</v>
      </c>
      <c r="D460" s="3" t="s">
        <v>955</v>
      </c>
      <c r="E460" s="7">
        <v>182400</v>
      </c>
      <c r="F460" s="7">
        <v>102749</v>
      </c>
      <c r="G460" s="5">
        <f>Table1[[#This Row],[pledged]]/Table1[[#This Row],[goal]]</f>
        <v>0.56331688596491225</v>
      </c>
      <c r="H460" s="2" t="s">
        <v>14</v>
      </c>
      <c r="I460" s="2">
        <v>1181</v>
      </c>
      <c r="J460" s="8">
        <f t="shared" si="80"/>
        <v>87.001693480101608</v>
      </c>
      <c r="K460" s="22" t="s">
        <v>21</v>
      </c>
      <c r="L460" s="22" t="s">
        <v>22</v>
      </c>
      <c r="M460" s="2">
        <v>1480572000</v>
      </c>
      <c r="N460" s="2">
        <v>1484114400</v>
      </c>
      <c r="O460" s="2" t="b">
        <v>0</v>
      </c>
      <c r="P460" s="2" t="b">
        <v>0</v>
      </c>
      <c r="Q460" s="2" t="b">
        <f>AND(Table1[[#This Row],[staff_pick]]=TRUE,Table1[[#This Row],[spotlight]]=TRUE)</f>
        <v>0</v>
      </c>
      <c r="R460" s="2" t="s">
        <v>474</v>
      </c>
      <c r="S460" s="8" t="str">
        <f t="shared" si="81"/>
        <v>film &amp; video</v>
      </c>
      <c r="T460" s="8" t="str">
        <f t="shared" si="82"/>
        <v>science fiction</v>
      </c>
      <c r="U460" s="12">
        <f t="shared" si="83"/>
        <v>42705.25</v>
      </c>
      <c r="V460" s="12">
        <f t="shared" si="84"/>
        <v>42746.25</v>
      </c>
      <c r="W460" s="16">
        <f t="shared" si="85"/>
        <v>41</v>
      </c>
      <c r="X460" s="15">
        <f t="shared" si="86"/>
        <v>1</v>
      </c>
      <c r="Y460" s="19">
        <f t="shared" si="87"/>
        <v>182400</v>
      </c>
      <c r="Z460" s="19">
        <f t="shared" si="88"/>
        <v>102749</v>
      </c>
      <c r="AA460" s="19">
        <f t="shared" si="89"/>
        <v>87.001693480101608</v>
      </c>
      <c r="AB460" s="2" t="str">
        <f t="shared" si="90"/>
        <v>USA</v>
      </c>
      <c r="AF460"/>
    </row>
    <row r="461" spans="2:32" x14ac:dyDescent="0.25">
      <c r="B461" s="24">
        <v>454</v>
      </c>
      <c r="C461" s="2" t="s">
        <v>956</v>
      </c>
      <c r="D461" s="3" t="s">
        <v>957</v>
      </c>
      <c r="E461" s="7">
        <v>4000</v>
      </c>
      <c r="F461" s="7">
        <v>1763</v>
      </c>
      <c r="G461" s="5">
        <f>Table1[[#This Row],[pledged]]/Table1[[#This Row],[goal]]</f>
        <v>0.44074999999999998</v>
      </c>
      <c r="H461" s="2" t="s">
        <v>14</v>
      </c>
      <c r="I461" s="2">
        <v>39</v>
      </c>
      <c r="J461" s="8">
        <f t="shared" si="80"/>
        <v>45.205128205128204</v>
      </c>
      <c r="K461" s="22" t="s">
        <v>21</v>
      </c>
      <c r="L461" s="22" t="s">
        <v>22</v>
      </c>
      <c r="M461" s="2">
        <v>1382331600</v>
      </c>
      <c r="N461" s="2">
        <v>1385445600</v>
      </c>
      <c r="O461" s="2" t="b">
        <v>0</v>
      </c>
      <c r="P461" s="2" t="b">
        <v>1</v>
      </c>
      <c r="Q461" s="2" t="b">
        <f>AND(Table1[[#This Row],[staff_pick]]=TRUE,Table1[[#This Row],[spotlight]]=TRUE)</f>
        <v>0</v>
      </c>
      <c r="R461" s="2" t="s">
        <v>53</v>
      </c>
      <c r="S461" s="8" t="str">
        <f t="shared" si="81"/>
        <v>film &amp; video</v>
      </c>
      <c r="T461" s="8" t="str">
        <f t="shared" si="82"/>
        <v>drama</v>
      </c>
      <c r="U461" s="12">
        <f t="shared" si="83"/>
        <v>41568.208333333336</v>
      </c>
      <c r="V461" s="12">
        <f t="shared" si="84"/>
        <v>41604.25</v>
      </c>
      <c r="W461" s="16">
        <f t="shared" si="85"/>
        <v>36</v>
      </c>
      <c r="X461" s="15">
        <f t="shared" si="86"/>
        <v>1</v>
      </c>
      <c r="Y461" s="19">
        <f t="shared" si="87"/>
        <v>4000</v>
      </c>
      <c r="Z461" s="19">
        <f t="shared" si="88"/>
        <v>1763</v>
      </c>
      <c r="AA461" s="19">
        <f t="shared" si="89"/>
        <v>45.205128205128204</v>
      </c>
      <c r="AB461" s="2" t="str">
        <f t="shared" si="90"/>
        <v>USA</v>
      </c>
      <c r="AF461"/>
    </row>
    <row r="462" spans="2:32" x14ac:dyDescent="0.25">
      <c r="B462" s="24">
        <v>455</v>
      </c>
      <c r="C462" s="2" t="s">
        <v>958</v>
      </c>
      <c r="D462" s="3" t="s">
        <v>959</v>
      </c>
      <c r="E462" s="7">
        <v>116500</v>
      </c>
      <c r="F462" s="7">
        <v>137904</v>
      </c>
      <c r="G462" s="5">
        <f>Table1[[#This Row],[pledged]]/Table1[[#This Row],[goal]]</f>
        <v>1.1837253218884121</v>
      </c>
      <c r="H462" s="2" t="s">
        <v>20</v>
      </c>
      <c r="I462" s="2">
        <v>3727</v>
      </c>
      <c r="J462" s="8">
        <f t="shared" si="80"/>
        <v>37.001341561577675</v>
      </c>
      <c r="K462" s="22" t="s">
        <v>21</v>
      </c>
      <c r="L462" s="22" t="s">
        <v>22</v>
      </c>
      <c r="M462" s="2">
        <v>1316754000</v>
      </c>
      <c r="N462" s="2">
        <v>1318741200</v>
      </c>
      <c r="O462" s="2" t="b">
        <v>0</v>
      </c>
      <c r="P462" s="2" t="b">
        <v>0</v>
      </c>
      <c r="Q462" s="2" t="b">
        <f>AND(Table1[[#This Row],[staff_pick]]=TRUE,Table1[[#This Row],[spotlight]]=TRUE)</f>
        <v>0</v>
      </c>
      <c r="R462" s="2" t="s">
        <v>33</v>
      </c>
      <c r="S462" s="8" t="str">
        <f t="shared" si="81"/>
        <v>theater</v>
      </c>
      <c r="T462" s="8" t="str">
        <f t="shared" si="82"/>
        <v>plays</v>
      </c>
      <c r="U462" s="12">
        <f t="shared" si="83"/>
        <v>40809.208333333336</v>
      </c>
      <c r="V462" s="12">
        <f t="shared" si="84"/>
        <v>40832.208333333336</v>
      </c>
      <c r="W462" s="16">
        <f t="shared" si="85"/>
        <v>23</v>
      </c>
      <c r="X462" s="15">
        <f t="shared" si="86"/>
        <v>1</v>
      </c>
      <c r="Y462" s="19">
        <f t="shared" si="87"/>
        <v>116500</v>
      </c>
      <c r="Z462" s="19">
        <f t="shared" si="88"/>
        <v>137904</v>
      </c>
      <c r="AA462" s="19">
        <f t="shared" si="89"/>
        <v>37.001341561577675</v>
      </c>
      <c r="AB462" s="2" t="str">
        <f t="shared" si="90"/>
        <v>USA</v>
      </c>
      <c r="AF462"/>
    </row>
    <row r="463" spans="2:32" x14ac:dyDescent="0.25">
      <c r="B463" s="24">
        <v>456</v>
      </c>
      <c r="C463" s="2" t="s">
        <v>960</v>
      </c>
      <c r="D463" s="3" t="s">
        <v>961</v>
      </c>
      <c r="E463" s="7">
        <v>146400</v>
      </c>
      <c r="F463" s="7">
        <v>152438</v>
      </c>
      <c r="G463" s="5">
        <f>Table1[[#This Row],[pledged]]/Table1[[#This Row],[goal]]</f>
        <v>1.041243169398907</v>
      </c>
      <c r="H463" s="2" t="s">
        <v>20</v>
      </c>
      <c r="I463" s="2">
        <v>1605</v>
      </c>
      <c r="J463" s="8">
        <f t="shared" si="80"/>
        <v>94.976947040498445</v>
      </c>
      <c r="K463" s="22" t="s">
        <v>21</v>
      </c>
      <c r="L463" s="22" t="s">
        <v>22</v>
      </c>
      <c r="M463" s="2">
        <v>1518242400</v>
      </c>
      <c r="N463" s="2">
        <v>1518242400</v>
      </c>
      <c r="O463" s="2" t="b">
        <v>0</v>
      </c>
      <c r="P463" s="2" t="b">
        <v>1</v>
      </c>
      <c r="Q463" s="2" t="b">
        <f>AND(Table1[[#This Row],[staff_pick]]=TRUE,Table1[[#This Row],[spotlight]]=TRUE)</f>
        <v>0</v>
      </c>
      <c r="R463" s="2" t="s">
        <v>60</v>
      </c>
      <c r="S463" s="8" t="str">
        <f t="shared" si="81"/>
        <v>music</v>
      </c>
      <c r="T463" s="8" t="str">
        <f t="shared" si="82"/>
        <v>indie rock</v>
      </c>
      <c r="U463" s="12">
        <f t="shared" si="83"/>
        <v>43141.25</v>
      </c>
      <c r="V463" s="12">
        <f t="shared" si="84"/>
        <v>43141.25</v>
      </c>
      <c r="W463" s="16">
        <f t="shared" si="85"/>
        <v>0</v>
      </c>
      <c r="X463" s="15">
        <f t="shared" si="86"/>
        <v>1</v>
      </c>
      <c r="Y463" s="19">
        <f t="shared" si="87"/>
        <v>146400</v>
      </c>
      <c r="Z463" s="19">
        <f t="shared" si="88"/>
        <v>152438</v>
      </c>
      <c r="AA463" s="19">
        <f t="shared" si="89"/>
        <v>94.976947040498445</v>
      </c>
      <c r="AB463" s="2" t="str">
        <f t="shared" si="90"/>
        <v>USA</v>
      </c>
      <c r="AF463"/>
    </row>
    <row r="464" spans="2:32" x14ac:dyDescent="0.25">
      <c r="B464" s="24">
        <v>457</v>
      </c>
      <c r="C464" s="2" t="s">
        <v>962</v>
      </c>
      <c r="D464" s="3" t="s">
        <v>963</v>
      </c>
      <c r="E464" s="7">
        <v>5000</v>
      </c>
      <c r="F464" s="7">
        <v>1332</v>
      </c>
      <c r="G464" s="5">
        <f>Table1[[#This Row],[pledged]]/Table1[[#This Row],[goal]]</f>
        <v>0.26640000000000003</v>
      </c>
      <c r="H464" s="2" t="s">
        <v>14</v>
      </c>
      <c r="I464" s="2">
        <v>46</v>
      </c>
      <c r="J464" s="8">
        <f t="shared" si="80"/>
        <v>28.956521739130434</v>
      </c>
      <c r="K464" s="22" t="s">
        <v>21</v>
      </c>
      <c r="L464" s="22" t="s">
        <v>22</v>
      </c>
      <c r="M464" s="2">
        <v>1476421200</v>
      </c>
      <c r="N464" s="2">
        <v>1476594000</v>
      </c>
      <c r="O464" s="2" t="b">
        <v>0</v>
      </c>
      <c r="P464" s="2" t="b">
        <v>0</v>
      </c>
      <c r="Q464" s="2" t="b">
        <f>AND(Table1[[#This Row],[staff_pick]]=TRUE,Table1[[#This Row],[spotlight]]=TRUE)</f>
        <v>0</v>
      </c>
      <c r="R464" s="2" t="s">
        <v>33</v>
      </c>
      <c r="S464" s="8" t="str">
        <f t="shared" si="81"/>
        <v>theater</v>
      </c>
      <c r="T464" s="8" t="str">
        <f t="shared" si="82"/>
        <v>plays</v>
      </c>
      <c r="U464" s="12">
        <f t="shared" si="83"/>
        <v>42657.208333333328</v>
      </c>
      <c r="V464" s="12">
        <f t="shared" si="84"/>
        <v>42659.208333333328</v>
      </c>
      <c r="W464" s="16">
        <f t="shared" si="85"/>
        <v>2</v>
      </c>
      <c r="X464" s="15">
        <f t="shared" si="86"/>
        <v>1</v>
      </c>
      <c r="Y464" s="19">
        <f t="shared" si="87"/>
        <v>5000</v>
      </c>
      <c r="Z464" s="19">
        <f t="shared" si="88"/>
        <v>1332</v>
      </c>
      <c r="AA464" s="19">
        <f t="shared" si="89"/>
        <v>28.956521739130434</v>
      </c>
      <c r="AB464" s="2" t="str">
        <f t="shared" si="90"/>
        <v>USA</v>
      </c>
      <c r="AF464"/>
    </row>
    <row r="465" spans="2:32" x14ac:dyDescent="0.25">
      <c r="B465" s="24">
        <v>458</v>
      </c>
      <c r="C465" s="2" t="s">
        <v>964</v>
      </c>
      <c r="D465" s="3" t="s">
        <v>965</v>
      </c>
      <c r="E465" s="7">
        <v>33800</v>
      </c>
      <c r="F465" s="7">
        <v>118706</v>
      </c>
      <c r="G465" s="5">
        <f>Table1[[#This Row],[pledged]]/Table1[[#This Row],[goal]]</f>
        <v>3.5120118343195266</v>
      </c>
      <c r="H465" s="2" t="s">
        <v>20</v>
      </c>
      <c r="I465" s="2">
        <v>2120</v>
      </c>
      <c r="J465" s="8">
        <f t="shared" si="80"/>
        <v>55.993396226415094</v>
      </c>
      <c r="K465" s="22" t="s">
        <v>21</v>
      </c>
      <c r="L465" s="22" t="s">
        <v>22</v>
      </c>
      <c r="M465" s="2">
        <v>1269752400</v>
      </c>
      <c r="N465" s="2">
        <v>1273554000</v>
      </c>
      <c r="O465" s="2" t="b">
        <v>0</v>
      </c>
      <c r="P465" s="2" t="b">
        <v>0</v>
      </c>
      <c r="Q465" s="2" t="b">
        <f>AND(Table1[[#This Row],[staff_pick]]=TRUE,Table1[[#This Row],[spotlight]]=TRUE)</f>
        <v>0</v>
      </c>
      <c r="R465" s="2" t="s">
        <v>33</v>
      </c>
      <c r="S465" s="8" t="str">
        <f t="shared" si="81"/>
        <v>theater</v>
      </c>
      <c r="T465" s="8" t="str">
        <f t="shared" si="82"/>
        <v>plays</v>
      </c>
      <c r="U465" s="12">
        <f t="shared" si="83"/>
        <v>40265.208333333336</v>
      </c>
      <c r="V465" s="12">
        <f t="shared" si="84"/>
        <v>40309.208333333336</v>
      </c>
      <c r="W465" s="16">
        <f t="shared" si="85"/>
        <v>44</v>
      </c>
      <c r="X465" s="15">
        <f t="shared" si="86"/>
        <v>1</v>
      </c>
      <c r="Y465" s="19">
        <f t="shared" si="87"/>
        <v>33800</v>
      </c>
      <c r="Z465" s="19">
        <f t="shared" si="88"/>
        <v>118706</v>
      </c>
      <c r="AA465" s="19">
        <f t="shared" si="89"/>
        <v>55.993396226415094</v>
      </c>
      <c r="AB465" s="2" t="str">
        <f t="shared" si="90"/>
        <v>USA</v>
      </c>
      <c r="AF465"/>
    </row>
    <row r="466" spans="2:32" x14ac:dyDescent="0.25">
      <c r="B466" s="24">
        <v>459</v>
      </c>
      <c r="C466" s="2" t="s">
        <v>966</v>
      </c>
      <c r="D466" s="3" t="s">
        <v>967</v>
      </c>
      <c r="E466" s="7">
        <v>6300</v>
      </c>
      <c r="F466" s="7">
        <v>5674</v>
      </c>
      <c r="G466" s="5">
        <f>Table1[[#This Row],[pledged]]/Table1[[#This Row],[goal]]</f>
        <v>0.90063492063492068</v>
      </c>
      <c r="H466" s="2" t="s">
        <v>14</v>
      </c>
      <c r="I466" s="2">
        <v>105</v>
      </c>
      <c r="J466" s="8">
        <f t="shared" si="80"/>
        <v>54.038095238095238</v>
      </c>
      <c r="K466" s="22" t="s">
        <v>21</v>
      </c>
      <c r="L466" s="22" t="s">
        <v>22</v>
      </c>
      <c r="M466" s="2">
        <v>1419746400</v>
      </c>
      <c r="N466" s="2">
        <v>1421906400</v>
      </c>
      <c r="O466" s="2" t="b">
        <v>0</v>
      </c>
      <c r="P466" s="2" t="b">
        <v>0</v>
      </c>
      <c r="Q466" s="2" t="b">
        <f>AND(Table1[[#This Row],[staff_pick]]=TRUE,Table1[[#This Row],[spotlight]]=TRUE)</f>
        <v>0</v>
      </c>
      <c r="R466" s="2" t="s">
        <v>42</v>
      </c>
      <c r="S466" s="8" t="str">
        <f t="shared" si="81"/>
        <v>film &amp; video</v>
      </c>
      <c r="T466" s="8" t="str">
        <f t="shared" si="82"/>
        <v>documentary</v>
      </c>
      <c r="U466" s="12">
        <f t="shared" si="83"/>
        <v>42001.25</v>
      </c>
      <c r="V466" s="12">
        <f t="shared" si="84"/>
        <v>42026.25</v>
      </c>
      <c r="W466" s="16">
        <f t="shared" si="85"/>
        <v>25</v>
      </c>
      <c r="X466" s="15">
        <f t="shared" si="86"/>
        <v>1</v>
      </c>
      <c r="Y466" s="19">
        <f t="shared" si="87"/>
        <v>6300</v>
      </c>
      <c r="Z466" s="19">
        <f t="shared" si="88"/>
        <v>5674</v>
      </c>
      <c r="AA466" s="19">
        <f t="shared" si="89"/>
        <v>54.038095238095238</v>
      </c>
      <c r="AB466" s="2" t="str">
        <f t="shared" si="90"/>
        <v>USA</v>
      </c>
      <c r="AF466"/>
    </row>
    <row r="467" spans="2:32" x14ac:dyDescent="0.25">
      <c r="B467" s="24">
        <v>460</v>
      </c>
      <c r="C467" s="2" t="s">
        <v>968</v>
      </c>
      <c r="D467" s="3" t="s">
        <v>969</v>
      </c>
      <c r="E467" s="7">
        <v>2400</v>
      </c>
      <c r="F467" s="7">
        <v>4119</v>
      </c>
      <c r="G467" s="5">
        <f>Table1[[#This Row],[pledged]]/Table1[[#This Row],[goal]]</f>
        <v>1.7162500000000001</v>
      </c>
      <c r="H467" s="2" t="s">
        <v>20</v>
      </c>
      <c r="I467" s="2">
        <v>50</v>
      </c>
      <c r="J467" s="8">
        <f t="shared" si="80"/>
        <v>82.38</v>
      </c>
      <c r="K467" s="22" t="s">
        <v>21</v>
      </c>
      <c r="L467" s="22" t="s">
        <v>22</v>
      </c>
      <c r="M467" s="2">
        <v>1281330000</v>
      </c>
      <c r="N467" s="2">
        <v>1281589200</v>
      </c>
      <c r="O467" s="2" t="b">
        <v>0</v>
      </c>
      <c r="P467" s="2" t="b">
        <v>0</v>
      </c>
      <c r="Q467" s="2" t="b">
        <f>AND(Table1[[#This Row],[staff_pick]]=TRUE,Table1[[#This Row],[spotlight]]=TRUE)</f>
        <v>0</v>
      </c>
      <c r="R467" s="2" t="s">
        <v>33</v>
      </c>
      <c r="S467" s="8" t="str">
        <f t="shared" si="81"/>
        <v>theater</v>
      </c>
      <c r="T467" s="8" t="str">
        <f t="shared" si="82"/>
        <v>plays</v>
      </c>
      <c r="U467" s="12">
        <f t="shared" si="83"/>
        <v>40399.208333333336</v>
      </c>
      <c r="V467" s="12">
        <f t="shared" si="84"/>
        <v>40402.208333333336</v>
      </c>
      <c r="W467" s="16">
        <f t="shared" si="85"/>
        <v>3</v>
      </c>
      <c r="X467" s="15">
        <f t="shared" si="86"/>
        <v>1</v>
      </c>
      <c r="Y467" s="19">
        <f t="shared" si="87"/>
        <v>2400</v>
      </c>
      <c r="Z467" s="19">
        <f t="shared" si="88"/>
        <v>4119</v>
      </c>
      <c r="AA467" s="19">
        <f t="shared" si="89"/>
        <v>82.38</v>
      </c>
      <c r="AB467" s="2" t="str">
        <f t="shared" si="90"/>
        <v>USA</v>
      </c>
      <c r="AF467"/>
    </row>
    <row r="468" spans="2:32" x14ac:dyDescent="0.25">
      <c r="B468" s="24">
        <v>461</v>
      </c>
      <c r="C468" s="2" t="s">
        <v>970</v>
      </c>
      <c r="D468" s="3" t="s">
        <v>971</v>
      </c>
      <c r="E468" s="7">
        <v>98800</v>
      </c>
      <c r="F468" s="7">
        <v>139354</v>
      </c>
      <c r="G468" s="5">
        <f>Table1[[#This Row],[pledged]]/Table1[[#This Row],[goal]]</f>
        <v>1.4104655870445344</v>
      </c>
      <c r="H468" s="2" t="s">
        <v>20</v>
      </c>
      <c r="I468" s="2">
        <v>2080</v>
      </c>
      <c r="J468" s="8">
        <f t="shared" si="80"/>
        <v>66.997115384615384</v>
      </c>
      <c r="K468" s="22" t="s">
        <v>21</v>
      </c>
      <c r="L468" s="22" t="s">
        <v>22</v>
      </c>
      <c r="M468" s="2">
        <v>1398661200</v>
      </c>
      <c r="N468" s="2">
        <v>1400389200</v>
      </c>
      <c r="O468" s="2" t="b">
        <v>0</v>
      </c>
      <c r="P468" s="2" t="b">
        <v>0</v>
      </c>
      <c r="Q468" s="2" t="b">
        <f>AND(Table1[[#This Row],[staff_pick]]=TRUE,Table1[[#This Row],[spotlight]]=TRUE)</f>
        <v>0</v>
      </c>
      <c r="R468" s="2" t="s">
        <v>53</v>
      </c>
      <c r="S468" s="8" t="str">
        <f t="shared" si="81"/>
        <v>film &amp; video</v>
      </c>
      <c r="T468" s="8" t="str">
        <f t="shared" si="82"/>
        <v>drama</v>
      </c>
      <c r="U468" s="12">
        <f t="shared" si="83"/>
        <v>41757.208333333336</v>
      </c>
      <c r="V468" s="12">
        <f t="shared" si="84"/>
        <v>41777.208333333336</v>
      </c>
      <c r="W468" s="16">
        <f t="shared" si="85"/>
        <v>20</v>
      </c>
      <c r="X468" s="15">
        <f t="shared" si="86"/>
        <v>1</v>
      </c>
      <c r="Y468" s="19">
        <f t="shared" si="87"/>
        <v>98800</v>
      </c>
      <c r="Z468" s="19">
        <f t="shared" si="88"/>
        <v>139354</v>
      </c>
      <c r="AA468" s="19">
        <f t="shared" si="89"/>
        <v>66.997115384615384</v>
      </c>
      <c r="AB468" s="2" t="str">
        <f t="shared" si="90"/>
        <v>USA</v>
      </c>
      <c r="AF468"/>
    </row>
    <row r="469" spans="2:32" x14ac:dyDescent="0.25">
      <c r="B469" s="24">
        <v>462</v>
      </c>
      <c r="C469" s="2" t="s">
        <v>972</v>
      </c>
      <c r="D469" s="3" t="s">
        <v>973</v>
      </c>
      <c r="E469" s="7">
        <v>188800</v>
      </c>
      <c r="F469" s="7">
        <v>57734</v>
      </c>
      <c r="G469" s="5">
        <f>Table1[[#This Row],[pledged]]/Table1[[#This Row],[goal]]</f>
        <v>0.30579449152542371</v>
      </c>
      <c r="H469" s="2" t="s">
        <v>14</v>
      </c>
      <c r="I469" s="2">
        <v>535</v>
      </c>
      <c r="J469" s="8">
        <f t="shared" si="80"/>
        <v>107.91401869158878</v>
      </c>
      <c r="K469" s="22" t="s">
        <v>21</v>
      </c>
      <c r="L469" s="22" t="s">
        <v>22</v>
      </c>
      <c r="M469" s="2">
        <v>1359525600</v>
      </c>
      <c r="N469" s="2">
        <v>1362808800</v>
      </c>
      <c r="O469" s="2" t="b">
        <v>0</v>
      </c>
      <c r="P469" s="2" t="b">
        <v>0</v>
      </c>
      <c r="Q469" s="2" t="b">
        <f>AND(Table1[[#This Row],[staff_pick]]=TRUE,Table1[[#This Row],[spotlight]]=TRUE)</f>
        <v>0</v>
      </c>
      <c r="R469" s="2" t="s">
        <v>292</v>
      </c>
      <c r="S469" s="8" t="str">
        <f t="shared" si="81"/>
        <v>games</v>
      </c>
      <c r="T469" s="8" t="str">
        <f t="shared" si="82"/>
        <v>mobile games</v>
      </c>
      <c r="U469" s="12">
        <f t="shared" si="83"/>
        <v>41304.25</v>
      </c>
      <c r="V469" s="12">
        <f t="shared" si="84"/>
        <v>41342.25</v>
      </c>
      <c r="W469" s="16">
        <f t="shared" si="85"/>
        <v>38</v>
      </c>
      <c r="X469" s="15">
        <f t="shared" si="86"/>
        <v>1</v>
      </c>
      <c r="Y469" s="19">
        <f t="shared" si="87"/>
        <v>188800</v>
      </c>
      <c r="Z469" s="19">
        <f t="shared" si="88"/>
        <v>57734</v>
      </c>
      <c r="AA469" s="19">
        <f t="shared" si="89"/>
        <v>107.91401869158878</v>
      </c>
      <c r="AB469" s="2" t="str">
        <f t="shared" si="90"/>
        <v>USA</v>
      </c>
      <c r="AF469"/>
    </row>
    <row r="470" spans="2:32" x14ac:dyDescent="0.25">
      <c r="B470" s="24">
        <v>463</v>
      </c>
      <c r="C470" s="2" t="s">
        <v>974</v>
      </c>
      <c r="D470" s="3" t="s">
        <v>975</v>
      </c>
      <c r="E470" s="7">
        <v>134300</v>
      </c>
      <c r="F470" s="7">
        <v>145265</v>
      </c>
      <c r="G470" s="5">
        <f>Table1[[#This Row],[pledged]]/Table1[[#This Row],[goal]]</f>
        <v>1.0816455696202532</v>
      </c>
      <c r="H470" s="2" t="s">
        <v>20</v>
      </c>
      <c r="I470" s="2">
        <v>2105</v>
      </c>
      <c r="J470" s="8">
        <f t="shared" si="80"/>
        <v>69.009501187648453</v>
      </c>
      <c r="K470" s="22" t="s">
        <v>21</v>
      </c>
      <c r="L470" s="22" t="s">
        <v>22</v>
      </c>
      <c r="M470" s="2">
        <v>1388469600</v>
      </c>
      <c r="N470" s="2">
        <v>1388815200</v>
      </c>
      <c r="O470" s="2" t="b">
        <v>0</v>
      </c>
      <c r="P470" s="2" t="b">
        <v>0</v>
      </c>
      <c r="Q470" s="2" t="b">
        <f>AND(Table1[[#This Row],[staff_pick]]=TRUE,Table1[[#This Row],[spotlight]]=TRUE)</f>
        <v>0</v>
      </c>
      <c r="R470" s="2" t="s">
        <v>71</v>
      </c>
      <c r="S470" s="8" t="str">
        <f t="shared" si="81"/>
        <v>film &amp; video</v>
      </c>
      <c r="T470" s="8" t="str">
        <f t="shared" si="82"/>
        <v>animation</v>
      </c>
      <c r="U470" s="12">
        <f t="shared" si="83"/>
        <v>41639.25</v>
      </c>
      <c r="V470" s="12">
        <f t="shared" si="84"/>
        <v>41643.25</v>
      </c>
      <c r="W470" s="16">
        <f t="shared" si="85"/>
        <v>4</v>
      </c>
      <c r="X470" s="15">
        <f t="shared" si="86"/>
        <v>1</v>
      </c>
      <c r="Y470" s="19">
        <f t="shared" si="87"/>
        <v>134300</v>
      </c>
      <c r="Z470" s="19">
        <f t="shared" si="88"/>
        <v>145265</v>
      </c>
      <c r="AA470" s="19">
        <f t="shared" si="89"/>
        <v>69.009501187648453</v>
      </c>
      <c r="AB470" s="2" t="str">
        <f t="shared" si="90"/>
        <v>USA</v>
      </c>
      <c r="AF470"/>
    </row>
    <row r="471" spans="2:32" x14ac:dyDescent="0.25">
      <c r="B471" s="24">
        <v>464</v>
      </c>
      <c r="C471" s="2" t="s">
        <v>976</v>
      </c>
      <c r="D471" s="3" t="s">
        <v>977</v>
      </c>
      <c r="E471" s="7">
        <v>71200</v>
      </c>
      <c r="F471" s="7">
        <v>95020</v>
      </c>
      <c r="G471" s="5">
        <f>Table1[[#This Row],[pledged]]/Table1[[#This Row],[goal]]</f>
        <v>1.3345505617977529</v>
      </c>
      <c r="H471" s="2" t="s">
        <v>20</v>
      </c>
      <c r="I471" s="2">
        <v>2436</v>
      </c>
      <c r="J471" s="8">
        <f t="shared" si="80"/>
        <v>39.006568144499177</v>
      </c>
      <c r="K471" s="22" t="s">
        <v>21</v>
      </c>
      <c r="L471" s="22" t="s">
        <v>22</v>
      </c>
      <c r="M471" s="2">
        <v>1518328800</v>
      </c>
      <c r="N471" s="2">
        <v>1519538400</v>
      </c>
      <c r="O471" s="2" t="b">
        <v>0</v>
      </c>
      <c r="P471" s="2" t="b">
        <v>0</v>
      </c>
      <c r="Q471" s="2" t="b">
        <f>AND(Table1[[#This Row],[staff_pick]]=TRUE,Table1[[#This Row],[spotlight]]=TRUE)</f>
        <v>0</v>
      </c>
      <c r="R471" s="2" t="s">
        <v>33</v>
      </c>
      <c r="S471" s="8" t="str">
        <f t="shared" si="81"/>
        <v>theater</v>
      </c>
      <c r="T471" s="8" t="str">
        <f t="shared" si="82"/>
        <v>plays</v>
      </c>
      <c r="U471" s="12">
        <f t="shared" si="83"/>
        <v>43142.25</v>
      </c>
      <c r="V471" s="12">
        <f t="shared" si="84"/>
        <v>43156.25</v>
      </c>
      <c r="W471" s="16">
        <f t="shared" si="85"/>
        <v>14</v>
      </c>
      <c r="X471" s="15">
        <f t="shared" si="86"/>
        <v>1</v>
      </c>
      <c r="Y471" s="19">
        <f t="shared" si="87"/>
        <v>71200</v>
      </c>
      <c r="Z471" s="19">
        <f t="shared" si="88"/>
        <v>95020</v>
      </c>
      <c r="AA471" s="19">
        <f t="shared" si="89"/>
        <v>39.006568144499177</v>
      </c>
      <c r="AB471" s="2" t="str">
        <f t="shared" si="90"/>
        <v>USA</v>
      </c>
      <c r="AF471"/>
    </row>
    <row r="472" spans="2:32" x14ac:dyDescent="0.25">
      <c r="B472" s="24">
        <v>465</v>
      </c>
      <c r="C472" s="2" t="s">
        <v>978</v>
      </c>
      <c r="D472" s="3" t="s">
        <v>979</v>
      </c>
      <c r="E472" s="7">
        <v>4700</v>
      </c>
      <c r="F472" s="7">
        <v>8829</v>
      </c>
      <c r="G472" s="5">
        <f>Table1[[#This Row],[pledged]]/Table1[[#This Row],[goal]]</f>
        <v>1.8785106382978722</v>
      </c>
      <c r="H472" s="2" t="s">
        <v>20</v>
      </c>
      <c r="I472" s="2">
        <v>80</v>
      </c>
      <c r="J472" s="8">
        <f t="shared" si="80"/>
        <v>110.3625</v>
      </c>
      <c r="K472" s="22" t="s">
        <v>21</v>
      </c>
      <c r="L472" s="22" t="s">
        <v>22</v>
      </c>
      <c r="M472" s="2">
        <v>1517032800</v>
      </c>
      <c r="N472" s="2">
        <v>1517810400</v>
      </c>
      <c r="O472" s="2" t="b">
        <v>0</v>
      </c>
      <c r="P472" s="2" t="b">
        <v>0</v>
      </c>
      <c r="Q472" s="2" t="b">
        <f>AND(Table1[[#This Row],[staff_pick]]=TRUE,Table1[[#This Row],[spotlight]]=TRUE)</f>
        <v>0</v>
      </c>
      <c r="R472" s="2" t="s">
        <v>206</v>
      </c>
      <c r="S472" s="8" t="str">
        <f t="shared" si="81"/>
        <v>publishing</v>
      </c>
      <c r="T472" s="8" t="str">
        <f t="shared" si="82"/>
        <v>translations</v>
      </c>
      <c r="U472" s="12">
        <f t="shared" si="83"/>
        <v>43127.25</v>
      </c>
      <c r="V472" s="12">
        <f t="shared" si="84"/>
        <v>43136.25</v>
      </c>
      <c r="W472" s="16">
        <f t="shared" si="85"/>
        <v>9</v>
      </c>
      <c r="X472" s="15">
        <f t="shared" si="86"/>
        <v>1</v>
      </c>
      <c r="Y472" s="19">
        <f t="shared" si="87"/>
        <v>4700</v>
      </c>
      <c r="Z472" s="19">
        <f t="shared" si="88"/>
        <v>8829</v>
      </c>
      <c r="AA472" s="19">
        <f t="shared" si="89"/>
        <v>110.3625</v>
      </c>
      <c r="AB472" s="2" t="str">
        <f t="shared" si="90"/>
        <v>USA</v>
      </c>
      <c r="AF472"/>
    </row>
    <row r="473" spans="2:32" x14ac:dyDescent="0.25">
      <c r="B473" s="24">
        <v>466</v>
      </c>
      <c r="C473" s="2" t="s">
        <v>980</v>
      </c>
      <c r="D473" s="3" t="s">
        <v>981</v>
      </c>
      <c r="E473" s="7">
        <v>1200</v>
      </c>
      <c r="F473" s="7">
        <v>3984</v>
      </c>
      <c r="G473" s="5">
        <f>Table1[[#This Row],[pledged]]/Table1[[#This Row],[goal]]</f>
        <v>3.32</v>
      </c>
      <c r="H473" s="2" t="s">
        <v>20</v>
      </c>
      <c r="I473" s="2">
        <v>42</v>
      </c>
      <c r="J473" s="8">
        <f t="shared" si="80"/>
        <v>94.857142857142861</v>
      </c>
      <c r="K473" s="22" t="s">
        <v>21</v>
      </c>
      <c r="L473" s="22" t="s">
        <v>22</v>
      </c>
      <c r="M473" s="2">
        <v>1368594000</v>
      </c>
      <c r="N473" s="2">
        <v>1370581200</v>
      </c>
      <c r="O473" s="2" t="b">
        <v>0</v>
      </c>
      <c r="P473" s="2" t="b">
        <v>1</v>
      </c>
      <c r="Q473" s="2" t="b">
        <f>AND(Table1[[#This Row],[staff_pick]]=TRUE,Table1[[#This Row],[spotlight]]=TRUE)</f>
        <v>0</v>
      </c>
      <c r="R473" s="2" t="s">
        <v>65</v>
      </c>
      <c r="S473" s="8" t="str">
        <f t="shared" si="81"/>
        <v>technology</v>
      </c>
      <c r="T473" s="8" t="str">
        <f t="shared" si="82"/>
        <v>wearables</v>
      </c>
      <c r="U473" s="12">
        <f t="shared" si="83"/>
        <v>41409.208333333336</v>
      </c>
      <c r="V473" s="12">
        <f t="shared" si="84"/>
        <v>41432.208333333336</v>
      </c>
      <c r="W473" s="16">
        <f t="shared" si="85"/>
        <v>23</v>
      </c>
      <c r="X473" s="15">
        <f t="shared" si="86"/>
        <v>1</v>
      </c>
      <c r="Y473" s="19">
        <f t="shared" si="87"/>
        <v>1200</v>
      </c>
      <c r="Z473" s="19">
        <f t="shared" si="88"/>
        <v>3984</v>
      </c>
      <c r="AA473" s="19">
        <f t="shared" si="89"/>
        <v>94.857142857142861</v>
      </c>
      <c r="AB473" s="2" t="str">
        <f t="shared" si="90"/>
        <v>USA</v>
      </c>
      <c r="AF473"/>
    </row>
    <row r="474" spans="2:32" x14ac:dyDescent="0.25">
      <c r="B474" s="24">
        <v>467</v>
      </c>
      <c r="C474" s="2" t="s">
        <v>982</v>
      </c>
      <c r="D474" s="3" t="s">
        <v>983</v>
      </c>
      <c r="E474" s="7">
        <v>1400</v>
      </c>
      <c r="F474" s="7">
        <v>8053</v>
      </c>
      <c r="G474" s="5">
        <f>Table1[[#This Row],[pledged]]/Table1[[#This Row],[goal]]</f>
        <v>5.7521428571428572</v>
      </c>
      <c r="H474" s="2" t="s">
        <v>20</v>
      </c>
      <c r="I474" s="2">
        <v>139</v>
      </c>
      <c r="J474" s="8">
        <f t="shared" si="80"/>
        <v>57.935251798561154</v>
      </c>
      <c r="K474" s="22" t="s">
        <v>15</v>
      </c>
      <c r="L474" s="22" t="s">
        <v>16</v>
      </c>
      <c r="M474" s="2">
        <v>1448258400</v>
      </c>
      <c r="N474" s="2">
        <v>1448863200</v>
      </c>
      <c r="O474" s="2" t="b">
        <v>0</v>
      </c>
      <c r="P474" s="2" t="b">
        <v>1</v>
      </c>
      <c r="Q474" s="2" t="b">
        <f>AND(Table1[[#This Row],[staff_pick]]=TRUE,Table1[[#This Row],[spotlight]]=TRUE)</f>
        <v>0</v>
      </c>
      <c r="R474" s="2" t="s">
        <v>28</v>
      </c>
      <c r="S474" s="8" t="str">
        <f t="shared" si="81"/>
        <v>technology</v>
      </c>
      <c r="T474" s="8" t="str">
        <f t="shared" si="82"/>
        <v>web</v>
      </c>
      <c r="U474" s="12">
        <f t="shared" si="83"/>
        <v>42331.25</v>
      </c>
      <c r="V474" s="12">
        <f t="shared" si="84"/>
        <v>42338.25</v>
      </c>
      <c r="W474" s="16">
        <f t="shared" si="85"/>
        <v>7</v>
      </c>
      <c r="X474" s="15">
        <f t="shared" si="86"/>
        <v>1.32</v>
      </c>
      <c r="Y474" s="19">
        <f t="shared" si="87"/>
        <v>1060.6060606060605</v>
      </c>
      <c r="Z474" s="19">
        <f t="shared" si="88"/>
        <v>6100.7575757575751</v>
      </c>
      <c r="AA474" s="19">
        <f t="shared" si="89"/>
        <v>43.89034227163723</v>
      </c>
      <c r="AB474" s="2" t="str">
        <f t="shared" si="90"/>
        <v>Canada</v>
      </c>
      <c r="AF474"/>
    </row>
    <row r="475" spans="2:32" x14ac:dyDescent="0.25">
      <c r="B475" s="24">
        <v>468</v>
      </c>
      <c r="C475" s="2" t="s">
        <v>984</v>
      </c>
      <c r="D475" s="3" t="s">
        <v>985</v>
      </c>
      <c r="E475" s="7">
        <v>4000</v>
      </c>
      <c r="F475" s="7">
        <v>1620</v>
      </c>
      <c r="G475" s="5">
        <f>Table1[[#This Row],[pledged]]/Table1[[#This Row],[goal]]</f>
        <v>0.40500000000000003</v>
      </c>
      <c r="H475" s="2" t="s">
        <v>14</v>
      </c>
      <c r="I475" s="2">
        <v>16</v>
      </c>
      <c r="J475" s="8">
        <f t="shared" si="80"/>
        <v>101.25</v>
      </c>
      <c r="K475" s="22" t="s">
        <v>21</v>
      </c>
      <c r="L475" s="22" t="s">
        <v>22</v>
      </c>
      <c r="M475" s="2">
        <v>1555218000</v>
      </c>
      <c r="N475" s="2">
        <v>1556600400</v>
      </c>
      <c r="O475" s="2" t="b">
        <v>0</v>
      </c>
      <c r="P475" s="2" t="b">
        <v>0</v>
      </c>
      <c r="Q475" s="2" t="b">
        <f>AND(Table1[[#This Row],[staff_pick]]=TRUE,Table1[[#This Row],[spotlight]]=TRUE)</f>
        <v>0</v>
      </c>
      <c r="R475" s="2" t="s">
        <v>33</v>
      </c>
      <c r="S475" s="8" t="str">
        <f t="shared" si="81"/>
        <v>theater</v>
      </c>
      <c r="T475" s="8" t="str">
        <f t="shared" si="82"/>
        <v>plays</v>
      </c>
      <c r="U475" s="12">
        <f t="shared" si="83"/>
        <v>43569.208333333328</v>
      </c>
      <c r="V475" s="12">
        <f t="shared" si="84"/>
        <v>43585.208333333328</v>
      </c>
      <c r="W475" s="16">
        <f t="shared" si="85"/>
        <v>16</v>
      </c>
      <c r="X475" s="15">
        <f t="shared" si="86"/>
        <v>1</v>
      </c>
      <c r="Y475" s="19">
        <f t="shared" si="87"/>
        <v>4000</v>
      </c>
      <c r="Z475" s="19">
        <f t="shared" si="88"/>
        <v>1620</v>
      </c>
      <c r="AA475" s="19">
        <f t="shared" si="89"/>
        <v>101.25</v>
      </c>
      <c r="AB475" s="2" t="str">
        <f t="shared" si="90"/>
        <v>USA</v>
      </c>
      <c r="AF475"/>
    </row>
    <row r="476" spans="2:32" x14ac:dyDescent="0.25">
      <c r="B476" s="24">
        <v>469</v>
      </c>
      <c r="C476" s="2" t="s">
        <v>986</v>
      </c>
      <c r="D476" s="3" t="s">
        <v>987</v>
      </c>
      <c r="E476" s="7">
        <v>5600</v>
      </c>
      <c r="F476" s="7">
        <v>10328</v>
      </c>
      <c r="G476" s="5">
        <f>Table1[[#This Row],[pledged]]/Table1[[#This Row],[goal]]</f>
        <v>1.8442857142857143</v>
      </c>
      <c r="H476" s="2" t="s">
        <v>20</v>
      </c>
      <c r="I476" s="2">
        <v>159</v>
      </c>
      <c r="J476" s="8">
        <f t="shared" si="80"/>
        <v>64.95597484276729</v>
      </c>
      <c r="K476" s="22" t="s">
        <v>21</v>
      </c>
      <c r="L476" s="22" t="s">
        <v>22</v>
      </c>
      <c r="M476" s="2">
        <v>1431925200</v>
      </c>
      <c r="N476" s="2">
        <v>1432098000</v>
      </c>
      <c r="O476" s="2" t="b">
        <v>0</v>
      </c>
      <c r="P476" s="2" t="b">
        <v>0</v>
      </c>
      <c r="Q476" s="2" t="b">
        <f>AND(Table1[[#This Row],[staff_pick]]=TRUE,Table1[[#This Row],[spotlight]]=TRUE)</f>
        <v>0</v>
      </c>
      <c r="R476" s="2" t="s">
        <v>53</v>
      </c>
      <c r="S476" s="8" t="str">
        <f t="shared" si="81"/>
        <v>film &amp; video</v>
      </c>
      <c r="T476" s="8" t="str">
        <f t="shared" si="82"/>
        <v>drama</v>
      </c>
      <c r="U476" s="12">
        <f t="shared" si="83"/>
        <v>42142.208333333328</v>
      </c>
      <c r="V476" s="12">
        <f t="shared" si="84"/>
        <v>42144.208333333328</v>
      </c>
      <c r="W476" s="16">
        <f t="shared" si="85"/>
        <v>2</v>
      </c>
      <c r="X476" s="15">
        <f t="shared" si="86"/>
        <v>1</v>
      </c>
      <c r="Y476" s="19">
        <f t="shared" si="87"/>
        <v>5600</v>
      </c>
      <c r="Z476" s="19">
        <f t="shared" si="88"/>
        <v>10328</v>
      </c>
      <c r="AA476" s="19">
        <f t="shared" si="89"/>
        <v>64.95597484276729</v>
      </c>
      <c r="AB476" s="2" t="str">
        <f t="shared" si="90"/>
        <v>USA</v>
      </c>
      <c r="AF476"/>
    </row>
    <row r="477" spans="2:32" x14ac:dyDescent="0.25">
      <c r="B477" s="24">
        <v>470</v>
      </c>
      <c r="C477" s="2" t="s">
        <v>988</v>
      </c>
      <c r="D477" s="3" t="s">
        <v>989</v>
      </c>
      <c r="E477" s="7">
        <v>3600</v>
      </c>
      <c r="F477" s="7">
        <v>10289</v>
      </c>
      <c r="G477" s="5">
        <f>Table1[[#This Row],[pledged]]/Table1[[#This Row],[goal]]</f>
        <v>2.8580555555555556</v>
      </c>
      <c r="H477" s="2" t="s">
        <v>20</v>
      </c>
      <c r="I477" s="2">
        <v>381</v>
      </c>
      <c r="J477" s="8">
        <f t="shared" si="80"/>
        <v>27.00524934383202</v>
      </c>
      <c r="K477" s="22" t="s">
        <v>21</v>
      </c>
      <c r="L477" s="22" t="s">
        <v>22</v>
      </c>
      <c r="M477" s="2">
        <v>1481522400</v>
      </c>
      <c r="N477" s="2">
        <v>1482127200</v>
      </c>
      <c r="O477" s="2" t="b">
        <v>0</v>
      </c>
      <c r="P477" s="2" t="b">
        <v>0</v>
      </c>
      <c r="Q477" s="2" t="b">
        <f>AND(Table1[[#This Row],[staff_pick]]=TRUE,Table1[[#This Row],[spotlight]]=TRUE)</f>
        <v>0</v>
      </c>
      <c r="R477" s="2" t="s">
        <v>65</v>
      </c>
      <c r="S477" s="8" t="str">
        <f t="shared" si="81"/>
        <v>technology</v>
      </c>
      <c r="T477" s="8" t="str">
        <f t="shared" si="82"/>
        <v>wearables</v>
      </c>
      <c r="U477" s="12">
        <f t="shared" si="83"/>
        <v>42716.25</v>
      </c>
      <c r="V477" s="12">
        <f t="shared" si="84"/>
        <v>42723.25</v>
      </c>
      <c r="W477" s="16">
        <f t="shared" si="85"/>
        <v>7</v>
      </c>
      <c r="X477" s="15">
        <f t="shared" si="86"/>
        <v>1</v>
      </c>
      <c r="Y477" s="19">
        <f t="shared" si="87"/>
        <v>3600</v>
      </c>
      <c r="Z477" s="19">
        <f t="shared" si="88"/>
        <v>10289</v>
      </c>
      <c r="AA477" s="19">
        <f t="shared" si="89"/>
        <v>27.00524934383202</v>
      </c>
      <c r="AB477" s="2" t="str">
        <f t="shared" si="90"/>
        <v>USA</v>
      </c>
      <c r="AF477"/>
    </row>
    <row r="478" spans="2:32" x14ac:dyDescent="0.25">
      <c r="B478" s="24">
        <v>471</v>
      </c>
      <c r="C478" s="2" t="s">
        <v>446</v>
      </c>
      <c r="D478" s="3" t="s">
        <v>990</v>
      </c>
      <c r="E478" s="7">
        <v>3100</v>
      </c>
      <c r="F478" s="7">
        <v>9889</v>
      </c>
      <c r="G478" s="5">
        <f>Table1[[#This Row],[pledged]]/Table1[[#This Row],[goal]]</f>
        <v>3.19</v>
      </c>
      <c r="H478" s="2" t="s">
        <v>20</v>
      </c>
      <c r="I478" s="2">
        <v>194</v>
      </c>
      <c r="J478" s="8">
        <f t="shared" si="80"/>
        <v>50.97422680412371</v>
      </c>
      <c r="K478" s="22" t="s">
        <v>40</v>
      </c>
      <c r="L478" s="22" t="s">
        <v>41</v>
      </c>
      <c r="M478" s="2">
        <v>1335934800</v>
      </c>
      <c r="N478" s="2">
        <v>1335934800</v>
      </c>
      <c r="O478" s="2" t="b">
        <v>0</v>
      </c>
      <c r="P478" s="2" t="b">
        <v>1</v>
      </c>
      <c r="Q478" s="2" t="b">
        <f>AND(Table1[[#This Row],[staff_pick]]=TRUE,Table1[[#This Row],[spotlight]]=TRUE)</f>
        <v>0</v>
      </c>
      <c r="R478" s="2" t="s">
        <v>17</v>
      </c>
      <c r="S478" s="8" t="str">
        <f t="shared" si="81"/>
        <v>food</v>
      </c>
      <c r="T478" s="8" t="str">
        <f t="shared" si="82"/>
        <v>food trucks</v>
      </c>
      <c r="U478" s="12">
        <f t="shared" si="83"/>
        <v>41031.208333333336</v>
      </c>
      <c r="V478" s="12">
        <f t="shared" si="84"/>
        <v>41031.208333333336</v>
      </c>
      <c r="W478" s="16">
        <f t="shared" si="85"/>
        <v>0</v>
      </c>
      <c r="X478" s="15">
        <f t="shared" si="86"/>
        <v>0.87</v>
      </c>
      <c r="Y478" s="19">
        <f t="shared" si="87"/>
        <v>3563.2183908045977</v>
      </c>
      <c r="Z478" s="19">
        <f t="shared" si="88"/>
        <v>11366.666666666666</v>
      </c>
      <c r="AA478" s="19">
        <f t="shared" si="89"/>
        <v>58.591065292096218</v>
      </c>
      <c r="AB478" s="2" t="str">
        <f t="shared" si="90"/>
        <v>United Kingdom</v>
      </c>
      <c r="AF478"/>
    </row>
    <row r="479" spans="2:32" x14ac:dyDescent="0.25">
      <c r="B479" s="24">
        <v>472</v>
      </c>
      <c r="C479" s="2" t="s">
        <v>991</v>
      </c>
      <c r="D479" s="3" t="s">
        <v>992</v>
      </c>
      <c r="E479" s="7">
        <v>153800</v>
      </c>
      <c r="F479" s="7">
        <v>60342</v>
      </c>
      <c r="G479" s="5">
        <f>Table1[[#This Row],[pledged]]/Table1[[#This Row],[goal]]</f>
        <v>0.39234070221066319</v>
      </c>
      <c r="H479" s="2" t="s">
        <v>14</v>
      </c>
      <c r="I479" s="2">
        <v>575</v>
      </c>
      <c r="J479" s="8">
        <f t="shared" si="80"/>
        <v>104.94260869565217</v>
      </c>
      <c r="K479" s="22" t="s">
        <v>21</v>
      </c>
      <c r="L479" s="22" t="s">
        <v>22</v>
      </c>
      <c r="M479" s="2">
        <v>1552280400</v>
      </c>
      <c r="N479" s="2">
        <v>1556946000</v>
      </c>
      <c r="O479" s="2" t="b">
        <v>0</v>
      </c>
      <c r="P479" s="2" t="b">
        <v>0</v>
      </c>
      <c r="Q479" s="2" t="b">
        <f>AND(Table1[[#This Row],[staff_pick]]=TRUE,Table1[[#This Row],[spotlight]]=TRUE)</f>
        <v>0</v>
      </c>
      <c r="R479" s="2" t="s">
        <v>23</v>
      </c>
      <c r="S479" s="8" t="str">
        <f t="shared" si="81"/>
        <v>music</v>
      </c>
      <c r="T479" s="8" t="str">
        <f t="shared" si="82"/>
        <v>rock</v>
      </c>
      <c r="U479" s="12">
        <f t="shared" si="83"/>
        <v>43535.208333333328</v>
      </c>
      <c r="V479" s="12">
        <f t="shared" si="84"/>
        <v>43589.208333333328</v>
      </c>
      <c r="W479" s="16">
        <f t="shared" si="85"/>
        <v>54</v>
      </c>
      <c r="X479" s="15">
        <f t="shared" si="86"/>
        <v>1</v>
      </c>
      <c r="Y479" s="19">
        <f t="shared" si="87"/>
        <v>153800</v>
      </c>
      <c r="Z479" s="19">
        <f t="shared" si="88"/>
        <v>60342</v>
      </c>
      <c r="AA479" s="19">
        <f t="shared" si="89"/>
        <v>104.94260869565217</v>
      </c>
      <c r="AB479" s="2" t="str">
        <f t="shared" si="90"/>
        <v>USA</v>
      </c>
      <c r="AF479"/>
    </row>
    <row r="480" spans="2:32" x14ac:dyDescent="0.25">
      <c r="B480" s="24">
        <v>473</v>
      </c>
      <c r="C480" s="2" t="s">
        <v>993</v>
      </c>
      <c r="D480" s="3" t="s">
        <v>994</v>
      </c>
      <c r="E480" s="7">
        <v>5000</v>
      </c>
      <c r="F480" s="7">
        <v>8907</v>
      </c>
      <c r="G480" s="5">
        <f>Table1[[#This Row],[pledged]]/Table1[[#This Row],[goal]]</f>
        <v>1.7814000000000001</v>
      </c>
      <c r="H480" s="2" t="s">
        <v>20</v>
      </c>
      <c r="I480" s="2">
        <v>106</v>
      </c>
      <c r="J480" s="8">
        <f t="shared" si="80"/>
        <v>84.028301886792448</v>
      </c>
      <c r="K480" s="22" t="s">
        <v>21</v>
      </c>
      <c r="L480" s="22" t="s">
        <v>22</v>
      </c>
      <c r="M480" s="2">
        <v>1529989200</v>
      </c>
      <c r="N480" s="2">
        <v>1530075600</v>
      </c>
      <c r="O480" s="2" t="b">
        <v>0</v>
      </c>
      <c r="P480" s="2" t="b">
        <v>0</v>
      </c>
      <c r="Q480" s="2" t="b">
        <f>AND(Table1[[#This Row],[staff_pick]]=TRUE,Table1[[#This Row],[spotlight]]=TRUE)</f>
        <v>0</v>
      </c>
      <c r="R480" s="2" t="s">
        <v>50</v>
      </c>
      <c r="S480" s="8" t="str">
        <f t="shared" si="81"/>
        <v>music</v>
      </c>
      <c r="T480" s="8" t="str">
        <f t="shared" si="82"/>
        <v>electric music</v>
      </c>
      <c r="U480" s="12">
        <f t="shared" si="83"/>
        <v>43277.208333333328</v>
      </c>
      <c r="V480" s="12">
        <f t="shared" si="84"/>
        <v>43278.208333333328</v>
      </c>
      <c r="W480" s="16">
        <f t="shared" si="85"/>
        <v>1</v>
      </c>
      <c r="X480" s="15">
        <f t="shared" si="86"/>
        <v>1</v>
      </c>
      <c r="Y480" s="19">
        <f t="shared" si="87"/>
        <v>5000</v>
      </c>
      <c r="Z480" s="19">
        <f t="shared" si="88"/>
        <v>8907</v>
      </c>
      <c r="AA480" s="19">
        <f t="shared" si="89"/>
        <v>84.028301886792448</v>
      </c>
      <c r="AB480" s="2" t="str">
        <f t="shared" si="90"/>
        <v>USA</v>
      </c>
      <c r="AF480"/>
    </row>
    <row r="481" spans="2:32" x14ac:dyDescent="0.25">
      <c r="B481" s="24">
        <v>474</v>
      </c>
      <c r="C481" s="2" t="s">
        <v>995</v>
      </c>
      <c r="D481" s="3" t="s">
        <v>996</v>
      </c>
      <c r="E481" s="7">
        <v>4000</v>
      </c>
      <c r="F481" s="7">
        <v>14606</v>
      </c>
      <c r="G481" s="5">
        <f>Table1[[#This Row],[pledged]]/Table1[[#This Row],[goal]]</f>
        <v>3.6515</v>
      </c>
      <c r="H481" s="2" t="s">
        <v>20</v>
      </c>
      <c r="I481" s="2">
        <v>142</v>
      </c>
      <c r="J481" s="8">
        <f t="shared" si="80"/>
        <v>102.85915492957747</v>
      </c>
      <c r="K481" s="22" t="s">
        <v>21</v>
      </c>
      <c r="L481" s="22" t="s">
        <v>22</v>
      </c>
      <c r="M481" s="2">
        <v>1418709600</v>
      </c>
      <c r="N481" s="2">
        <v>1418796000</v>
      </c>
      <c r="O481" s="2" t="b">
        <v>0</v>
      </c>
      <c r="P481" s="2" t="b">
        <v>0</v>
      </c>
      <c r="Q481" s="2" t="b">
        <f>AND(Table1[[#This Row],[staff_pick]]=TRUE,Table1[[#This Row],[spotlight]]=TRUE)</f>
        <v>0</v>
      </c>
      <c r="R481" s="2" t="s">
        <v>269</v>
      </c>
      <c r="S481" s="8" t="str">
        <f t="shared" si="81"/>
        <v>film &amp; video</v>
      </c>
      <c r="T481" s="8" t="str">
        <f t="shared" si="82"/>
        <v>television</v>
      </c>
      <c r="U481" s="12">
        <f t="shared" si="83"/>
        <v>41989.25</v>
      </c>
      <c r="V481" s="12">
        <f t="shared" si="84"/>
        <v>41990.25</v>
      </c>
      <c r="W481" s="16">
        <f t="shared" si="85"/>
        <v>1</v>
      </c>
      <c r="X481" s="15">
        <f t="shared" si="86"/>
        <v>1</v>
      </c>
      <c r="Y481" s="19">
        <f t="shared" si="87"/>
        <v>4000</v>
      </c>
      <c r="Z481" s="19">
        <f t="shared" si="88"/>
        <v>14606</v>
      </c>
      <c r="AA481" s="19">
        <f t="shared" si="89"/>
        <v>102.85915492957747</v>
      </c>
      <c r="AB481" s="2" t="str">
        <f t="shared" si="90"/>
        <v>USA</v>
      </c>
      <c r="AF481"/>
    </row>
    <row r="482" spans="2:32" x14ac:dyDescent="0.25">
      <c r="B482" s="24">
        <v>475</v>
      </c>
      <c r="C482" s="2" t="s">
        <v>997</v>
      </c>
      <c r="D482" s="3" t="s">
        <v>998</v>
      </c>
      <c r="E482" s="7">
        <v>7400</v>
      </c>
      <c r="F482" s="7">
        <v>8432</v>
      </c>
      <c r="G482" s="5">
        <f>Table1[[#This Row],[pledged]]/Table1[[#This Row],[goal]]</f>
        <v>1.1394594594594594</v>
      </c>
      <c r="H482" s="2" t="s">
        <v>20</v>
      </c>
      <c r="I482" s="2">
        <v>211</v>
      </c>
      <c r="J482" s="8">
        <f t="shared" si="80"/>
        <v>39.962085308056871</v>
      </c>
      <c r="K482" s="22" t="s">
        <v>21</v>
      </c>
      <c r="L482" s="22" t="s">
        <v>22</v>
      </c>
      <c r="M482" s="2">
        <v>1372136400</v>
      </c>
      <c r="N482" s="2">
        <v>1372482000</v>
      </c>
      <c r="O482" s="2" t="b">
        <v>0</v>
      </c>
      <c r="P482" s="2" t="b">
        <v>1</v>
      </c>
      <c r="Q482" s="2" t="b">
        <f>AND(Table1[[#This Row],[staff_pick]]=TRUE,Table1[[#This Row],[spotlight]]=TRUE)</f>
        <v>0</v>
      </c>
      <c r="R482" s="2" t="s">
        <v>206</v>
      </c>
      <c r="S482" s="8" t="str">
        <f t="shared" si="81"/>
        <v>publishing</v>
      </c>
      <c r="T482" s="8" t="str">
        <f t="shared" si="82"/>
        <v>translations</v>
      </c>
      <c r="U482" s="12">
        <f t="shared" si="83"/>
        <v>41450.208333333336</v>
      </c>
      <c r="V482" s="12">
        <f t="shared" si="84"/>
        <v>41454.208333333336</v>
      </c>
      <c r="W482" s="16">
        <f t="shared" si="85"/>
        <v>4</v>
      </c>
      <c r="X482" s="15">
        <f t="shared" si="86"/>
        <v>1</v>
      </c>
      <c r="Y482" s="19">
        <f t="shared" si="87"/>
        <v>7400</v>
      </c>
      <c r="Z482" s="19">
        <f t="shared" si="88"/>
        <v>8432</v>
      </c>
      <c r="AA482" s="19">
        <f t="shared" si="89"/>
        <v>39.962085308056871</v>
      </c>
      <c r="AB482" s="2" t="str">
        <f t="shared" si="90"/>
        <v>USA</v>
      </c>
      <c r="AF482"/>
    </row>
    <row r="483" spans="2:32" x14ac:dyDescent="0.25">
      <c r="B483" s="24">
        <v>476</v>
      </c>
      <c r="C483" s="2" t="s">
        <v>999</v>
      </c>
      <c r="D483" s="3" t="s">
        <v>1000</v>
      </c>
      <c r="E483" s="7">
        <v>191500</v>
      </c>
      <c r="F483" s="7">
        <v>57122</v>
      </c>
      <c r="G483" s="5">
        <f>Table1[[#This Row],[pledged]]/Table1[[#This Row],[goal]]</f>
        <v>0.29828720626631855</v>
      </c>
      <c r="H483" s="2" t="s">
        <v>14</v>
      </c>
      <c r="I483" s="2">
        <v>1120</v>
      </c>
      <c r="J483" s="8">
        <f t="shared" si="80"/>
        <v>51.001785714285717</v>
      </c>
      <c r="K483" s="22" t="s">
        <v>21</v>
      </c>
      <c r="L483" s="22" t="s">
        <v>22</v>
      </c>
      <c r="M483" s="2">
        <v>1533877200</v>
      </c>
      <c r="N483" s="2">
        <v>1534395600</v>
      </c>
      <c r="O483" s="2" t="b">
        <v>0</v>
      </c>
      <c r="P483" s="2" t="b">
        <v>0</v>
      </c>
      <c r="Q483" s="2" t="b">
        <f>AND(Table1[[#This Row],[staff_pick]]=TRUE,Table1[[#This Row],[spotlight]]=TRUE)</f>
        <v>0</v>
      </c>
      <c r="R483" s="2" t="s">
        <v>119</v>
      </c>
      <c r="S483" s="8" t="str">
        <f t="shared" si="81"/>
        <v>publishing</v>
      </c>
      <c r="T483" s="8" t="str">
        <f t="shared" si="82"/>
        <v>fiction</v>
      </c>
      <c r="U483" s="12">
        <f t="shared" si="83"/>
        <v>43322.208333333328</v>
      </c>
      <c r="V483" s="12">
        <f t="shared" si="84"/>
        <v>43328.208333333328</v>
      </c>
      <c r="W483" s="16">
        <f t="shared" si="85"/>
        <v>6</v>
      </c>
      <c r="X483" s="15">
        <f t="shared" si="86"/>
        <v>1</v>
      </c>
      <c r="Y483" s="19">
        <f t="shared" si="87"/>
        <v>191500</v>
      </c>
      <c r="Z483" s="19">
        <f t="shared" si="88"/>
        <v>57122</v>
      </c>
      <c r="AA483" s="19">
        <f t="shared" si="89"/>
        <v>51.001785714285717</v>
      </c>
      <c r="AB483" s="2" t="str">
        <f t="shared" si="90"/>
        <v>USA</v>
      </c>
      <c r="AF483"/>
    </row>
    <row r="484" spans="2:32" x14ac:dyDescent="0.25">
      <c r="B484" s="24">
        <v>477</v>
      </c>
      <c r="C484" s="2" t="s">
        <v>1001</v>
      </c>
      <c r="D484" s="3" t="s">
        <v>1002</v>
      </c>
      <c r="E484" s="7">
        <v>8500</v>
      </c>
      <c r="F484" s="7">
        <v>4613</v>
      </c>
      <c r="G484" s="5">
        <f>Table1[[#This Row],[pledged]]/Table1[[#This Row],[goal]]</f>
        <v>0.54270588235294115</v>
      </c>
      <c r="H484" s="2" t="s">
        <v>14</v>
      </c>
      <c r="I484" s="2">
        <v>113</v>
      </c>
      <c r="J484" s="8">
        <f t="shared" si="80"/>
        <v>40.823008849557525</v>
      </c>
      <c r="K484" s="22" t="s">
        <v>21</v>
      </c>
      <c r="L484" s="22" t="s">
        <v>22</v>
      </c>
      <c r="M484" s="2">
        <v>1309064400</v>
      </c>
      <c r="N484" s="2">
        <v>1311397200</v>
      </c>
      <c r="O484" s="2" t="b">
        <v>0</v>
      </c>
      <c r="P484" s="2" t="b">
        <v>0</v>
      </c>
      <c r="Q484" s="2" t="b">
        <f>AND(Table1[[#This Row],[staff_pick]]=TRUE,Table1[[#This Row],[spotlight]]=TRUE)</f>
        <v>0</v>
      </c>
      <c r="R484" s="2" t="s">
        <v>474</v>
      </c>
      <c r="S484" s="8" t="str">
        <f t="shared" si="81"/>
        <v>film &amp; video</v>
      </c>
      <c r="T484" s="8" t="str">
        <f t="shared" si="82"/>
        <v>science fiction</v>
      </c>
      <c r="U484" s="12">
        <f t="shared" si="83"/>
        <v>40720.208333333336</v>
      </c>
      <c r="V484" s="12">
        <f t="shared" si="84"/>
        <v>40747.208333333336</v>
      </c>
      <c r="W484" s="16">
        <f t="shared" si="85"/>
        <v>27</v>
      </c>
      <c r="X484" s="15">
        <f t="shared" si="86"/>
        <v>1</v>
      </c>
      <c r="Y484" s="19">
        <f t="shared" si="87"/>
        <v>8500</v>
      </c>
      <c r="Z484" s="19">
        <f t="shared" si="88"/>
        <v>4613</v>
      </c>
      <c r="AA484" s="19">
        <f t="shared" si="89"/>
        <v>40.823008849557525</v>
      </c>
      <c r="AB484" s="2" t="str">
        <f t="shared" si="90"/>
        <v>USA</v>
      </c>
      <c r="AF484"/>
    </row>
    <row r="485" spans="2:32" x14ac:dyDescent="0.25">
      <c r="B485" s="24">
        <v>478</v>
      </c>
      <c r="C485" s="2" t="s">
        <v>1003</v>
      </c>
      <c r="D485" s="3" t="s">
        <v>1004</v>
      </c>
      <c r="E485" s="7">
        <v>68800</v>
      </c>
      <c r="F485" s="7">
        <v>162603</v>
      </c>
      <c r="G485" s="5">
        <f>Table1[[#This Row],[pledged]]/Table1[[#This Row],[goal]]</f>
        <v>2.3634156976744185</v>
      </c>
      <c r="H485" s="2" t="s">
        <v>20</v>
      </c>
      <c r="I485" s="2">
        <v>2756</v>
      </c>
      <c r="J485" s="8">
        <f t="shared" si="80"/>
        <v>58.999637155297535</v>
      </c>
      <c r="K485" s="22" t="s">
        <v>21</v>
      </c>
      <c r="L485" s="22" t="s">
        <v>22</v>
      </c>
      <c r="M485" s="2">
        <v>1425877200</v>
      </c>
      <c r="N485" s="2">
        <v>1426914000</v>
      </c>
      <c r="O485" s="2" t="b">
        <v>0</v>
      </c>
      <c r="P485" s="2" t="b">
        <v>0</v>
      </c>
      <c r="Q485" s="2" t="b">
        <f>AND(Table1[[#This Row],[staff_pick]]=TRUE,Table1[[#This Row],[spotlight]]=TRUE)</f>
        <v>0</v>
      </c>
      <c r="R485" s="2" t="s">
        <v>65</v>
      </c>
      <c r="S485" s="8" t="str">
        <f t="shared" si="81"/>
        <v>technology</v>
      </c>
      <c r="T485" s="8" t="str">
        <f t="shared" si="82"/>
        <v>wearables</v>
      </c>
      <c r="U485" s="12">
        <f t="shared" si="83"/>
        <v>42072.208333333328</v>
      </c>
      <c r="V485" s="12">
        <f t="shared" si="84"/>
        <v>42084.208333333328</v>
      </c>
      <c r="W485" s="16">
        <f t="shared" si="85"/>
        <v>12</v>
      </c>
      <c r="X485" s="15">
        <f t="shared" si="86"/>
        <v>1</v>
      </c>
      <c r="Y485" s="19">
        <f t="shared" si="87"/>
        <v>68800</v>
      </c>
      <c r="Z485" s="19">
        <f t="shared" si="88"/>
        <v>162603</v>
      </c>
      <c r="AA485" s="19">
        <f t="shared" si="89"/>
        <v>58.999637155297535</v>
      </c>
      <c r="AB485" s="2" t="str">
        <f t="shared" si="90"/>
        <v>USA</v>
      </c>
      <c r="AF485"/>
    </row>
    <row r="486" spans="2:32" x14ac:dyDescent="0.25">
      <c r="B486" s="24">
        <v>479</v>
      </c>
      <c r="C486" s="2" t="s">
        <v>1005</v>
      </c>
      <c r="D486" s="3" t="s">
        <v>1006</v>
      </c>
      <c r="E486" s="7">
        <v>2400</v>
      </c>
      <c r="F486" s="7">
        <v>12310</v>
      </c>
      <c r="G486" s="5">
        <f>Table1[[#This Row],[pledged]]/Table1[[#This Row],[goal]]</f>
        <v>5.1291666666666664</v>
      </c>
      <c r="H486" s="2" t="s">
        <v>20</v>
      </c>
      <c r="I486" s="2">
        <v>173</v>
      </c>
      <c r="J486" s="8">
        <f t="shared" si="80"/>
        <v>71.156069364161851</v>
      </c>
      <c r="K486" s="22" t="s">
        <v>40</v>
      </c>
      <c r="L486" s="22" t="s">
        <v>41</v>
      </c>
      <c r="M486" s="2">
        <v>1501304400</v>
      </c>
      <c r="N486" s="2">
        <v>1501477200</v>
      </c>
      <c r="O486" s="2" t="b">
        <v>0</v>
      </c>
      <c r="P486" s="2" t="b">
        <v>0</v>
      </c>
      <c r="Q486" s="2" t="b">
        <f>AND(Table1[[#This Row],[staff_pick]]=TRUE,Table1[[#This Row],[spotlight]]=TRUE)</f>
        <v>0</v>
      </c>
      <c r="R486" s="2" t="s">
        <v>17</v>
      </c>
      <c r="S486" s="8" t="str">
        <f t="shared" si="81"/>
        <v>food</v>
      </c>
      <c r="T486" s="8" t="str">
        <f t="shared" si="82"/>
        <v>food trucks</v>
      </c>
      <c r="U486" s="12">
        <f t="shared" si="83"/>
        <v>42945.208333333328</v>
      </c>
      <c r="V486" s="12">
        <f t="shared" si="84"/>
        <v>42947.208333333328</v>
      </c>
      <c r="W486" s="16">
        <f t="shared" si="85"/>
        <v>2</v>
      </c>
      <c r="X486" s="15">
        <f t="shared" si="86"/>
        <v>0.87</v>
      </c>
      <c r="Y486" s="19">
        <f t="shared" si="87"/>
        <v>2758.6206896551726</v>
      </c>
      <c r="Z486" s="19">
        <f t="shared" si="88"/>
        <v>14149.425287356322</v>
      </c>
      <c r="AA486" s="19">
        <f t="shared" si="89"/>
        <v>81.788585476048098</v>
      </c>
      <c r="AB486" s="2" t="str">
        <f t="shared" si="90"/>
        <v>United Kingdom</v>
      </c>
      <c r="AF486"/>
    </row>
    <row r="487" spans="2:32" x14ac:dyDescent="0.25">
      <c r="B487" s="24">
        <v>480</v>
      </c>
      <c r="C487" s="2" t="s">
        <v>1007</v>
      </c>
      <c r="D487" s="3" t="s">
        <v>1008</v>
      </c>
      <c r="E487" s="7">
        <v>8600</v>
      </c>
      <c r="F487" s="7">
        <v>8656</v>
      </c>
      <c r="G487" s="5">
        <f>Table1[[#This Row],[pledged]]/Table1[[#This Row],[goal]]</f>
        <v>1.0065116279069768</v>
      </c>
      <c r="H487" s="2" t="s">
        <v>20</v>
      </c>
      <c r="I487" s="2">
        <v>87</v>
      </c>
      <c r="J487" s="8">
        <f t="shared" si="80"/>
        <v>99.494252873563212</v>
      </c>
      <c r="K487" s="22" t="s">
        <v>21</v>
      </c>
      <c r="L487" s="22" t="s">
        <v>22</v>
      </c>
      <c r="M487" s="2">
        <v>1268287200</v>
      </c>
      <c r="N487" s="2">
        <v>1269061200</v>
      </c>
      <c r="O487" s="2" t="b">
        <v>0</v>
      </c>
      <c r="P487" s="2" t="b">
        <v>1</v>
      </c>
      <c r="Q487" s="2" t="b">
        <f>AND(Table1[[#This Row],[staff_pick]]=TRUE,Table1[[#This Row],[spotlight]]=TRUE)</f>
        <v>0</v>
      </c>
      <c r="R487" s="2" t="s">
        <v>122</v>
      </c>
      <c r="S487" s="8" t="str">
        <f t="shared" si="81"/>
        <v>photography</v>
      </c>
      <c r="T487" s="8" t="str">
        <f t="shared" si="82"/>
        <v>photography books</v>
      </c>
      <c r="U487" s="12">
        <f t="shared" si="83"/>
        <v>40248.25</v>
      </c>
      <c r="V487" s="12">
        <f t="shared" si="84"/>
        <v>40257.208333333336</v>
      </c>
      <c r="W487" s="16">
        <f t="shared" si="85"/>
        <v>9</v>
      </c>
      <c r="X487" s="15">
        <f t="shared" si="86"/>
        <v>1</v>
      </c>
      <c r="Y487" s="19">
        <f t="shared" si="87"/>
        <v>8600</v>
      </c>
      <c r="Z487" s="19">
        <f t="shared" si="88"/>
        <v>8656</v>
      </c>
      <c r="AA487" s="19">
        <f t="shared" si="89"/>
        <v>99.494252873563212</v>
      </c>
      <c r="AB487" s="2" t="str">
        <f t="shared" si="90"/>
        <v>USA</v>
      </c>
      <c r="AF487"/>
    </row>
    <row r="488" spans="2:32" x14ac:dyDescent="0.25">
      <c r="B488" s="24">
        <v>481</v>
      </c>
      <c r="C488" s="2" t="s">
        <v>1009</v>
      </c>
      <c r="D488" s="3" t="s">
        <v>1010</v>
      </c>
      <c r="E488" s="7">
        <v>196600</v>
      </c>
      <c r="F488" s="7">
        <v>159931</v>
      </c>
      <c r="G488" s="5">
        <f>Table1[[#This Row],[pledged]]/Table1[[#This Row],[goal]]</f>
        <v>0.81348423194303154</v>
      </c>
      <c r="H488" s="2" t="s">
        <v>14</v>
      </c>
      <c r="I488" s="2">
        <v>1538</v>
      </c>
      <c r="J488" s="8">
        <f t="shared" si="80"/>
        <v>103.98634590377114</v>
      </c>
      <c r="K488" s="22" t="s">
        <v>21</v>
      </c>
      <c r="L488" s="22" t="s">
        <v>22</v>
      </c>
      <c r="M488" s="2">
        <v>1412139600</v>
      </c>
      <c r="N488" s="2">
        <v>1415772000</v>
      </c>
      <c r="O488" s="2" t="b">
        <v>0</v>
      </c>
      <c r="P488" s="2" t="b">
        <v>1</v>
      </c>
      <c r="Q488" s="2" t="b">
        <f>AND(Table1[[#This Row],[staff_pick]]=TRUE,Table1[[#This Row],[spotlight]]=TRUE)</f>
        <v>0</v>
      </c>
      <c r="R488" s="2" t="s">
        <v>33</v>
      </c>
      <c r="S488" s="8" t="str">
        <f t="shared" si="81"/>
        <v>theater</v>
      </c>
      <c r="T488" s="8" t="str">
        <f t="shared" si="82"/>
        <v>plays</v>
      </c>
      <c r="U488" s="12">
        <f t="shared" si="83"/>
        <v>41913.208333333336</v>
      </c>
      <c r="V488" s="12">
        <f t="shared" si="84"/>
        <v>41955.25</v>
      </c>
      <c r="W488" s="16">
        <f t="shared" si="85"/>
        <v>42</v>
      </c>
      <c r="X488" s="15">
        <f t="shared" si="86"/>
        <v>1</v>
      </c>
      <c r="Y488" s="19">
        <f t="shared" si="87"/>
        <v>196600</v>
      </c>
      <c r="Z488" s="19">
        <f t="shared" si="88"/>
        <v>159931</v>
      </c>
      <c r="AA488" s="19">
        <f t="shared" si="89"/>
        <v>103.98634590377114</v>
      </c>
      <c r="AB488" s="2" t="str">
        <f t="shared" si="90"/>
        <v>USA</v>
      </c>
      <c r="AF488"/>
    </row>
    <row r="489" spans="2:32" x14ac:dyDescent="0.25">
      <c r="B489" s="24">
        <v>482</v>
      </c>
      <c r="C489" s="2" t="s">
        <v>1011</v>
      </c>
      <c r="D489" s="3" t="s">
        <v>1012</v>
      </c>
      <c r="E489" s="7">
        <v>4200</v>
      </c>
      <c r="F489" s="7">
        <v>689</v>
      </c>
      <c r="G489" s="5">
        <f>Table1[[#This Row],[pledged]]/Table1[[#This Row],[goal]]</f>
        <v>0.16404761904761905</v>
      </c>
      <c r="H489" s="2" t="s">
        <v>14</v>
      </c>
      <c r="I489" s="2">
        <v>9</v>
      </c>
      <c r="J489" s="8">
        <f t="shared" si="80"/>
        <v>76.555555555555557</v>
      </c>
      <c r="K489" s="22" t="s">
        <v>21</v>
      </c>
      <c r="L489" s="22" t="s">
        <v>22</v>
      </c>
      <c r="M489" s="2">
        <v>1330063200</v>
      </c>
      <c r="N489" s="2">
        <v>1331013600</v>
      </c>
      <c r="O489" s="2" t="b">
        <v>0</v>
      </c>
      <c r="P489" s="2" t="b">
        <v>1</v>
      </c>
      <c r="Q489" s="2" t="b">
        <f>AND(Table1[[#This Row],[staff_pick]]=TRUE,Table1[[#This Row],[spotlight]]=TRUE)</f>
        <v>0</v>
      </c>
      <c r="R489" s="2" t="s">
        <v>119</v>
      </c>
      <c r="S489" s="8" t="str">
        <f t="shared" si="81"/>
        <v>publishing</v>
      </c>
      <c r="T489" s="8" t="str">
        <f t="shared" si="82"/>
        <v>fiction</v>
      </c>
      <c r="U489" s="12">
        <f t="shared" si="83"/>
        <v>40963.25</v>
      </c>
      <c r="V489" s="12">
        <f t="shared" si="84"/>
        <v>40974.25</v>
      </c>
      <c r="W489" s="16">
        <f t="shared" si="85"/>
        <v>11</v>
      </c>
      <c r="X489" s="15">
        <f t="shared" si="86"/>
        <v>1</v>
      </c>
      <c r="Y489" s="19">
        <f t="shared" si="87"/>
        <v>4200</v>
      </c>
      <c r="Z489" s="19">
        <f t="shared" si="88"/>
        <v>689</v>
      </c>
      <c r="AA489" s="19">
        <f t="shared" si="89"/>
        <v>76.555555555555557</v>
      </c>
      <c r="AB489" s="2" t="str">
        <f t="shared" si="90"/>
        <v>USA</v>
      </c>
      <c r="AF489"/>
    </row>
    <row r="490" spans="2:32" x14ac:dyDescent="0.25">
      <c r="B490" s="24">
        <v>483</v>
      </c>
      <c r="C490" s="2" t="s">
        <v>1013</v>
      </c>
      <c r="D490" s="3" t="s">
        <v>1014</v>
      </c>
      <c r="E490" s="7">
        <v>91400</v>
      </c>
      <c r="F490" s="7">
        <v>48236</v>
      </c>
      <c r="G490" s="5">
        <f>Table1[[#This Row],[pledged]]/Table1[[#This Row],[goal]]</f>
        <v>0.52774617067833696</v>
      </c>
      <c r="H490" s="2" t="s">
        <v>14</v>
      </c>
      <c r="I490" s="2">
        <v>554</v>
      </c>
      <c r="J490" s="8">
        <f t="shared" si="80"/>
        <v>87.068592057761734</v>
      </c>
      <c r="K490" s="22" t="s">
        <v>21</v>
      </c>
      <c r="L490" s="22" t="s">
        <v>22</v>
      </c>
      <c r="M490" s="2">
        <v>1576130400</v>
      </c>
      <c r="N490" s="2">
        <v>1576735200</v>
      </c>
      <c r="O490" s="2" t="b">
        <v>0</v>
      </c>
      <c r="P490" s="2" t="b">
        <v>0</v>
      </c>
      <c r="Q490" s="2" t="b">
        <f>AND(Table1[[#This Row],[staff_pick]]=TRUE,Table1[[#This Row],[spotlight]]=TRUE)</f>
        <v>0</v>
      </c>
      <c r="R490" s="2" t="s">
        <v>33</v>
      </c>
      <c r="S490" s="8" t="str">
        <f t="shared" si="81"/>
        <v>theater</v>
      </c>
      <c r="T490" s="8" t="str">
        <f t="shared" si="82"/>
        <v>plays</v>
      </c>
      <c r="U490" s="12">
        <f t="shared" si="83"/>
        <v>43811.25</v>
      </c>
      <c r="V490" s="12">
        <f t="shared" si="84"/>
        <v>43818.25</v>
      </c>
      <c r="W490" s="16">
        <f t="shared" si="85"/>
        <v>7</v>
      </c>
      <c r="X490" s="15">
        <f t="shared" si="86"/>
        <v>1</v>
      </c>
      <c r="Y490" s="19">
        <f t="shared" si="87"/>
        <v>91400</v>
      </c>
      <c r="Z490" s="19">
        <f t="shared" si="88"/>
        <v>48236</v>
      </c>
      <c r="AA490" s="19">
        <f t="shared" si="89"/>
        <v>87.068592057761734</v>
      </c>
      <c r="AB490" s="2" t="str">
        <f t="shared" si="90"/>
        <v>USA</v>
      </c>
      <c r="AF490"/>
    </row>
    <row r="491" spans="2:32" x14ac:dyDescent="0.25">
      <c r="B491" s="24">
        <v>484</v>
      </c>
      <c r="C491" s="2" t="s">
        <v>1015</v>
      </c>
      <c r="D491" s="3" t="s">
        <v>1016</v>
      </c>
      <c r="E491" s="7">
        <v>29600</v>
      </c>
      <c r="F491" s="7">
        <v>77021</v>
      </c>
      <c r="G491" s="5">
        <f>Table1[[#This Row],[pledged]]/Table1[[#This Row],[goal]]</f>
        <v>2.6020608108108108</v>
      </c>
      <c r="H491" s="2" t="s">
        <v>20</v>
      </c>
      <c r="I491" s="2">
        <v>1572</v>
      </c>
      <c r="J491" s="8">
        <f t="shared" si="80"/>
        <v>48.99554707379135</v>
      </c>
      <c r="K491" s="22" t="s">
        <v>40</v>
      </c>
      <c r="L491" s="22" t="s">
        <v>41</v>
      </c>
      <c r="M491" s="2">
        <v>1407128400</v>
      </c>
      <c r="N491" s="2">
        <v>1411362000</v>
      </c>
      <c r="O491" s="2" t="b">
        <v>0</v>
      </c>
      <c r="P491" s="2" t="b">
        <v>1</v>
      </c>
      <c r="Q491" s="2" t="b">
        <f>AND(Table1[[#This Row],[staff_pick]]=TRUE,Table1[[#This Row],[spotlight]]=TRUE)</f>
        <v>0</v>
      </c>
      <c r="R491" s="2" t="s">
        <v>17</v>
      </c>
      <c r="S491" s="8" t="str">
        <f t="shared" si="81"/>
        <v>food</v>
      </c>
      <c r="T491" s="8" t="str">
        <f t="shared" si="82"/>
        <v>food trucks</v>
      </c>
      <c r="U491" s="12">
        <f t="shared" si="83"/>
        <v>41855.208333333336</v>
      </c>
      <c r="V491" s="12">
        <f t="shared" si="84"/>
        <v>41904.208333333336</v>
      </c>
      <c r="W491" s="16">
        <f t="shared" si="85"/>
        <v>49</v>
      </c>
      <c r="X491" s="15">
        <f t="shared" si="86"/>
        <v>0.87</v>
      </c>
      <c r="Y491" s="19">
        <f t="shared" si="87"/>
        <v>34022.988505747126</v>
      </c>
      <c r="Z491" s="19">
        <f t="shared" si="88"/>
        <v>88529.885057471271</v>
      </c>
      <c r="AA491" s="19">
        <f t="shared" si="89"/>
        <v>56.31672077447282</v>
      </c>
      <c r="AB491" s="2" t="str">
        <f t="shared" si="90"/>
        <v>United Kingdom</v>
      </c>
      <c r="AF491"/>
    </row>
    <row r="492" spans="2:32" x14ac:dyDescent="0.25">
      <c r="B492" s="24">
        <v>485</v>
      </c>
      <c r="C492" s="2" t="s">
        <v>1017</v>
      </c>
      <c r="D492" s="3" t="s">
        <v>1018</v>
      </c>
      <c r="E492" s="7">
        <v>90600</v>
      </c>
      <c r="F492" s="7">
        <v>27844</v>
      </c>
      <c r="G492" s="5">
        <f>Table1[[#This Row],[pledged]]/Table1[[#This Row],[goal]]</f>
        <v>0.30732891832229581</v>
      </c>
      <c r="H492" s="2" t="s">
        <v>14</v>
      </c>
      <c r="I492" s="2">
        <v>648</v>
      </c>
      <c r="J492" s="8">
        <f t="shared" si="80"/>
        <v>42.969135802469133</v>
      </c>
      <c r="K492" s="22" t="s">
        <v>40</v>
      </c>
      <c r="L492" s="22" t="s">
        <v>41</v>
      </c>
      <c r="M492" s="2">
        <v>1560142800</v>
      </c>
      <c r="N492" s="2">
        <v>1563685200</v>
      </c>
      <c r="O492" s="2" t="b">
        <v>0</v>
      </c>
      <c r="P492" s="2" t="b">
        <v>0</v>
      </c>
      <c r="Q492" s="2" t="b">
        <f>AND(Table1[[#This Row],[staff_pick]]=TRUE,Table1[[#This Row],[spotlight]]=TRUE)</f>
        <v>0</v>
      </c>
      <c r="R492" s="2" t="s">
        <v>33</v>
      </c>
      <c r="S492" s="8" t="str">
        <f t="shared" si="81"/>
        <v>theater</v>
      </c>
      <c r="T492" s="8" t="str">
        <f t="shared" si="82"/>
        <v>plays</v>
      </c>
      <c r="U492" s="12">
        <f t="shared" si="83"/>
        <v>43626.208333333328</v>
      </c>
      <c r="V492" s="12">
        <f t="shared" si="84"/>
        <v>43667.208333333328</v>
      </c>
      <c r="W492" s="16">
        <f t="shared" si="85"/>
        <v>41</v>
      </c>
      <c r="X492" s="15">
        <f t="shared" si="86"/>
        <v>0.87</v>
      </c>
      <c r="Y492" s="19">
        <f t="shared" si="87"/>
        <v>104137.93103448275</v>
      </c>
      <c r="Z492" s="19">
        <f t="shared" si="88"/>
        <v>32004.597701149425</v>
      </c>
      <c r="AA492" s="19">
        <f t="shared" si="89"/>
        <v>49.3898112672059</v>
      </c>
      <c r="AB492" s="2" t="str">
        <f t="shared" si="90"/>
        <v>United Kingdom</v>
      </c>
      <c r="AF492"/>
    </row>
    <row r="493" spans="2:32" x14ac:dyDescent="0.25">
      <c r="B493" s="24">
        <v>486</v>
      </c>
      <c r="C493" s="2" t="s">
        <v>1019</v>
      </c>
      <c r="D493" s="3" t="s">
        <v>1020</v>
      </c>
      <c r="E493" s="7">
        <v>5200</v>
      </c>
      <c r="F493" s="7">
        <v>702</v>
      </c>
      <c r="G493" s="5">
        <f>Table1[[#This Row],[pledged]]/Table1[[#This Row],[goal]]</f>
        <v>0.13500000000000001</v>
      </c>
      <c r="H493" s="2" t="s">
        <v>14</v>
      </c>
      <c r="I493" s="2">
        <v>21</v>
      </c>
      <c r="J493" s="8">
        <f t="shared" si="80"/>
        <v>33.428571428571431</v>
      </c>
      <c r="K493" s="22" t="s">
        <v>40</v>
      </c>
      <c r="L493" s="22" t="s">
        <v>41</v>
      </c>
      <c r="M493" s="2">
        <v>1520575200</v>
      </c>
      <c r="N493" s="2">
        <v>1521867600</v>
      </c>
      <c r="O493" s="2" t="b">
        <v>0</v>
      </c>
      <c r="P493" s="2" t="b">
        <v>1</v>
      </c>
      <c r="Q493" s="2" t="b">
        <f>AND(Table1[[#This Row],[staff_pick]]=TRUE,Table1[[#This Row],[spotlight]]=TRUE)</f>
        <v>0</v>
      </c>
      <c r="R493" s="2" t="s">
        <v>206</v>
      </c>
      <c r="S493" s="8" t="str">
        <f t="shared" si="81"/>
        <v>publishing</v>
      </c>
      <c r="T493" s="8" t="str">
        <f t="shared" si="82"/>
        <v>translations</v>
      </c>
      <c r="U493" s="12">
        <f t="shared" si="83"/>
        <v>43168.25</v>
      </c>
      <c r="V493" s="12">
        <f t="shared" si="84"/>
        <v>43183.208333333328</v>
      </c>
      <c r="W493" s="16">
        <f t="shared" si="85"/>
        <v>15</v>
      </c>
      <c r="X493" s="15">
        <f t="shared" si="86"/>
        <v>0.87</v>
      </c>
      <c r="Y493" s="19">
        <f t="shared" si="87"/>
        <v>5977.0114942528735</v>
      </c>
      <c r="Z493" s="19">
        <f t="shared" si="88"/>
        <v>806.89655172413791</v>
      </c>
      <c r="AA493" s="19">
        <f t="shared" si="89"/>
        <v>38.423645320197046</v>
      </c>
      <c r="AB493" s="2" t="str">
        <f t="shared" si="90"/>
        <v>United Kingdom</v>
      </c>
      <c r="AF493"/>
    </row>
    <row r="494" spans="2:32" x14ac:dyDescent="0.25">
      <c r="B494" s="24">
        <v>487</v>
      </c>
      <c r="C494" s="2" t="s">
        <v>1021</v>
      </c>
      <c r="D494" s="3" t="s">
        <v>1022</v>
      </c>
      <c r="E494" s="7">
        <v>110300</v>
      </c>
      <c r="F494" s="7">
        <v>197024</v>
      </c>
      <c r="G494" s="5">
        <f>Table1[[#This Row],[pledged]]/Table1[[#This Row],[goal]]</f>
        <v>1.7862556663644606</v>
      </c>
      <c r="H494" s="2" t="s">
        <v>20</v>
      </c>
      <c r="I494" s="2">
        <v>2346</v>
      </c>
      <c r="J494" s="8">
        <f t="shared" si="80"/>
        <v>83.982949701619773</v>
      </c>
      <c r="K494" s="22" t="s">
        <v>21</v>
      </c>
      <c r="L494" s="22" t="s">
        <v>22</v>
      </c>
      <c r="M494" s="2">
        <v>1492664400</v>
      </c>
      <c r="N494" s="2">
        <v>1495515600</v>
      </c>
      <c r="O494" s="2" t="b">
        <v>0</v>
      </c>
      <c r="P494" s="2" t="b">
        <v>0</v>
      </c>
      <c r="Q494" s="2" t="b">
        <f>AND(Table1[[#This Row],[staff_pick]]=TRUE,Table1[[#This Row],[spotlight]]=TRUE)</f>
        <v>0</v>
      </c>
      <c r="R494" s="2" t="s">
        <v>33</v>
      </c>
      <c r="S494" s="8" t="str">
        <f t="shared" si="81"/>
        <v>theater</v>
      </c>
      <c r="T494" s="8" t="str">
        <f t="shared" si="82"/>
        <v>plays</v>
      </c>
      <c r="U494" s="12">
        <f t="shared" si="83"/>
        <v>42845.208333333328</v>
      </c>
      <c r="V494" s="12">
        <f t="shared" si="84"/>
        <v>42878.208333333328</v>
      </c>
      <c r="W494" s="16">
        <f t="shared" si="85"/>
        <v>33</v>
      </c>
      <c r="X494" s="15">
        <f t="shared" si="86"/>
        <v>1</v>
      </c>
      <c r="Y494" s="19">
        <f t="shared" si="87"/>
        <v>110300</v>
      </c>
      <c r="Z494" s="19">
        <f t="shared" si="88"/>
        <v>197024</v>
      </c>
      <c r="AA494" s="19">
        <f t="shared" si="89"/>
        <v>83.982949701619773</v>
      </c>
      <c r="AB494" s="2" t="str">
        <f t="shared" si="90"/>
        <v>USA</v>
      </c>
      <c r="AF494"/>
    </row>
    <row r="495" spans="2:32" x14ac:dyDescent="0.25">
      <c r="B495" s="24">
        <v>488</v>
      </c>
      <c r="C495" s="2" t="s">
        <v>1023</v>
      </c>
      <c r="D495" s="3" t="s">
        <v>1024</v>
      </c>
      <c r="E495" s="7">
        <v>5300</v>
      </c>
      <c r="F495" s="7">
        <v>11663</v>
      </c>
      <c r="G495" s="5">
        <f>Table1[[#This Row],[pledged]]/Table1[[#This Row],[goal]]</f>
        <v>2.2005660377358489</v>
      </c>
      <c r="H495" s="2" t="s">
        <v>20</v>
      </c>
      <c r="I495" s="2">
        <v>115</v>
      </c>
      <c r="J495" s="8">
        <f t="shared" si="80"/>
        <v>101.41739130434783</v>
      </c>
      <c r="K495" s="22" t="s">
        <v>21</v>
      </c>
      <c r="L495" s="22" t="s">
        <v>22</v>
      </c>
      <c r="M495" s="2">
        <v>1454479200</v>
      </c>
      <c r="N495" s="2">
        <v>1455948000</v>
      </c>
      <c r="O495" s="2" t="b">
        <v>0</v>
      </c>
      <c r="P495" s="2" t="b">
        <v>0</v>
      </c>
      <c r="Q495" s="2" t="b">
        <f>AND(Table1[[#This Row],[staff_pick]]=TRUE,Table1[[#This Row],[spotlight]]=TRUE)</f>
        <v>0</v>
      </c>
      <c r="R495" s="2" t="s">
        <v>33</v>
      </c>
      <c r="S495" s="8" t="str">
        <f t="shared" si="81"/>
        <v>theater</v>
      </c>
      <c r="T495" s="8" t="str">
        <f t="shared" si="82"/>
        <v>plays</v>
      </c>
      <c r="U495" s="12">
        <f t="shared" si="83"/>
        <v>42403.25</v>
      </c>
      <c r="V495" s="12">
        <f t="shared" si="84"/>
        <v>42420.25</v>
      </c>
      <c r="W495" s="16">
        <f t="shared" si="85"/>
        <v>17</v>
      </c>
      <c r="X495" s="15">
        <f t="shared" si="86"/>
        <v>1</v>
      </c>
      <c r="Y495" s="19">
        <f t="shared" si="87"/>
        <v>5300</v>
      </c>
      <c r="Z495" s="19">
        <f t="shared" si="88"/>
        <v>11663</v>
      </c>
      <c r="AA495" s="19">
        <f t="shared" si="89"/>
        <v>101.41739130434783</v>
      </c>
      <c r="AB495" s="2" t="str">
        <f t="shared" si="90"/>
        <v>USA</v>
      </c>
      <c r="AF495"/>
    </row>
    <row r="496" spans="2:32" x14ac:dyDescent="0.25">
      <c r="B496" s="24">
        <v>489</v>
      </c>
      <c r="C496" s="2" t="s">
        <v>1025</v>
      </c>
      <c r="D496" s="3" t="s">
        <v>1026</v>
      </c>
      <c r="E496" s="7">
        <v>9200</v>
      </c>
      <c r="F496" s="7">
        <v>9339</v>
      </c>
      <c r="G496" s="5">
        <f>Table1[[#This Row],[pledged]]/Table1[[#This Row],[goal]]</f>
        <v>1.015108695652174</v>
      </c>
      <c r="H496" s="2" t="s">
        <v>20</v>
      </c>
      <c r="I496" s="2">
        <v>85</v>
      </c>
      <c r="J496" s="8">
        <f t="shared" si="80"/>
        <v>109.87058823529412</v>
      </c>
      <c r="K496" s="22" t="s">
        <v>107</v>
      </c>
      <c r="L496" s="22" t="s">
        <v>108</v>
      </c>
      <c r="M496" s="2">
        <v>1281934800</v>
      </c>
      <c r="N496" s="2">
        <v>1282366800</v>
      </c>
      <c r="O496" s="2" t="b">
        <v>0</v>
      </c>
      <c r="P496" s="2" t="b">
        <v>0</v>
      </c>
      <c r="Q496" s="2" t="b">
        <f>AND(Table1[[#This Row],[staff_pick]]=TRUE,Table1[[#This Row],[spotlight]]=TRUE)</f>
        <v>0</v>
      </c>
      <c r="R496" s="2" t="s">
        <v>65</v>
      </c>
      <c r="S496" s="8" t="str">
        <f t="shared" si="81"/>
        <v>technology</v>
      </c>
      <c r="T496" s="8" t="str">
        <f t="shared" si="82"/>
        <v>wearables</v>
      </c>
      <c r="U496" s="12">
        <f t="shared" si="83"/>
        <v>40406.208333333336</v>
      </c>
      <c r="V496" s="12">
        <f t="shared" si="84"/>
        <v>40411.208333333336</v>
      </c>
      <c r="W496" s="16">
        <f t="shared" si="85"/>
        <v>5</v>
      </c>
      <c r="X496" s="15">
        <f t="shared" si="86"/>
        <v>1</v>
      </c>
      <c r="Y496" s="19">
        <f t="shared" si="87"/>
        <v>9200</v>
      </c>
      <c r="Z496" s="19">
        <f t="shared" si="88"/>
        <v>9339</v>
      </c>
      <c r="AA496" s="19">
        <f t="shared" si="89"/>
        <v>109.87058823529412</v>
      </c>
      <c r="AB496" s="2" t="str">
        <f t="shared" si="90"/>
        <v>Euro Zone</v>
      </c>
      <c r="AF496"/>
    </row>
    <row r="497" spans="2:32" x14ac:dyDescent="0.25">
      <c r="B497" s="24">
        <v>490</v>
      </c>
      <c r="C497" s="2" t="s">
        <v>1027</v>
      </c>
      <c r="D497" s="3" t="s">
        <v>1028</v>
      </c>
      <c r="E497" s="7">
        <v>2400</v>
      </c>
      <c r="F497" s="7">
        <v>4596</v>
      </c>
      <c r="G497" s="5">
        <f>Table1[[#This Row],[pledged]]/Table1[[#This Row],[goal]]</f>
        <v>1.915</v>
      </c>
      <c r="H497" s="2" t="s">
        <v>20</v>
      </c>
      <c r="I497" s="2">
        <v>144</v>
      </c>
      <c r="J497" s="8">
        <f t="shared" si="80"/>
        <v>31.916666666666668</v>
      </c>
      <c r="K497" s="22" t="s">
        <v>21</v>
      </c>
      <c r="L497" s="22" t="s">
        <v>22</v>
      </c>
      <c r="M497" s="2">
        <v>1573970400</v>
      </c>
      <c r="N497" s="2">
        <v>1574575200</v>
      </c>
      <c r="O497" s="2" t="b">
        <v>0</v>
      </c>
      <c r="P497" s="2" t="b">
        <v>0</v>
      </c>
      <c r="Q497" s="2" t="b">
        <f>AND(Table1[[#This Row],[staff_pick]]=TRUE,Table1[[#This Row],[spotlight]]=TRUE)</f>
        <v>0</v>
      </c>
      <c r="R497" s="2" t="s">
        <v>1029</v>
      </c>
      <c r="S497" s="8" t="str">
        <f t="shared" si="81"/>
        <v>journalism</v>
      </c>
      <c r="T497" s="8" t="str">
        <f t="shared" si="82"/>
        <v>audio</v>
      </c>
      <c r="U497" s="12">
        <f t="shared" si="83"/>
        <v>43786.25</v>
      </c>
      <c r="V497" s="12">
        <f t="shared" si="84"/>
        <v>43793.25</v>
      </c>
      <c r="W497" s="16">
        <f t="shared" si="85"/>
        <v>7</v>
      </c>
      <c r="X497" s="15">
        <f t="shared" si="86"/>
        <v>1</v>
      </c>
      <c r="Y497" s="19">
        <f t="shared" si="87"/>
        <v>2400</v>
      </c>
      <c r="Z497" s="19">
        <f t="shared" si="88"/>
        <v>4596</v>
      </c>
      <c r="AA497" s="19">
        <f t="shared" si="89"/>
        <v>31.916666666666668</v>
      </c>
      <c r="AB497" s="2" t="str">
        <f t="shared" si="90"/>
        <v>USA</v>
      </c>
      <c r="AF497"/>
    </row>
    <row r="498" spans="2:32" x14ac:dyDescent="0.25">
      <c r="B498" s="24">
        <v>491</v>
      </c>
      <c r="C498" s="2" t="s">
        <v>1030</v>
      </c>
      <c r="D498" s="3" t="s">
        <v>1031</v>
      </c>
      <c r="E498" s="7">
        <v>56800</v>
      </c>
      <c r="F498" s="7">
        <v>173437</v>
      </c>
      <c r="G498" s="5">
        <f>Table1[[#This Row],[pledged]]/Table1[[#This Row],[goal]]</f>
        <v>3.0534683098591549</v>
      </c>
      <c r="H498" s="2" t="s">
        <v>20</v>
      </c>
      <c r="I498" s="2">
        <v>2443</v>
      </c>
      <c r="J498" s="8">
        <f t="shared" si="80"/>
        <v>70.993450675399103</v>
      </c>
      <c r="K498" s="22" t="s">
        <v>21</v>
      </c>
      <c r="L498" s="22" t="s">
        <v>22</v>
      </c>
      <c r="M498" s="2">
        <v>1372654800</v>
      </c>
      <c r="N498" s="2">
        <v>1374901200</v>
      </c>
      <c r="O498" s="2" t="b">
        <v>0</v>
      </c>
      <c r="P498" s="2" t="b">
        <v>1</v>
      </c>
      <c r="Q498" s="2" t="b">
        <f>AND(Table1[[#This Row],[staff_pick]]=TRUE,Table1[[#This Row],[spotlight]]=TRUE)</f>
        <v>0</v>
      </c>
      <c r="R498" s="2" t="s">
        <v>17</v>
      </c>
      <c r="S498" s="8" t="str">
        <f t="shared" si="81"/>
        <v>food</v>
      </c>
      <c r="T498" s="8" t="str">
        <f t="shared" si="82"/>
        <v>food trucks</v>
      </c>
      <c r="U498" s="12">
        <f t="shared" si="83"/>
        <v>41456.208333333336</v>
      </c>
      <c r="V498" s="12">
        <f t="shared" si="84"/>
        <v>41482.208333333336</v>
      </c>
      <c r="W498" s="16">
        <f t="shared" si="85"/>
        <v>26</v>
      </c>
      <c r="X498" s="15">
        <f t="shared" si="86"/>
        <v>1</v>
      </c>
      <c r="Y498" s="19">
        <f t="shared" si="87"/>
        <v>56800</v>
      </c>
      <c r="Z498" s="19">
        <f t="shared" si="88"/>
        <v>173437</v>
      </c>
      <c r="AA498" s="19">
        <f t="shared" si="89"/>
        <v>70.993450675399103</v>
      </c>
      <c r="AB498" s="2" t="str">
        <f t="shared" si="90"/>
        <v>USA</v>
      </c>
      <c r="AF498"/>
    </row>
    <row r="499" spans="2:32" x14ac:dyDescent="0.25">
      <c r="B499" s="24">
        <v>492</v>
      </c>
      <c r="C499" s="2" t="s">
        <v>1032</v>
      </c>
      <c r="D499" s="3" t="s">
        <v>1033</v>
      </c>
      <c r="E499" s="7">
        <v>191000</v>
      </c>
      <c r="F499" s="7">
        <v>45831</v>
      </c>
      <c r="G499" s="5">
        <f>Table1[[#This Row],[pledged]]/Table1[[#This Row],[goal]]</f>
        <v>0.23995287958115183</v>
      </c>
      <c r="H499" s="2" t="s">
        <v>74</v>
      </c>
      <c r="I499" s="2">
        <v>595</v>
      </c>
      <c r="J499" s="8">
        <f t="shared" si="80"/>
        <v>77.026890756302521</v>
      </c>
      <c r="K499" s="22" t="s">
        <v>21</v>
      </c>
      <c r="L499" s="22" t="s">
        <v>22</v>
      </c>
      <c r="M499" s="2">
        <v>1275886800</v>
      </c>
      <c r="N499" s="2">
        <v>1278910800</v>
      </c>
      <c r="O499" s="2" t="b">
        <v>1</v>
      </c>
      <c r="P499" s="2" t="b">
        <v>1</v>
      </c>
      <c r="Q499" s="2" t="b">
        <f>AND(Table1[[#This Row],[staff_pick]]=TRUE,Table1[[#This Row],[spotlight]]=TRUE)</f>
        <v>1</v>
      </c>
      <c r="R499" s="2" t="s">
        <v>100</v>
      </c>
      <c r="S499" s="8" t="str">
        <f t="shared" si="81"/>
        <v>film &amp; video</v>
      </c>
      <c r="T499" s="8" t="str">
        <f t="shared" si="82"/>
        <v>shorts</v>
      </c>
      <c r="U499" s="12">
        <f t="shared" si="83"/>
        <v>40336.208333333336</v>
      </c>
      <c r="V499" s="12">
        <f t="shared" si="84"/>
        <v>40371.208333333336</v>
      </c>
      <c r="W499" s="16">
        <f t="shared" si="85"/>
        <v>35</v>
      </c>
      <c r="X499" s="15">
        <f t="shared" si="86"/>
        <v>1</v>
      </c>
      <c r="Y499" s="19">
        <f t="shared" si="87"/>
        <v>191000</v>
      </c>
      <c r="Z499" s="19">
        <f t="shared" si="88"/>
        <v>45831</v>
      </c>
      <c r="AA499" s="19">
        <f t="shared" si="89"/>
        <v>77.026890756302521</v>
      </c>
      <c r="AB499" s="2" t="str">
        <f t="shared" si="90"/>
        <v>USA</v>
      </c>
      <c r="AF499"/>
    </row>
    <row r="500" spans="2:32" x14ac:dyDescent="0.25">
      <c r="B500" s="24">
        <v>493</v>
      </c>
      <c r="C500" s="2" t="s">
        <v>1034</v>
      </c>
      <c r="D500" s="3" t="s">
        <v>1035</v>
      </c>
      <c r="E500" s="7">
        <v>900</v>
      </c>
      <c r="F500" s="7">
        <v>6514</v>
      </c>
      <c r="G500" s="5">
        <f>Table1[[#This Row],[pledged]]/Table1[[#This Row],[goal]]</f>
        <v>7.2377777777777776</v>
      </c>
      <c r="H500" s="2" t="s">
        <v>20</v>
      </c>
      <c r="I500" s="2">
        <v>64</v>
      </c>
      <c r="J500" s="8">
        <f t="shared" si="80"/>
        <v>101.78125</v>
      </c>
      <c r="K500" s="22" t="s">
        <v>21</v>
      </c>
      <c r="L500" s="22" t="s">
        <v>22</v>
      </c>
      <c r="M500" s="2">
        <v>1561784400</v>
      </c>
      <c r="N500" s="2">
        <v>1562907600</v>
      </c>
      <c r="O500" s="2" t="b">
        <v>0</v>
      </c>
      <c r="P500" s="2" t="b">
        <v>0</v>
      </c>
      <c r="Q500" s="2" t="b">
        <f>AND(Table1[[#This Row],[staff_pick]]=TRUE,Table1[[#This Row],[spotlight]]=TRUE)</f>
        <v>0</v>
      </c>
      <c r="R500" s="2" t="s">
        <v>122</v>
      </c>
      <c r="S500" s="8" t="str">
        <f t="shared" si="81"/>
        <v>photography</v>
      </c>
      <c r="T500" s="8" t="str">
        <f t="shared" si="82"/>
        <v>photography books</v>
      </c>
      <c r="U500" s="12">
        <f t="shared" si="83"/>
        <v>43645.208333333328</v>
      </c>
      <c r="V500" s="12">
        <f t="shared" si="84"/>
        <v>43658.208333333328</v>
      </c>
      <c r="W500" s="16">
        <f t="shared" si="85"/>
        <v>13</v>
      </c>
      <c r="X500" s="15">
        <f t="shared" si="86"/>
        <v>1</v>
      </c>
      <c r="Y500" s="19">
        <f t="shared" si="87"/>
        <v>900</v>
      </c>
      <c r="Z500" s="19">
        <f t="shared" si="88"/>
        <v>6514</v>
      </c>
      <c r="AA500" s="19">
        <f t="shared" si="89"/>
        <v>101.78125</v>
      </c>
      <c r="AB500" s="2" t="str">
        <f t="shared" si="90"/>
        <v>USA</v>
      </c>
      <c r="AF500"/>
    </row>
    <row r="501" spans="2:32" x14ac:dyDescent="0.25">
      <c r="B501" s="24">
        <v>494</v>
      </c>
      <c r="C501" s="2" t="s">
        <v>1036</v>
      </c>
      <c r="D501" s="3" t="s">
        <v>1037</v>
      </c>
      <c r="E501" s="7">
        <v>2500</v>
      </c>
      <c r="F501" s="7">
        <v>13684</v>
      </c>
      <c r="G501" s="5">
        <f>Table1[[#This Row],[pledged]]/Table1[[#This Row],[goal]]</f>
        <v>5.4736000000000002</v>
      </c>
      <c r="H501" s="2" t="s">
        <v>20</v>
      </c>
      <c r="I501" s="2">
        <v>268</v>
      </c>
      <c r="J501" s="8">
        <f t="shared" si="80"/>
        <v>51.059701492537314</v>
      </c>
      <c r="K501" s="22" t="s">
        <v>21</v>
      </c>
      <c r="L501" s="22" t="s">
        <v>22</v>
      </c>
      <c r="M501" s="2">
        <v>1332392400</v>
      </c>
      <c r="N501" s="2">
        <v>1332478800</v>
      </c>
      <c r="O501" s="2" t="b">
        <v>0</v>
      </c>
      <c r="P501" s="2" t="b">
        <v>0</v>
      </c>
      <c r="Q501" s="2" t="b">
        <f>AND(Table1[[#This Row],[staff_pick]]=TRUE,Table1[[#This Row],[spotlight]]=TRUE)</f>
        <v>0</v>
      </c>
      <c r="R501" s="2" t="s">
        <v>65</v>
      </c>
      <c r="S501" s="8" t="str">
        <f t="shared" si="81"/>
        <v>technology</v>
      </c>
      <c r="T501" s="8" t="str">
        <f t="shared" si="82"/>
        <v>wearables</v>
      </c>
      <c r="U501" s="12">
        <f t="shared" si="83"/>
        <v>40990.208333333336</v>
      </c>
      <c r="V501" s="12">
        <f t="shared" si="84"/>
        <v>40991.208333333336</v>
      </c>
      <c r="W501" s="16">
        <f t="shared" si="85"/>
        <v>1</v>
      </c>
      <c r="X501" s="15">
        <f t="shared" si="86"/>
        <v>1</v>
      </c>
      <c r="Y501" s="19">
        <f t="shared" si="87"/>
        <v>2500</v>
      </c>
      <c r="Z501" s="19">
        <f t="shared" si="88"/>
        <v>13684</v>
      </c>
      <c r="AA501" s="19">
        <f t="shared" si="89"/>
        <v>51.059701492537314</v>
      </c>
      <c r="AB501" s="2" t="str">
        <f t="shared" si="90"/>
        <v>USA</v>
      </c>
      <c r="AF501"/>
    </row>
    <row r="502" spans="2:32" x14ac:dyDescent="0.25">
      <c r="B502" s="24">
        <v>495</v>
      </c>
      <c r="C502" s="2" t="s">
        <v>1038</v>
      </c>
      <c r="D502" s="3" t="s">
        <v>1039</v>
      </c>
      <c r="E502" s="7">
        <v>3200</v>
      </c>
      <c r="F502" s="7">
        <v>13264</v>
      </c>
      <c r="G502" s="5">
        <f>Table1[[#This Row],[pledged]]/Table1[[#This Row],[goal]]</f>
        <v>4.1449999999999996</v>
      </c>
      <c r="H502" s="2" t="s">
        <v>20</v>
      </c>
      <c r="I502" s="2">
        <v>195</v>
      </c>
      <c r="J502" s="8">
        <f t="shared" si="80"/>
        <v>68.02051282051282</v>
      </c>
      <c r="K502" s="22" t="s">
        <v>36</v>
      </c>
      <c r="L502" s="22" t="s">
        <v>37</v>
      </c>
      <c r="M502" s="2">
        <v>1402376400</v>
      </c>
      <c r="N502" s="2">
        <v>1402722000</v>
      </c>
      <c r="O502" s="2" t="b">
        <v>0</v>
      </c>
      <c r="P502" s="2" t="b">
        <v>0</v>
      </c>
      <c r="Q502" s="2" t="b">
        <f>AND(Table1[[#This Row],[staff_pick]]=TRUE,Table1[[#This Row],[spotlight]]=TRUE)</f>
        <v>0</v>
      </c>
      <c r="R502" s="2" t="s">
        <v>33</v>
      </c>
      <c r="S502" s="8" t="str">
        <f t="shared" si="81"/>
        <v>theater</v>
      </c>
      <c r="T502" s="8" t="str">
        <f t="shared" si="82"/>
        <v>plays</v>
      </c>
      <c r="U502" s="12">
        <f t="shared" si="83"/>
        <v>41800.208333333336</v>
      </c>
      <c r="V502" s="12">
        <f t="shared" si="84"/>
        <v>41804.208333333336</v>
      </c>
      <c r="W502" s="16">
        <f t="shared" si="85"/>
        <v>4</v>
      </c>
      <c r="X502" s="15">
        <f t="shared" si="86"/>
        <v>7.46</v>
      </c>
      <c r="Y502" s="19">
        <f t="shared" si="87"/>
        <v>428.9544235924933</v>
      </c>
      <c r="Z502" s="19">
        <f t="shared" si="88"/>
        <v>1778.0160857908847</v>
      </c>
      <c r="AA502" s="19">
        <f t="shared" si="89"/>
        <v>9.118031209184025</v>
      </c>
      <c r="AB502" s="2" t="str">
        <f t="shared" si="90"/>
        <v>Denmark</v>
      </c>
      <c r="AF502"/>
    </row>
    <row r="503" spans="2:32" x14ac:dyDescent="0.25">
      <c r="B503" s="24">
        <v>496</v>
      </c>
      <c r="C503" s="2" t="s">
        <v>1040</v>
      </c>
      <c r="D503" s="3" t="s">
        <v>1041</v>
      </c>
      <c r="E503" s="7">
        <v>183800</v>
      </c>
      <c r="F503" s="7">
        <v>1667</v>
      </c>
      <c r="G503" s="5">
        <f>Table1[[#This Row],[pledged]]/Table1[[#This Row],[goal]]</f>
        <v>9.0696409140369975E-3</v>
      </c>
      <c r="H503" s="2" t="s">
        <v>14</v>
      </c>
      <c r="I503" s="2">
        <v>54</v>
      </c>
      <c r="J503" s="8">
        <f t="shared" si="80"/>
        <v>30.87037037037037</v>
      </c>
      <c r="K503" s="22" t="s">
        <v>21</v>
      </c>
      <c r="L503" s="22" t="s">
        <v>22</v>
      </c>
      <c r="M503" s="2">
        <v>1495342800</v>
      </c>
      <c r="N503" s="2">
        <v>1496811600</v>
      </c>
      <c r="O503" s="2" t="b">
        <v>0</v>
      </c>
      <c r="P503" s="2" t="b">
        <v>0</v>
      </c>
      <c r="Q503" s="2" t="b">
        <f>AND(Table1[[#This Row],[staff_pick]]=TRUE,Table1[[#This Row],[spotlight]]=TRUE)</f>
        <v>0</v>
      </c>
      <c r="R503" s="2" t="s">
        <v>71</v>
      </c>
      <c r="S503" s="8" t="str">
        <f t="shared" si="81"/>
        <v>film &amp; video</v>
      </c>
      <c r="T503" s="8" t="str">
        <f t="shared" si="82"/>
        <v>animation</v>
      </c>
      <c r="U503" s="12">
        <f t="shared" si="83"/>
        <v>42876.208333333328</v>
      </c>
      <c r="V503" s="12">
        <f t="shared" si="84"/>
        <v>42893.208333333328</v>
      </c>
      <c r="W503" s="16">
        <f t="shared" si="85"/>
        <v>17</v>
      </c>
      <c r="X503" s="15">
        <f t="shared" si="86"/>
        <v>1</v>
      </c>
      <c r="Y503" s="19">
        <f t="shared" si="87"/>
        <v>183800</v>
      </c>
      <c r="Z503" s="19">
        <f t="shared" si="88"/>
        <v>1667</v>
      </c>
      <c r="AA503" s="19">
        <f t="shared" si="89"/>
        <v>30.87037037037037</v>
      </c>
      <c r="AB503" s="2" t="str">
        <f t="shared" si="90"/>
        <v>USA</v>
      </c>
      <c r="AF503"/>
    </row>
    <row r="504" spans="2:32" x14ac:dyDescent="0.25">
      <c r="B504" s="24">
        <v>497</v>
      </c>
      <c r="C504" s="2" t="s">
        <v>1042</v>
      </c>
      <c r="D504" s="3" t="s">
        <v>1043</v>
      </c>
      <c r="E504" s="7">
        <v>9800</v>
      </c>
      <c r="F504" s="7">
        <v>3349</v>
      </c>
      <c r="G504" s="5">
        <f>Table1[[#This Row],[pledged]]/Table1[[#This Row],[goal]]</f>
        <v>0.34173469387755101</v>
      </c>
      <c r="H504" s="2" t="s">
        <v>14</v>
      </c>
      <c r="I504" s="2">
        <v>120</v>
      </c>
      <c r="J504" s="8">
        <f t="shared" si="80"/>
        <v>27.908333333333335</v>
      </c>
      <c r="K504" s="22" t="s">
        <v>21</v>
      </c>
      <c r="L504" s="22" t="s">
        <v>22</v>
      </c>
      <c r="M504" s="2">
        <v>1482213600</v>
      </c>
      <c r="N504" s="2">
        <v>1482213600</v>
      </c>
      <c r="O504" s="2" t="b">
        <v>0</v>
      </c>
      <c r="P504" s="2" t="b">
        <v>1</v>
      </c>
      <c r="Q504" s="2" t="b">
        <f>AND(Table1[[#This Row],[staff_pick]]=TRUE,Table1[[#This Row],[spotlight]]=TRUE)</f>
        <v>0</v>
      </c>
      <c r="R504" s="2" t="s">
        <v>65</v>
      </c>
      <c r="S504" s="8" t="str">
        <f t="shared" si="81"/>
        <v>technology</v>
      </c>
      <c r="T504" s="8" t="str">
        <f t="shared" si="82"/>
        <v>wearables</v>
      </c>
      <c r="U504" s="12">
        <f t="shared" si="83"/>
        <v>42724.25</v>
      </c>
      <c r="V504" s="12">
        <f t="shared" si="84"/>
        <v>42724.25</v>
      </c>
      <c r="W504" s="16">
        <f t="shared" si="85"/>
        <v>0</v>
      </c>
      <c r="X504" s="15">
        <f t="shared" si="86"/>
        <v>1</v>
      </c>
      <c r="Y504" s="19">
        <f t="shared" si="87"/>
        <v>9800</v>
      </c>
      <c r="Z504" s="19">
        <f t="shared" si="88"/>
        <v>3349</v>
      </c>
      <c r="AA504" s="19">
        <f t="shared" si="89"/>
        <v>27.908333333333335</v>
      </c>
      <c r="AB504" s="2" t="str">
        <f t="shared" si="90"/>
        <v>USA</v>
      </c>
      <c r="AF504"/>
    </row>
    <row r="505" spans="2:32" x14ac:dyDescent="0.25">
      <c r="B505" s="24">
        <v>498</v>
      </c>
      <c r="C505" s="2" t="s">
        <v>1044</v>
      </c>
      <c r="D505" s="3" t="s">
        <v>1045</v>
      </c>
      <c r="E505" s="7">
        <v>193400</v>
      </c>
      <c r="F505" s="7">
        <v>46317</v>
      </c>
      <c r="G505" s="5">
        <f>Table1[[#This Row],[pledged]]/Table1[[#This Row],[goal]]</f>
        <v>0.239488107549121</v>
      </c>
      <c r="H505" s="2" t="s">
        <v>14</v>
      </c>
      <c r="I505" s="2">
        <v>579</v>
      </c>
      <c r="J505" s="8">
        <f t="shared" si="80"/>
        <v>79.994818652849744</v>
      </c>
      <c r="K505" s="22" t="s">
        <v>36</v>
      </c>
      <c r="L505" s="22" t="s">
        <v>37</v>
      </c>
      <c r="M505" s="2">
        <v>1420092000</v>
      </c>
      <c r="N505" s="2">
        <v>1420264800</v>
      </c>
      <c r="O505" s="2" t="b">
        <v>0</v>
      </c>
      <c r="P505" s="2" t="b">
        <v>0</v>
      </c>
      <c r="Q505" s="2" t="b">
        <f>AND(Table1[[#This Row],[staff_pick]]=TRUE,Table1[[#This Row],[spotlight]]=TRUE)</f>
        <v>0</v>
      </c>
      <c r="R505" s="2" t="s">
        <v>28</v>
      </c>
      <c r="S505" s="8" t="str">
        <f t="shared" si="81"/>
        <v>technology</v>
      </c>
      <c r="T505" s="8" t="str">
        <f t="shared" si="82"/>
        <v>web</v>
      </c>
      <c r="U505" s="12">
        <f t="shared" si="83"/>
        <v>42005.25</v>
      </c>
      <c r="V505" s="12">
        <f t="shared" si="84"/>
        <v>42007.25</v>
      </c>
      <c r="W505" s="16">
        <f t="shared" si="85"/>
        <v>2</v>
      </c>
      <c r="X505" s="15">
        <f t="shared" si="86"/>
        <v>7.46</v>
      </c>
      <c r="Y505" s="19">
        <f t="shared" si="87"/>
        <v>25924.932975871314</v>
      </c>
      <c r="Z505" s="19">
        <f t="shared" si="88"/>
        <v>6208.7131367292222</v>
      </c>
      <c r="AA505" s="19">
        <f t="shared" si="89"/>
        <v>10.723166039255997</v>
      </c>
      <c r="AB505" s="2" t="str">
        <f t="shared" si="90"/>
        <v>Denmark</v>
      </c>
      <c r="AF505"/>
    </row>
    <row r="506" spans="2:32" x14ac:dyDescent="0.25">
      <c r="B506" s="24">
        <v>499</v>
      </c>
      <c r="C506" s="2" t="s">
        <v>1046</v>
      </c>
      <c r="D506" s="3" t="s">
        <v>1047</v>
      </c>
      <c r="E506" s="7">
        <v>163800</v>
      </c>
      <c r="F506" s="7">
        <v>78743</v>
      </c>
      <c r="G506" s="5">
        <f>Table1[[#This Row],[pledged]]/Table1[[#This Row],[goal]]</f>
        <v>0.48072649572649573</v>
      </c>
      <c r="H506" s="2" t="s">
        <v>14</v>
      </c>
      <c r="I506" s="2">
        <v>2072</v>
      </c>
      <c r="J506" s="8">
        <f t="shared" si="80"/>
        <v>38.003378378378379</v>
      </c>
      <c r="K506" s="22" t="s">
        <v>21</v>
      </c>
      <c r="L506" s="22" t="s">
        <v>22</v>
      </c>
      <c r="M506" s="2">
        <v>1458018000</v>
      </c>
      <c r="N506" s="2">
        <v>1458450000</v>
      </c>
      <c r="O506" s="2" t="b">
        <v>0</v>
      </c>
      <c r="P506" s="2" t="b">
        <v>1</v>
      </c>
      <c r="Q506" s="2" t="b">
        <f>AND(Table1[[#This Row],[staff_pick]]=TRUE,Table1[[#This Row],[spotlight]]=TRUE)</f>
        <v>0</v>
      </c>
      <c r="R506" s="2" t="s">
        <v>42</v>
      </c>
      <c r="S506" s="8" t="str">
        <f t="shared" si="81"/>
        <v>film &amp; video</v>
      </c>
      <c r="T506" s="8" t="str">
        <f t="shared" si="82"/>
        <v>documentary</v>
      </c>
      <c r="U506" s="12">
        <f t="shared" si="83"/>
        <v>42444.208333333328</v>
      </c>
      <c r="V506" s="12">
        <f t="shared" si="84"/>
        <v>42449.208333333328</v>
      </c>
      <c r="W506" s="16">
        <f t="shared" si="85"/>
        <v>5</v>
      </c>
      <c r="X506" s="15">
        <f t="shared" si="86"/>
        <v>1</v>
      </c>
      <c r="Y506" s="19">
        <f t="shared" si="87"/>
        <v>163800</v>
      </c>
      <c r="Z506" s="19">
        <f t="shared" si="88"/>
        <v>78743</v>
      </c>
      <c r="AA506" s="19">
        <f t="shared" si="89"/>
        <v>38.003378378378379</v>
      </c>
      <c r="AB506" s="2" t="str">
        <f t="shared" si="90"/>
        <v>USA</v>
      </c>
      <c r="AF506"/>
    </row>
    <row r="507" spans="2:32" x14ac:dyDescent="0.25">
      <c r="B507" s="24">
        <v>500</v>
      </c>
      <c r="C507" s="2" t="s">
        <v>1048</v>
      </c>
      <c r="D507" s="3" t="s">
        <v>1049</v>
      </c>
      <c r="E507" s="7">
        <v>100</v>
      </c>
      <c r="F507" s="7">
        <v>0</v>
      </c>
      <c r="G507" s="5">
        <f>Table1[[#This Row],[pledged]]/Table1[[#This Row],[goal]]</f>
        <v>0</v>
      </c>
      <c r="H507" s="2" t="s">
        <v>14</v>
      </c>
      <c r="I507" s="2">
        <v>0</v>
      </c>
      <c r="J507" s="8">
        <f t="shared" si="80"/>
        <v>0</v>
      </c>
      <c r="K507" s="22" t="s">
        <v>21</v>
      </c>
      <c r="L507" s="22" t="s">
        <v>22</v>
      </c>
      <c r="M507" s="2">
        <v>1367384400</v>
      </c>
      <c r="N507" s="2">
        <v>1369803600</v>
      </c>
      <c r="O507" s="2" t="b">
        <v>0</v>
      </c>
      <c r="P507" s="2" t="b">
        <v>1</v>
      </c>
      <c r="Q507" s="2" t="b">
        <f>AND(Table1[[#This Row],[staff_pick]]=TRUE,Table1[[#This Row],[spotlight]]=TRUE)</f>
        <v>0</v>
      </c>
      <c r="R507" s="2" t="s">
        <v>33</v>
      </c>
      <c r="S507" s="8" t="str">
        <f t="shared" si="81"/>
        <v>theater</v>
      </c>
      <c r="T507" s="8" t="str">
        <f t="shared" si="82"/>
        <v>plays</v>
      </c>
      <c r="U507" s="12">
        <f t="shared" si="83"/>
        <v>41395.208333333336</v>
      </c>
      <c r="V507" s="12">
        <f t="shared" si="84"/>
        <v>41423.208333333336</v>
      </c>
      <c r="W507" s="16">
        <f t="shared" si="85"/>
        <v>28</v>
      </c>
      <c r="X507" s="15">
        <f t="shared" si="86"/>
        <v>1</v>
      </c>
      <c r="Y507" s="19">
        <f t="shared" si="87"/>
        <v>100</v>
      </c>
      <c r="Z507" s="19">
        <f t="shared" si="88"/>
        <v>0</v>
      </c>
      <c r="AA507" s="19">
        <f t="shared" si="89"/>
        <v>0</v>
      </c>
      <c r="AB507" s="2" t="str">
        <f t="shared" si="90"/>
        <v>USA</v>
      </c>
      <c r="AF507"/>
    </row>
    <row r="508" spans="2:32" x14ac:dyDescent="0.25">
      <c r="B508" s="24">
        <v>501</v>
      </c>
      <c r="C508" s="2" t="s">
        <v>1050</v>
      </c>
      <c r="D508" s="3" t="s">
        <v>1051</v>
      </c>
      <c r="E508" s="7">
        <v>153600</v>
      </c>
      <c r="F508" s="7">
        <v>107743</v>
      </c>
      <c r="G508" s="5">
        <f>Table1[[#This Row],[pledged]]/Table1[[#This Row],[goal]]</f>
        <v>0.70145182291666663</v>
      </c>
      <c r="H508" s="2" t="s">
        <v>14</v>
      </c>
      <c r="I508" s="2">
        <v>1796</v>
      </c>
      <c r="J508" s="8">
        <f t="shared" si="80"/>
        <v>59.990534521158132</v>
      </c>
      <c r="K508" s="22" t="s">
        <v>21</v>
      </c>
      <c r="L508" s="22" t="s">
        <v>22</v>
      </c>
      <c r="M508" s="2">
        <v>1363064400</v>
      </c>
      <c r="N508" s="2">
        <v>1363237200</v>
      </c>
      <c r="O508" s="2" t="b">
        <v>0</v>
      </c>
      <c r="P508" s="2" t="b">
        <v>0</v>
      </c>
      <c r="Q508" s="2" t="b">
        <f>AND(Table1[[#This Row],[staff_pick]]=TRUE,Table1[[#This Row],[spotlight]]=TRUE)</f>
        <v>0</v>
      </c>
      <c r="R508" s="2" t="s">
        <v>42</v>
      </c>
      <c r="S508" s="8" t="str">
        <f t="shared" si="81"/>
        <v>film &amp; video</v>
      </c>
      <c r="T508" s="8" t="str">
        <f t="shared" si="82"/>
        <v>documentary</v>
      </c>
      <c r="U508" s="12">
        <f t="shared" si="83"/>
        <v>41345.208333333336</v>
      </c>
      <c r="V508" s="12">
        <f t="shared" si="84"/>
        <v>41347.208333333336</v>
      </c>
      <c r="W508" s="16">
        <f t="shared" si="85"/>
        <v>2</v>
      </c>
      <c r="X508" s="15">
        <f t="shared" si="86"/>
        <v>1</v>
      </c>
      <c r="Y508" s="19">
        <f t="shared" si="87"/>
        <v>153600</v>
      </c>
      <c r="Z508" s="19">
        <f t="shared" si="88"/>
        <v>107743</v>
      </c>
      <c r="AA508" s="19">
        <f t="shared" si="89"/>
        <v>59.990534521158132</v>
      </c>
      <c r="AB508" s="2" t="str">
        <f t="shared" si="90"/>
        <v>USA</v>
      </c>
      <c r="AF508"/>
    </row>
    <row r="509" spans="2:32" x14ac:dyDescent="0.25">
      <c r="B509" s="24">
        <v>502</v>
      </c>
      <c r="C509" s="2" t="s">
        <v>477</v>
      </c>
      <c r="D509" s="3" t="s">
        <v>1052</v>
      </c>
      <c r="E509" s="7">
        <v>1300</v>
      </c>
      <c r="F509" s="7">
        <v>6889</v>
      </c>
      <c r="G509" s="5">
        <f>Table1[[#This Row],[pledged]]/Table1[[#This Row],[goal]]</f>
        <v>5.2992307692307694</v>
      </c>
      <c r="H509" s="2" t="s">
        <v>20</v>
      </c>
      <c r="I509" s="2">
        <v>186</v>
      </c>
      <c r="J509" s="8">
        <f t="shared" si="80"/>
        <v>37.037634408602152</v>
      </c>
      <c r="K509" s="22" t="s">
        <v>26</v>
      </c>
      <c r="L509" s="22" t="s">
        <v>27</v>
      </c>
      <c r="M509" s="2">
        <v>1343365200</v>
      </c>
      <c r="N509" s="2">
        <v>1345870800</v>
      </c>
      <c r="O509" s="2" t="b">
        <v>0</v>
      </c>
      <c r="P509" s="2" t="b">
        <v>1</v>
      </c>
      <c r="Q509" s="2" t="b">
        <f>AND(Table1[[#This Row],[staff_pick]]=TRUE,Table1[[#This Row],[spotlight]]=TRUE)</f>
        <v>0</v>
      </c>
      <c r="R509" s="2" t="s">
        <v>89</v>
      </c>
      <c r="S509" s="8" t="str">
        <f t="shared" si="81"/>
        <v>games</v>
      </c>
      <c r="T509" s="8" t="str">
        <f t="shared" si="82"/>
        <v>video games</v>
      </c>
      <c r="U509" s="12">
        <f t="shared" si="83"/>
        <v>41117.208333333336</v>
      </c>
      <c r="V509" s="12">
        <f t="shared" si="84"/>
        <v>41146.208333333336</v>
      </c>
      <c r="W509" s="16">
        <f t="shared" si="85"/>
        <v>29</v>
      </c>
      <c r="X509" s="15">
        <f t="shared" si="86"/>
        <v>1.49</v>
      </c>
      <c r="Y509" s="19">
        <f t="shared" si="87"/>
        <v>872.48322147651004</v>
      </c>
      <c r="Z509" s="19">
        <f t="shared" si="88"/>
        <v>4623.4899328859065</v>
      </c>
      <c r="AA509" s="19">
        <f t="shared" si="89"/>
        <v>24.857472757451109</v>
      </c>
      <c r="AB509" s="2" t="str">
        <f t="shared" si="90"/>
        <v>Australia</v>
      </c>
      <c r="AF509"/>
    </row>
    <row r="510" spans="2:32" x14ac:dyDescent="0.25">
      <c r="B510" s="24">
        <v>503</v>
      </c>
      <c r="C510" s="2" t="s">
        <v>1053</v>
      </c>
      <c r="D510" s="3" t="s">
        <v>1054</v>
      </c>
      <c r="E510" s="7">
        <v>25500</v>
      </c>
      <c r="F510" s="7">
        <v>45983</v>
      </c>
      <c r="G510" s="5">
        <f>Table1[[#This Row],[pledged]]/Table1[[#This Row],[goal]]</f>
        <v>1.8032549019607844</v>
      </c>
      <c r="H510" s="2" t="s">
        <v>20</v>
      </c>
      <c r="I510" s="2">
        <v>460</v>
      </c>
      <c r="J510" s="8">
        <f t="shared" si="80"/>
        <v>99.963043478260872</v>
      </c>
      <c r="K510" s="22" t="s">
        <v>21</v>
      </c>
      <c r="L510" s="22" t="s">
        <v>22</v>
      </c>
      <c r="M510" s="2">
        <v>1435726800</v>
      </c>
      <c r="N510" s="2">
        <v>1437454800</v>
      </c>
      <c r="O510" s="2" t="b">
        <v>0</v>
      </c>
      <c r="P510" s="2" t="b">
        <v>0</v>
      </c>
      <c r="Q510" s="2" t="b">
        <f>AND(Table1[[#This Row],[staff_pick]]=TRUE,Table1[[#This Row],[spotlight]]=TRUE)</f>
        <v>0</v>
      </c>
      <c r="R510" s="2" t="s">
        <v>53</v>
      </c>
      <c r="S510" s="8" t="str">
        <f t="shared" si="81"/>
        <v>film &amp; video</v>
      </c>
      <c r="T510" s="8" t="str">
        <f t="shared" si="82"/>
        <v>drama</v>
      </c>
      <c r="U510" s="12">
        <f t="shared" si="83"/>
        <v>42186.208333333328</v>
      </c>
      <c r="V510" s="12">
        <f t="shared" si="84"/>
        <v>42206.208333333328</v>
      </c>
      <c r="W510" s="16">
        <f t="shared" si="85"/>
        <v>20</v>
      </c>
      <c r="X510" s="15">
        <f t="shared" si="86"/>
        <v>1</v>
      </c>
      <c r="Y510" s="19">
        <f t="shared" si="87"/>
        <v>25500</v>
      </c>
      <c r="Z510" s="19">
        <f t="shared" si="88"/>
        <v>45983</v>
      </c>
      <c r="AA510" s="19">
        <f t="shared" si="89"/>
        <v>99.963043478260872</v>
      </c>
      <c r="AB510" s="2" t="str">
        <f t="shared" si="90"/>
        <v>USA</v>
      </c>
      <c r="AF510"/>
    </row>
    <row r="511" spans="2:32" x14ac:dyDescent="0.25">
      <c r="B511" s="24">
        <v>504</v>
      </c>
      <c r="C511" s="2" t="s">
        <v>1055</v>
      </c>
      <c r="D511" s="3" t="s">
        <v>1056</v>
      </c>
      <c r="E511" s="7">
        <v>7500</v>
      </c>
      <c r="F511" s="7">
        <v>6924</v>
      </c>
      <c r="G511" s="5">
        <f>Table1[[#This Row],[pledged]]/Table1[[#This Row],[goal]]</f>
        <v>0.92320000000000002</v>
      </c>
      <c r="H511" s="2" t="s">
        <v>14</v>
      </c>
      <c r="I511" s="2">
        <v>62</v>
      </c>
      <c r="J511" s="8">
        <f t="shared" si="80"/>
        <v>111.6774193548387</v>
      </c>
      <c r="K511" s="22" t="s">
        <v>107</v>
      </c>
      <c r="L511" s="22" t="s">
        <v>108</v>
      </c>
      <c r="M511" s="2">
        <v>1431925200</v>
      </c>
      <c r="N511" s="2">
        <v>1432011600</v>
      </c>
      <c r="O511" s="2" t="b">
        <v>0</v>
      </c>
      <c r="P511" s="2" t="b">
        <v>0</v>
      </c>
      <c r="Q511" s="2" t="b">
        <f>AND(Table1[[#This Row],[staff_pick]]=TRUE,Table1[[#This Row],[spotlight]]=TRUE)</f>
        <v>0</v>
      </c>
      <c r="R511" s="2" t="s">
        <v>23</v>
      </c>
      <c r="S511" s="8" t="str">
        <f t="shared" si="81"/>
        <v>music</v>
      </c>
      <c r="T511" s="8" t="str">
        <f t="shared" si="82"/>
        <v>rock</v>
      </c>
      <c r="U511" s="12">
        <f t="shared" si="83"/>
        <v>42142.208333333328</v>
      </c>
      <c r="V511" s="12">
        <f t="shared" si="84"/>
        <v>42143.208333333328</v>
      </c>
      <c r="W511" s="16">
        <f t="shared" si="85"/>
        <v>1</v>
      </c>
      <c r="X511" s="15">
        <f t="shared" si="86"/>
        <v>1</v>
      </c>
      <c r="Y511" s="19">
        <f t="shared" si="87"/>
        <v>7500</v>
      </c>
      <c r="Z511" s="19">
        <f t="shared" si="88"/>
        <v>6924</v>
      </c>
      <c r="AA511" s="19">
        <f t="shared" si="89"/>
        <v>111.6774193548387</v>
      </c>
      <c r="AB511" s="2" t="str">
        <f t="shared" si="90"/>
        <v>Euro Zone</v>
      </c>
      <c r="AF511"/>
    </row>
    <row r="512" spans="2:32" x14ac:dyDescent="0.25">
      <c r="B512" s="24">
        <v>505</v>
      </c>
      <c r="C512" s="2" t="s">
        <v>1057</v>
      </c>
      <c r="D512" s="3" t="s">
        <v>1058</v>
      </c>
      <c r="E512" s="7">
        <v>89900</v>
      </c>
      <c r="F512" s="7">
        <v>12497</v>
      </c>
      <c r="G512" s="5">
        <f>Table1[[#This Row],[pledged]]/Table1[[#This Row],[goal]]</f>
        <v>0.13901001112347053</v>
      </c>
      <c r="H512" s="2" t="s">
        <v>14</v>
      </c>
      <c r="I512" s="2">
        <v>347</v>
      </c>
      <c r="J512" s="8">
        <f t="shared" si="80"/>
        <v>36.014409221902014</v>
      </c>
      <c r="K512" s="22" t="s">
        <v>21</v>
      </c>
      <c r="L512" s="22" t="s">
        <v>22</v>
      </c>
      <c r="M512" s="2">
        <v>1362722400</v>
      </c>
      <c r="N512" s="2">
        <v>1366347600</v>
      </c>
      <c r="O512" s="2" t="b">
        <v>0</v>
      </c>
      <c r="P512" s="2" t="b">
        <v>1</v>
      </c>
      <c r="Q512" s="2" t="b">
        <f>AND(Table1[[#This Row],[staff_pick]]=TRUE,Table1[[#This Row],[spotlight]]=TRUE)</f>
        <v>0</v>
      </c>
      <c r="R512" s="2" t="s">
        <v>133</v>
      </c>
      <c r="S512" s="8" t="str">
        <f t="shared" si="81"/>
        <v>publishing</v>
      </c>
      <c r="T512" s="8" t="str">
        <f t="shared" si="82"/>
        <v>radio &amp; podcasts</v>
      </c>
      <c r="U512" s="12">
        <f t="shared" si="83"/>
        <v>41341.25</v>
      </c>
      <c r="V512" s="12">
        <f t="shared" si="84"/>
        <v>41383.208333333336</v>
      </c>
      <c r="W512" s="16">
        <f t="shared" si="85"/>
        <v>42</v>
      </c>
      <c r="X512" s="15">
        <f t="shared" si="86"/>
        <v>1</v>
      </c>
      <c r="Y512" s="19">
        <f t="shared" si="87"/>
        <v>89900</v>
      </c>
      <c r="Z512" s="19">
        <f t="shared" si="88"/>
        <v>12497</v>
      </c>
      <c r="AA512" s="19">
        <f t="shared" si="89"/>
        <v>36.014409221902014</v>
      </c>
      <c r="AB512" s="2" t="str">
        <f t="shared" si="90"/>
        <v>USA</v>
      </c>
      <c r="AF512"/>
    </row>
    <row r="513" spans="2:32" x14ac:dyDescent="0.25">
      <c r="B513" s="24">
        <v>506</v>
      </c>
      <c r="C513" s="2" t="s">
        <v>1059</v>
      </c>
      <c r="D513" s="3" t="s">
        <v>1060</v>
      </c>
      <c r="E513" s="7">
        <v>18000</v>
      </c>
      <c r="F513" s="7">
        <v>166874</v>
      </c>
      <c r="G513" s="5">
        <f>Table1[[#This Row],[pledged]]/Table1[[#This Row],[goal]]</f>
        <v>9.2707777777777771</v>
      </c>
      <c r="H513" s="2" t="s">
        <v>20</v>
      </c>
      <c r="I513" s="2">
        <v>2528</v>
      </c>
      <c r="J513" s="8">
        <f t="shared" si="80"/>
        <v>66.010284810126578</v>
      </c>
      <c r="K513" s="22" t="s">
        <v>21</v>
      </c>
      <c r="L513" s="22" t="s">
        <v>22</v>
      </c>
      <c r="M513" s="2">
        <v>1511416800</v>
      </c>
      <c r="N513" s="2">
        <v>1512885600</v>
      </c>
      <c r="O513" s="2" t="b">
        <v>0</v>
      </c>
      <c r="P513" s="2" t="b">
        <v>1</v>
      </c>
      <c r="Q513" s="2" t="b">
        <f>AND(Table1[[#This Row],[staff_pick]]=TRUE,Table1[[#This Row],[spotlight]]=TRUE)</f>
        <v>0</v>
      </c>
      <c r="R513" s="2" t="s">
        <v>33</v>
      </c>
      <c r="S513" s="8" t="str">
        <f t="shared" si="81"/>
        <v>theater</v>
      </c>
      <c r="T513" s="8" t="str">
        <f t="shared" si="82"/>
        <v>plays</v>
      </c>
      <c r="U513" s="12">
        <f t="shared" si="83"/>
        <v>43062.25</v>
      </c>
      <c r="V513" s="12">
        <f t="shared" si="84"/>
        <v>43079.25</v>
      </c>
      <c r="W513" s="16">
        <f t="shared" si="85"/>
        <v>17</v>
      </c>
      <c r="X513" s="15">
        <f t="shared" si="86"/>
        <v>1</v>
      </c>
      <c r="Y513" s="19">
        <f t="shared" si="87"/>
        <v>18000</v>
      </c>
      <c r="Z513" s="19">
        <f t="shared" si="88"/>
        <v>166874</v>
      </c>
      <c r="AA513" s="19">
        <f t="shared" si="89"/>
        <v>66.010284810126578</v>
      </c>
      <c r="AB513" s="2" t="str">
        <f t="shared" si="90"/>
        <v>USA</v>
      </c>
      <c r="AF513"/>
    </row>
    <row r="514" spans="2:32" x14ac:dyDescent="0.25">
      <c r="B514" s="24">
        <v>507</v>
      </c>
      <c r="C514" s="2" t="s">
        <v>1061</v>
      </c>
      <c r="D514" s="3" t="s">
        <v>1062</v>
      </c>
      <c r="E514" s="7">
        <v>2100</v>
      </c>
      <c r="F514" s="7">
        <v>837</v>
      </c>
      <c r="G514" s="5">
        <f>Table1[[#This Row],[pledged]]/Table1[[#This Row],[goal]]</f>
        <v>0.39857142857142858</v>
      </c>
      <c r="H514" s="2" t="s">
        <v>14</v>
      </c>
      <c r="I514" s="2">
        <v>19</v>
      </c>
      <c r="J514" s="8">
        <f t="shared" si="80"/>
        <v>44.05263157894737</v>
      </c>
      <c r="K514" s="22" t="s">
        <v>21</v>
      </c>
      <c r="L514" s="22" t="s">
        <v>22</v>
      </c>
      <c r="M514" s="2">
        <v>1365483600</v>
      </c>
      <c r="N514" s="2">
        <v>1369717200</v>
      </c>
      <c r="O514" s="2" t="b">
        <v>0</v>
      </c>
      <c r="P514" s="2" t="b">
        <v>1</v>
      </c>
      <c r="Q514" s="2" t="b">
        <f>AND(Table1[[#This Row],[staff_pick]]=TRUE,Table1[[#This Row],[spotlight]]=TRUE)</f>
        <v>0</v>
      </c>
      <c r="R514" s="2" t="s">
        <v>28</v>
      </c>
      <c r="S514" s="8" t="str">
        <f t="shared" si="81"/>
        <v>technology</v>
      </c>
      <c r="T514" s="8" t="str">
        <f t="shared" si="82"/>
        <v>web</v>
      </c>
      <c r="U514" s="12">
        <f t="shared" si="83"/>
        <v>41373.208333333336</v>
      </c>
      <c r="V514" s="12">
        <f t="shared" si="84"/>
        <v>41422.208333333336</v>
      </c>
      <c r="W514" s="16">
        <f t="shared" si="85"/>
        <v>49</v>
      </c>
      <c r="X514" s="15">
        <f t="shared" si="86"/>
        <v>1</v>
      </c>
      <c r="Y514" s="19">
        <f t="shared" si="87"/>
        <v>2100</v>
      </c>
      <c r="Z514" s="19">
        <f t="shared" si="88"/>
        <v>837</v>
      </c>
      <c r="AA514" s="19">
        <f t="shared" si="89"/>
        <v>44.05263157894737</v>
      </c>
      <c r="AB514" s="2" t="str">
        <f t="shared" si="90"/>
        <v>USA</v>
      </c>
      <c r="AF514"/>
    </row>
    <row r="515" spans="2:32" x14ac:dyDescent="0.25">
      <c r="B515" s="24">
        <v>508</v>
      </c>
      <c r="C515" s="2" t="s">
        <v>1063</v>
      </c>
      <c r="D515" s="3" t="s">
        <v>1064</v>
      </c>
      <c r="E515" s="7">
        <v>172700</v>
      </c>
      <c r="F515" s="7">
        <v>193820</v>
      </c>
      <c r="G515" s="5">
        <f>Table1[[#This Row],[pledged]]/Table1[[#This Row],[goal]]</f>
        <v>1.1222929936305732</v>
      </c>
      <c r="H515" s="2" t="s">
        <v>20</v>
      </c>
      <c r="I515" s="2">
        <v>3657</v>
      </c>
      <c r="J515" s="8">
        <f t="shared" si="80"/>
        <v>52.999726551818434</v>
      </c>
      <c r="K515" s="22" t="s">
        <v>21</v>
      </c>
      <c r="L515" s="22" t="s">
        <v>22</v>
      </c>
      <c r="M515" s="2">
        <v>1532840400</v>
      </c>
      <c r="N515" s="2">
        <v>1534654800</v>
      </c>
      <c r="O515" s="2" t="b">
        <v>0</v>
      </c>
      <c r="P515" s="2" t="b">
        <v>0</v>
      </c>
      <c r="Q515" s="2" t="b">
        <f>AND(Table1[[#This Row],[staff_pick]]=TRUE,Table1[[#This Row],[spotlight]]=TRUE)</f>
        <v>0</v>
      </c>
      <c r="R515" s="2" t="s">
        <v>33</v>
      </c>
      <c r="S515" s="8" t="str">
        <f t="shared" si="81"/>
        <v>theater</v>
      </c>
      <c r="T515" s="8" t="str">
        <f t="shared" si="82"/>
        <v>plays</v>
      </c>
      <c r="U515" s="12">
        <f t="shared" si="83"/>
        <v>43310.208333333328</v>
      </c>
      <c r="V515" s="12">
        <f t="shared" si="84"/>
        <v>43331.208333333328</v>
      </c>
      <c r="W515" s="16">
        <f t="shared" si="85"/>
        <v>21</v>
      </c>
      <c r="X515" s="15">
        <f t="shared" si="86"/>
        <v>1</v>
      </c>
      <c r="Y515" s="19">
        <f t="shared" si="87"/>
        <v>172700</v>
      </c>
      <c r="Z515" s="19">
        <f t="shared" si="88"/>
        <v>193820</v>
      </c>
      <c r="AA515" s="19">
        <f t="shared" si="89"/>
        <v>52.999726551818434</v>
      </c>
      <c r="AB515" s="2" t="str">
        <f t="shared" si="90"/>
        <v>USA</v>
      </c>
      <c r="AF515"/>
    </row>
    <row r="516" spans="2:32" x14ac:dyDescent="0.25">
      <c r="B516" s="24">
        <v>509</v>
      </c>
      <c r="C516" s="2" t="s">
        <v>398</v>
      </c>
      <c r="D516" s="3" t="s">
        <v>1065</v>
      </c>
      <c r="E516" s="7">
        <v>168500</v>
      </c>
      <c r="F516" s="7">
        <v>119510</v>
      </c>
      <c r="G516" s="5">
        <f>Table1[[#This Row],[pledged]]/Table1[[#This Row],[goal]]</f>
        <v>0.70925816023738875</v>
      </c>
      <c r="H516" s="2" t="s">
        <v>14</v>
      </c>
      <c r="I516" s="2">
        <v>1258</v>
      </c>
      <c r="J516" s="8">
        <f t="shared" si="80"/>
        <v>95</v>
      </c>
      <c r="K516" s="22" t="s">
        <v>21</v>
      </c>
      <c r="L516" s="22" t="s">
        <v>22</v>
      </c>
      <c r="M516" s="2">
        <v>1336194000</v>
      </c>
      <c r="N516" s="2">
        <v>1337058000</v>
      </c>
      <c r="O516" s="2" t="b">
        <v>0</v>
      </c>
      <c r="P516" s="2" t="b">
        <v>0</v>
      </c>
      <c r="Q516" s="2" t="b">
        <f>AND(Table1[[#This Row],[staff_pick]]=TRUE,Table1[[#This Row],[spotlight]]=TRUE)</f>
        <v>0</v>
      </c>
      <c r="R516" s="2" t="s">
        <v>33</v>
      </c>
      <c r="S516" s="8" t="str">
        <f t="shared" si="81"/>
        <v>theater</v>
      </c>
      <c r="T516" s="8" t="str">
        <f t="shared" si="82"/>
        <v>plays</v>
      </c>
      <c r="U516" s="12">
        <f t="shared" si="83"/>
        <v>41034.208333333336</v>
      </c>
      <c r="V516" s="12">
        <f t="shared" si="84"/>
        <v>41044.208333333336</v>
      </c>
      <c r="W516" s="16">
        <f t="shared" si="85"/>
        <v>10</v>
      </c>
      <c r="X516" s="15">
        <f t="shared" si="86"/>
        <v>1</v>
      </c>
      <c r="Y516" s="19">
        <f t="shared" si="87"/>
        <v>168500</v>
      </c>
      <c r="Z516" s="19">
        <f t="shared" si="88"/>
        <v>119510</v>
      </c>
      <c r="AA516" s="19">
        <f t="shared" si="89"/>
        <v>95</v>
      </c>
      <c r="AB516" s="2" t="str">
        <f t="shared" si="90"/>
        <v>USA</v>
      </c>
      <c r="AF516"/>
    </row>
    <row r="517" spans="2:32" x14ac:dyDescent="0.25">
      <c r="B517" s="24">
        <v>510</v>
      </c>
      <c r="C517" s="2" t="s">
        <v>1066</v>
      </c>
      <c r="D517" s="3" t="s">
        <v>1067</v>
      </c>
      <c r="E517" s="7">
        <v>7800</v>
      </c>
      <c r="F517" s="7">
        <v>9289</v>
      </c>
      <c r="G517" s="5">
        <f>Table1[[#This Row],[pledged]]/Table1[[#This Row],[goal]]</f>
        <v>1.1908974358974358</v>
      </c>
      <c r="H517" s="2" t="s">
        <v>20</v>
      </c>
      <c r="I517" s="2">
        <v>131</v>
      </c>
      <c r="J517" s="8">
        <f t="shared" si="80"/>
        <v>70.908396946564892</v>
      </c>
      <c r="K517" s="22" t="s">
        <v>26</v>
      </c>
      <c r="L517" s="22" t="s">
        <v>27</v>
      </c>
      <c r="M517" s="2">
        <v>1527742800</v>
      </c>
      <c r="N517" s="2">
        <v>1529816400</v>
      </c>
      <c r="O517" s="2" t="b">
        <v>0</v>
      </c>
      <c r="P517" s="2" t="b">
        <v>0</v>
      </c>
      <c r="Q517" s="2" t="b">
        <f>AND(Table1[[#This Row],[staff_pick]]=TRUE,Table1[[#This Row],[spotlight]]=TRUE)</f>
        <v>0</v>
      </c>
      <c r="R517" s="2" t="s">
        <v>53</v>
      </c>
      <c r="S517" s="8" t="str">
        <f t="shared" si="81"/>
        <v>film &amp; video</v>
      </c>
      <c r="T517" s="8" t="str">
        <f t="shared" si="82"/>
        <v>drama</v>
      </c>
      <c r="U517" s="12">
        <f t="shared" si="83"/>
        <v>43251.208333333328</v>
      </c>
      <c r="V517" s="12">
        <f t="shared" si="84"/>
        <v>43275.208333333328</v>
      </c>
      <c r="W517" s="16">
        <f t="shared" si="85"/>
        <v>24</v>
      </c>
      <c r="X517" s="15">
        <f t="shared" si="86"/>
        <v>1.49</v>
      </c>
      <c r="Y517" s="19">
        <f t="shared" si="87"/>
        <v>5234.89932885906</v>
      </c>
      <c r="Z517" s="19">
        <f t="shared" si="88"/>
        <v>6234.2281879194634</v>
      </c>
      <c r="AA517" s="19">
        <f t="shared" si="89"/>
        <v>47.589528152056971</v>
      </c>
      <c r="AB517" s="2" t="str">
        <f t="shared" si="90"/>
        <v>Australia</v>
      </c>
      <c r="AF517"/>
    </row>
    <row r="518" spans="2:32" x14ac:dyDescent="0.25">
      <c r="B518" s="24">
        <v>511</v>
      </c>
      <c r="C518" s="2" t="s">
        <v>1068</v>
      </c>
      <c r="D518" s="3" t="s">
        <v>1069</v>
      </c>
      <c r="E518" s="7">
        <v>147800</v>
      </c>
      <c r="F518" s="7">
        <v>35498</v>
      </c>
      <c r="G518" s="5">
        <f>Table1[[#This Row],[pledged]]/Table1[[#This Row],[goal]]</f>
        <v>0.24017591339648173</v>
      </c>
      <c r="H518" s="2" t="s">
        <v>14</v>
      </c>
      <c r="I518" s="2">
        <v>362</v>
      </c>
      <c r="J518" s="8">
        <f t="shared" si="80"/>
        <v>98.060773480662988</v>
      </c>
      <c r="K518" s="22" t="s">
        <v>21</v>
      </c>
      <c r="L518" s="22" t="s">
        <v>22</v>
      </c>
      <c r="M518" s="2">
        <v>1564030800</v>
      </c>
      <c r="N518" s="2">
        <v>1564894800</v>
      </c>
      <c r="O518" s="2" t="b">
        <v>0</v>
      </c>
      <c r="P518" s="2" t="b">
        <v>0</v>
      </c>
      <c r="Q518" s="2" t="b">
        <f>AND(Table1[[#This Row],[staff_pick]]=TRUE,Table1[[#This Row],[spotlight]]=TRUE)</f>
        <v>0</v>
      </c>
      <c r="R518" s="2" t="s">
        <v>33</v>
      </c>
      <c r="S518" s="8" t="str">
        <f t="shared" si="81"/>
        <v>theater</v>
      </c>
      <c r="T518" s="8" t="str">
        <f t="shared" si="82"/>
        <v>plays</v>
      </c>
      <c r="U518" s="12">
        <f t="shared" si="83"/>
        <v>43671.208333333328</v>
      </c>
      <c r="V518" s="12">
        <f t="shared" si="84"/>
        <v>43681.208333333328</v>
      </c>
      <c r="W518" s="16">
        <f t="shared" si="85"/>
        <v>10</v>
      </c>
      <c r="X518" s="15">
        <f t="shared" si="86"/>
        <v>1</v>
      </c>
      <c r="Y518" s="19">
        <f t="shared" si="87"/>
        <v>147800</v>
      </c>
      <c r="Z518" s="19">
        <f t="shared" si="88"/>
        <v>35498</v>
      </c>
      <c r="AA518" s="19">
        <f t="shared" si="89"/>
        <v>98.060773480662988</v>
      </c>
      <c r="AB518" s="2" t="str">
        <f t="shared" si="90"/>
        <v>USA</v>
      </c>
      <c r="AF518"/>
    </row>
    <row r="519" spans="2:32" x14ac:dyDescent="0.25">
      <c r="B519" s="24">
        <v>512</v>
      </c>
      <c r="C519" s="2" t="s">
        <v>1070</v>
      </c>
      <c r="D519" s="3" t="s">
        <v>1071</v>
      </c>
      <c r="E519" s="7">
        <v>9100</v>
      </c>
      <c r="F519" s="7">
        <v>12678</v>
      </c>
      <c r="G519" s="5">
        <f>Table1[[#This Row],[pledged]]/Table1[[#This Row],[goal]]</f>
        <v>1.3931868131868133</v>
      </c>
      <c r="H519" s="2" t="s">
        <v>20</v>
      </c>
      <c r="I519" s="2">
        <v>239</v>
      </c>
      <c r="J519" s="8">
        <f t="shared" ref="J519:J582" si="91">IFERROR(F519/I519,0)</f>
        <v>53.046025104602514</v>
      </c>
      <c r="K519" s="22" t="s">
        <v>21</v>
      </c>
      <c r="L519" s="22" t="s">
        <v>22</v>
      </c>
      <c r="M519" s="2">
        <v>1404536400</v>
      </c>
      <c r="N519" s="2">
        <v>1404622800</v>
      </c>
      <c r="O519" s="2" t="b">
        <v>0</v>
      </c>
      <c r="P519" s="2" t="b">
        <v>1</v>
      </c>
      <c r="Q519" s="2" t="b">
        <f>AND(Table1[[#This Row],[staff_pick]]=TRUE,Table1[[#This Row],[spotlight]]=TRUE)</f>
        <v>0</v>
      </c>
      <c r="R519" s="2" t="s">
        <v>89</v>
      </c>
      <c r="S519" s="8" t="str">
        <f t="shared" ref="S519:S582" si="92">LEFT(R519,SEARCH("/",R519,1)-1)</f>
        <v>games</v>
      </c>
      <c r="T519" s="8" t="str">
        <f t="shared" ref="T519:T582" si="93">MID(R519,SEARCH("/",R519,1)+1,256)</f>
        <v>video games</v>
      </c>
      <c r="U519" s="12">
        <f t="shared" ref="U519:U582" si="94">(((M519/60)/60)/24)+DATE(1970,1,1)</f>
        <v>41825.208333333336</v>
      </c>
      <c r="V519" s="12">
        <f t="shared" ref="V519:V582" si="95">(((N519/60)/60)/24)+DATE(1970,1,1)</f>
        <v>41826.208333333336</v>
      </c>
      <c r="W519" s="16">
        <f t="shared" ref="W519:W582" si="96">_xlfn.DAYS(V519,U519)</f>
        <v>1</v>
      </c>
      <c r="X519" s="15">
        <f t="shared" ref="X519:X582" si="97">VLOOKUP(L519,$AF$7:$AG$13,2,FALSE)</f>
        <v>1</v>
      </c>
      <c r="Y519" s="19">
        <f t="shared" ref="Y519:Y582" si="98">E519/X519</f>
        <v>9100</v>
      </c>
      <c r="Z519" s="19">
        <f t="shared" ref="Z519:Z582" si="99">F519/X519</f>
        <v>12678</v>
      </c>
      <c r="AA519" s="19">
        <f t="shared" ref="AA519:AA582" si="100">IFERROR(Z519/I519,0)</f>
        <v>53.046025104602514</v>
      </c>
      <c r="AB519" s="2" t="str">
        <f t="shared" ref="AB519:AB582" si="101">VLOOKUP(L519,$AF$7:$AH$13,3,FALSE)</f>
        <v>USA</v>
      </c>
      <c r="AF519"/>
    </row>
    <row r="520" spans="2:32" x14ac:dyDescent="0.25">
      <c r="B520" s="24">
        <v>513</v>
      </c>
      <c r="C520" s="2" t="s">
        <v>1072</v>
      </c>
      <c r="D520" s="3" t="s">
        <v>1073</v>
      </c>
      <c r="E520" s="7">
        <v>8300</v>
      </c>
      <c r="F520" s="7">
        <v>3260</v>
      </c>
      <c r="G520" s="5">
        <f>Table1[[#This Row],[pledged]]/Table1[[#This Row],[goal]]</f>
        <v>0.39277108433734942</v>
      </c>
      <c r="H520" s="2" t="s">
        <v>74</v>
      </c>
      <c r="I520" s="2">
        <v>35</v>
      </c>
      <c r="J520" s="8">
        <f t="shared" si="91"/>
        <v>93.142857142857139</v>
      </c>
      <c r="K520" s="22" t="s">
        <v>21</v>
      </c>
      <c r="L520" s="22" t="s">
        <v>22</v>
      </c>
      <c r="M520" s="2">
        <v>1284008400</v>
      </c>
      <c r="N520" s="2">
        <v>1284181200</v>
      </c>
      <c r="O520" s="2" t="b">
        <v>0</v>
      </c>
      <c r="P520" s="2" t="b">
        <v>0</v>
      </c>
      <c r="Q520" s="2" t="b">
        <f>AND(Table1[[#This Row],[staff_pick]]=TRUE,Table1[[#This Row],[spotlight]]=TRUE)</f>
        <v>0</v>
      </c>
      <c r="R520" s="2" t="s">
        <v>269</v>
      </c>
      <c r="S520" s="8" t="str">
        <f t="shared" si="92"/>
        <v>film &amp; video</v>
      </c>
      <c r="T520" s="8" t="str">
        <f t="shared" si="93"/>
        <v>television</v>
      </c>
      <c r="U520" s="12">
        <f t="shared" si="94"/>
        <v>40430.208333333336</v>
      </c>
      <c r="V520" s="12">
        <f t="shared" si="95"/>
        <v>40432.208333333336</v>
      </c>
      <c r="W520" s="16">
        <f t="shared" si="96"/>
        <v>2</v>
      </c>
      <c r="X520" s="15">
        <f t="shared" si="97"/>
        <v>1</v>
      </c>
      <c r="Y520" s="19">
        <f t="shared" si="98"/>
        <v>8300</v>
      </c>
      <c r="Z520" s="19">
        <f t="shared" si="99"/>
        <v>3260</v>
      </c>
      <c r="AA520" s="19">
        <f t="shared" si="100"/>
        <v>93.142857142857139</v>
      </c>
      <c r="AB520" s="2" t="str">
        <f t="shared" si="101"/>
        <v>USA</v>
      </c>
      <c r="AF520"/>
    </row>
    <row r="521" spans="2:32" x14ac:dyDescent="0.25">
      <c r="B521" s="24">
        <v>514</v>
      </c>
      <c r="C521" s="2" t="s">
        <v>1074</v>
      </c>
      <c r="D521" s="3" t="s">
        <v>1075</v>
      </c>
      <c r="E521" s="7">
        <v>138700</v>
      </c>
      <c r="F521" s="7">
        <v>31123</v>
      </c>
      <c r="G521" s="5">
        <f>Table1[[#This Row],[pledged]]/Table1[[#This Row],[goal]]</f>
        <v>0.22439077144917088</v>
      </c>
      <c r="H521" s="2" t="s">
        <v>74</v>
      </c>
      <c r="I521" s="2">
        <v>528</v>
      </c>
      <c r="J521" s="8">
        <f t="shared" si="91"/>
        <v>58.945075757575758</v>
      </c>
      <c r="K521" s="22" t="s">
        <v>98</v>
      </c>
      <c r="L521" s="22" t="s">
        <v>99</v>
      </c>
      <c r="M521" s="2">
        <v>1386309600</v>
      </c>
      <c r="N521" s="2">
        <v>1386741600</v>
      </c>
      <c r="O521" s="2" t="b">
        <v>0</v>
      </c>
      <c r="P521" s="2" t="b">
        <v>1</v>
      </c>
      <c r="Q521" s="2" t="b">
        <f>AND(Table1[[#This Row],[staff_pick]]=TRUE,Table1[[#This Row],[spotlight]]=TRUE)</f>
        <v>0</v>
      </c>
      <c r="R521" s="2" t="s">
        <v>23</v>
      </c>
      <c r="S521" s="8" t="str">
        <f t="shared" si="92"/>
        <v>music</v>
      </c>
      <c r="T521" s="8" t="str">
        <f t="shared" si="93"/>
        <v>rock</v>
      </c>
      <c r="U521" s="12">
        <f t="shared" si="94"/>
        <v>41614.25</v>
      </c>
      <c r="V521" s="12">
        <f t="shared" si="95"/>
        <v>41619.25</v>
      </c>
      <c r="W521" s="16">
        <f t="shared" si="96"/>
        <v>5</v>
      </c>
      <c r="X521" s="15">
        <f t="shared" si="97"/>
        <v>0.96</v>
      </c>
      <c r="Y521" s="19">
        <f t="shared" si="98"/>
        <v>144479.16666666669</v>
      </c>
      <c r="Z521" s="19">
        <f t="shared" si="99"/>
        <v>32419.791666666668</v>
      </c>
      <c r="AA521" s="19">
        <f t="shared" si="100"/>
        <v>61.401120580808083</v>
      </c>
      <c r="AB521" s="2" t="str">
        <f t="shared" si="101"/>
        <v>Switzerland</v>
      </c>
      <c r="AF521"/>
    </row>
    <row r="522" spans="2:32" x14ac:dyDescent="0.25">
      <c r="B522" s="24">
        <v>515</v>
      </c>
      <c r="C522" s="2" t="s">
        <v>1076</v>
      </c>
      <c r="D522" s="3" t="s">
        <v>1077</v>
      </c>
      <c r="E522" s="7">
        <v>8600</v>
      </c>
      <c r="F522" s="7">
        <v>4797</v>
      </c>
      <c r="G522" s="5">
        <f>Table1[[#This Row],[pledged]]/Table1[[#This Row],[goal]]</f>
        <v>0.55779069767441858</v>
      </c>
      <c r="H522" s="2" t="s">
        <v>14</v>
      </c>
      <c r="I522" s="2">
        <v>133</v>
      </c>
      <c r="J522" s="8">
        <f t="shared" si="91"/>
        <v>36.067669172932334</v>
      </c>
      <c r="K522" s="22" t="s">
        <v>15</v>
      </c>
      <c r="L522" s="22" t="s">
        <v>16</v>
      </c>
      <c r="M522" s="2">
        <v>1324620000</v>
      </c>
      <c r="N522" s="2">
        <v>1324792800</v>
      </c>
      <c r="O522" s="2" t="b">
        <v>0</v>
      </c>
      <c r="P522" s="2" t="b">
        <v>1</v>
      </c>
      <c r="Q522" s="2" t="b">
        <f>AND(Table1[[#This Row],[staff_pick]]=TRUE,Table1[[#This Row],[spotlight]]=TRUE)</f>
        <v>0</v>
      </c>
      <c r="R522" s="2" t="s">
        <v>33</v>
      </c>
      <c r="S522" s="8" t="str">
        <f t="shared" si="92"/>
        <v>theater</v>
      </c>
      <c r="T522" s="8" t="str">
        <f t="shared" si="93"/>
        <v>plays</v>
      </c>
      <c r="U522" s="12">
        <f t="shared" si="94"/>
        <v>40900.25</v>
      </c>
      <c r="V522" s="12">
        <f t="shared" si="95"/>
        <v>40902.25</v>
      </c>
      <c r="W522" s="16">
        <f t="shared" si="96"/>
        <v>2</v>
      </c>
      <c r="X522" s="15">
        <f t="shared" si="97"/>
        <v>1.32</v>
      </c>
      <c r="Y522" s="19">
        <f t="shared" si="98"/>
        <v>6515.151515151515</v>
      </c>
      <c r="Z522" s="19">
        <f t="shared" si="99"/>
        <v>3634.090909090909</v>
      </c>
      <c r="AA522" s="19">
        <f t="shared" si="100"/>
        <v>27.323991797676008</v>
      </c>
      <c r="AB522" s="2" t="str">
        <f t="shared" si="101"/>
        <v>Canada</v>
      </c>
      <c r="AF522"/>
    </row>
    <row r="523" spans="2:32" x14ac:dyDescent="0.25">
      <c r="B523" s="24">
        <v>516</v>
      </c>
      <c r="C523" s="2" t="s">
        <v>1078</v>
      </c>
      <c r="D523" s="3" t="s">
        <v>1079</v>
      </c>
      <c r="E523" s="7">
        <v>125400</v>
      </c>
      <c r="F523" s="7">
        <v>53324</v>
      </c>
      <c r="G523" s="5">
        <f>Table1[[#This Row],[pledged]]/Table1[[#This Row],[goal]]</f>
        <v>0.42523125996810207</v>
      </c>
      <c r="H523" s="2" t="s">
        <v>14</v>
      </c>
      <c r="I523" s="2">
        <v>846</v>
      </c>
      <c r="J523" s="8">
        <f t="shared" si="91"/>
        <v>63.030732860520096</v>
      </c>
      <c r="K523" s="22" t="s">
        <v>21</v>
      </c>
      <c r="L523" s="22" t="s">
        <v>22</v>
      </c>
      <c r="M523" s="2">
        <v>1281070800</v>
      </c>
      <c r="N523" s="2">
        <v>1284354000</v>
      </c>
      <c r="O523" s="2" t="b">
        <v>0</v>
      </c>
      <c r="P523" s="2" t="b">
        <v>0</v>
      </c>
      <c r="Q523" s="2" t="b">
        <f>AND(Table1[[#This Row],[staff_pick]]=TRUE,Table1[[#This Row],[spotlight]]=TRUE)</f>
        <v>0</v>
      </c>
      <c r="R523" s="2" t="s">
        <v>68</v>
      </c>
      <c r="S523" s="8" t="str">
        <f t="shared" si="92"/>
        <v>publishing</v>
      </c>
      <c r="T523" s="8" t="str">
        <f t="shared" si="93"/>
        <v>nonfiction</v>
      </c>
      <c r="U523" s="12">
        <f t="shared" si="94"/>
        <v>40396.208333333336</v>
      </c>
      <c r="V523" s="12">
        <f t="shared" si="95"/>
        <v>40434.208333333336</v>
      </c>
      <c r="W523" s="16">
        <f t="shared" si="96"/>
        <v>38</v>
      </c>
      <c r="X523" s="15">
        <f t="shared" si="97"/>
        <v>1</v>
      </c>
      <c r="Y523" s="19">
        <f t="shared" si="98"/>
        <v>125400</v>
      </c>
      <c r="Z523" s="19">
        <f t="shared" si="99"/>
        <v>53324</v>
      </c>
      <c r="AA523" s="19">
        <f t="shared" si="100"/>
        <v>63.030732860520096</v>
      </c>
      <c r="AB523" s="2" t="str">
        <f t="shared" si="101"/>
        <v>USA</v>
      </c>
      <c r="AF523"/>
    </row>
    <row r="524" spans="2:32" x14ac:dyDescent="0.25">
      <c r="B524" s="24">
        <v>517</v>
      </c>
      <c r="C524" s="2" t="s">
        <v>1080</v>
      </c>
      <c r="D524" s="3" t="s">
        <v>1081</v>
      </c>
      <c r="E524" s="7">
        <v>5900</v>
      </c>
      <c r="F524" s="7">
        <v>6608</v>
      </c>
      <c r="G524" s="5">
        <f>Table1[[#This Row],[pledged]]/Table1[[#This Row],[goal]]</f>
        <v>1.1200000000000001</v>
      </c>
      <c r="H524" s="2" t="s">
        <v>20</v>
      </c>
      <c r="I524" s="2">
        <v>78</v>
      </c>
      <c r="J524" s="8">
        <f t="shared" si="91"/>
        <v>84.717948717948715</v>
      </c>
      <c r="K524" s="22" t="s">
        <v>21</v>
      </c>
      <c r="L524" s="22" t="s">
        <v>22</v>
      </c>
      <c r="M524" s="2">
        <v>1493960400</v>
      </c>
      <c r="N524" s="2">
        <v>1494392400</v>
      </c>
      <c r="O524" s="2" t="b">
        <v>0</v>
      </c>
      <c r="P524" s="2" t="b">
        <v>0</v>
      </c>
      <c r="Q524" s="2" t="b">
        <f>AND(Table1[[#This Row],[staff_pick]]=TRUE,Table1[[#This Row],[spotlight]]=TRUE)</f>
        <v>0</v>
      </c>
      <c r="R524" s="2" t="s">
        <v>17</v>
      </c>
      <c r="S524" s="8" t="str">
        <f t="shared" si="92"/>
        <v>food</v>
      </c>
      <c r="T524" s="8" t="str">
        <f t="shared" si="93"/>
        <v>food trucks</v>
      </c>
      <c r="U524" s="12">
        <f t="shared" si="94"/>
        <v>42860.208333333328</v>
      </c>
      <c r="V524" s="12">
        <f t="shared" si="95"/>
        <v>42865.208333333328</v>
      </c>
      <c r="W524" s="16">
        <f t="shared" si="96"/>
        <v>5</v>
      </c>
      <c r="X524" s="15">
        <f t="shared" si="97"/>
        <v>1</v>
      </c>
      <c r="Y524" s="19">
        <f t="shared" si="98"/>
        <v>5900</v>
      </c>
      <c r="Z524" s="19">
        <f t="shared" si="99"/>
        <v>6608</v>
      </c>
      <c r="AA524" s="19">
        <f t="shared" si="100"/>
        <v>84.717948717948715</v>
      </c>
      <c r="AB524" s="2" t="str">
        <f t="shared" si="101"/>
        <v>USA</v>
      </c>
      <c r="AF524"/>
    </row>
    <row r="525" spans="2:32" x14ac:dyDescent="0.25">
      <c r="B525" s="24">
        <v>518</v>
      </c>
      <c r="C525" s="2" t="s">
        <v>1082</v>
      </c>
      <c r="D525" s="3" t="s">
        <v>1083</v>
      </c>
      <c r="E525" s="7">
        <v>8800</v>
      </c>
      <c r="F525" s="7">
        <v>622</v>
      </c>
      <c r="G525" s="5">
        <f>Table1[[#This Row],[pledged]]/Table1[[#This Row],[goal]]</f>
        <v>7.0681818181818179E-2</v>
      </c>
      <c r="H525" s="2" t="s">
        <v>14</v>
      </c>
      <c r="I525" s="2">
        <v>10</v>
      </c>
      <c r="J525" s="8">
        <f t="shared" si="91"/>
        <v>62.2</v>
      </c>
      <c r="K525" s="22" t="s">
        <v>21</v>
      </c>
      <c r="L525" s="22" t="s">
        <v>22</v>
      </c>
      <c r="M525" s="2">
        <v>1519365600</v>
      </c>
      <c r="N525" s="2">
        <v>1519538400</v>
      </c>
      <c r="O525" s="2" t="b">
        <v>0</v>
      </c>
      <c r="P525" s="2" t="b">
        <v>1</v>
      </c>
      <c r="Q525" s="2" t="b">
        <f>AND(Table1[[#This Row],[staff_pick]]=TRUE,Table1[[#This Row],[spotlight]]=TRUE)</f>
        <v>0</v>
      </c>
      <c r="R525" s="2" t="s">
        <v>71</v>
      </c>
      <c r="S525" s="8" t="str">
        <f t="shared" si="92"/>
        <v>film &amp; video</v>
      </c>
      <c r="T525" s="8" t="str">
        <f t="shared" si="93"/>
        <v>animation</v>
      </c>
      <c r="U525" s="12">
        <f t="shared" si="94"/>
        <v>43154.25</v>
      </c>
      <c r="V525" s="12">
        <f t="shared" si="95"/>
        <v>43156.25</v>
      </c>
      <c r="W525" s="16">
        <f t="shared" si="96"/>
        <v>2</v>
      </c>
      <c r="X525" s="15">
        <f t="shared" si="97"/>
        <v>1</v>
      </c>
      <c r="Y525" s="19">
        <f t="shared" si="98"/>
        <v>8800</v>
      </c>
      <c r="Z525" s="19">
        <f t="shared" si="99"/>
        <v>622</v>
      </c>
      <c r="AA525" s="19">
        <f t="shared" si="100"/>
        <v>62.2</v>
      </c>
      <c r="AB525" s="2" t="str">
        <f t="shared" si="101"/>
        <v>USA</v>
      </c>
      <c r="AF525"/>
    </row>
    <row r="526" spans="2:32" x14ac:dyDescent="0.25">
      <c r="B526" s="24">
        <v>519</v>
      </c>
      <c r="C526" s="2" t="s">
        <v>1084</v>
      </c>
      <c r="D526" s="3" t="s">
        <v>1085</v>
      </c>
      <c r="E526" s="7">
        <v>177700</v>
      </c>
      <c r="F526" s="7">
        <v>180802</v>
      </c>
      <c r="G526" s="5">
        <f>Table1[[#This Row],[pledged]]/Table1[[#This Row],[goal]]</f>
        <v>1.0174563871693867</v>
      </c>
      <c r="H526" s="2" t="s">
        <v>20</v>
      </c>
      <c r="I526" s="2">
        <v>1773</v>
      </c>
      <c r="J526" s="8">
        <f t="shared" si="91"/>
        <v>101.97518330513255</v>
      </c>
      <c r="K526" s="22" t="s">
        <v>21</v>
      </c>
      <c r="L526" s="22" t="s">
        <v>22</v>
      </c>
      <c r="M526" s="2">
        <v>1420696800</v>
      </c>
      <c r="N526" s="2">
        <v>1421906400</v>
      </c>
      <c r="O526" s="2" t="b">
        <v>0</v>
      </c>
      <c r="P526" s="2" t="b">
        <v>1</v>
      </c>
      <c r="Q526" s="2" t="b">
        <f>AND(Table1[[#This Row],[staff_pick]]=TRUE,Table1[[#This Row],[spotlight]]=TRUE)</f>
        <v>0</v>
      </c>
      <c r="R526" s="2" t="s">
        <v>23</v>
      </c>
      <c r="S526" s="8" t="str">
        <f t="shared" si="92"/>
        <v>music</v>
      </c>
      <c r="T526" s="8" t="str">
        <f t="shared" si="93"/>
        <v>rock</v>
      </c>
      <c r="U526" s="12">
        <f t="shared" si="94"/>
        <v>42012.25</v>
      </c>
      <c r="V526" s="12">
        <f t="shared" si="95"/>
        <v>42026.25</v>
      </c>
      <c r="W526" s="16">
        <f t="shared" si="96"/>
        <v>14</v>
      </c>
      <c r="X526" s="15">
        <f t="shared" si="97"/>
        <v>1</v>
      </c>
      <c r="Y526" s="19">
        <f t="shared" si="98"/>
        <v>177700</v>
      </c>
      <c r="Z526" s="19">
        <f t="shared" si="99"/>
        <v>180802</v>
      </c>
      <c r="AA526" s="19">
        <f t="shared" si="100"/>
        <v>101.97518330513255</v>
      </c>
      <c r="AB526" s="2" t="str">
        <f t="shared" si="101"/>
        <v>USA</v>
      </c>
      <c r="AF526"/>
    </row>
    <row r="527" spans="2:32" x14ac:dyDescent="0.25">
      <c r="B527" s="24">
        <v>520</v>
      </c>
      <c r="C527" s="2" t="s">
        <v>1086</v>
      </c>
      <c r="D527" s="3" t="s">
        <v>1087</v>
      </c>
      <c r="E527" s="7">
        <v>800</v>
      </c>
      <c r="F527" s="7">
        <v>3406</v>
      </c>
      <c r="G527" s="5">
        <f>Table1[[#This Row],[pledged]]/Table1[[#This Row],[goal]]</f>
        <v>4.2575000000000003</v>
      </c>
      <c r="H527" s="2" t="s">
        <v>20</v>
      </c>
      <c r="I527" s="2">
        <v>32</v>
      </c>
      <c r="J527" s="8">
        <f t="shared" si="91"/>
        <v>106.4375</v>
      </c>
      <c r="K527" s="22" t="s">
        <v>21</v>
      </c>
      <c r="L527" s="22" t="s">
        <v>22</v>
      </c>
      <c r="M527" s="2">
        <v>1555650000</v>
      </c>
      <c r="N527" s="2">
        <v>1555909200</v>
      </c>
      <c r="O527" s="2" t="b">
        <v>0</v>
      </c>
      <c r="P527" s="2" t="b">
        <v>0</v>
      </c>
      <c r="Q527" s="2" t="b">
        <f>AND(Table1[[#This Row],[staff_pick]]=TRUE,Table1[[#This Row],[spotlight]]=TRUE)</f>
        <v>0</v>
      </c>
      <c r="R527" s="2" t="s">
        <v>33</v>
      </c>
      <c r="S527" s="8" t="str">
        <f t="shared" si="92"/>
        <v>theater</v>
      </c>
      <c r="T527" s="8" t="str">
        <f t="shared" si="93"/>
        <v>plays</v>
      </c>
      <c r="U527" s="12">
        <f t="shared" si="94"/>
        <v>43574.208333333328</v>
      </c>
      <c r="V527" s="12">
        <f t="shared" si="95"/>
        <v>43577.208333333328</v>
      </c>
      <c r="W527" s="16">
        <f t="shared" si="96"/>
        <v>3</v>
      </c>
      <c r="X527" s="15">
        <f t="shared" si="97"/>
        <v>1</v>
      </c>
      <c r="Y527" s="19">
        <f t="shared" si="98"/>
        <v>800</v>
      </c>
      <c r="Z527" s="19">
        <f t="shared" si="99"/>
        <v>3406</v>
      </c>
      <c r="AA527" s="19">
        <f t="shared" si="100"/>
        <v>106.4375</v>
      </c>
      <c r="AB527" s="2" t="str">
        <f t="shared" si="101"/>
        <v>USA</v>
      </c>
      <c r="AF527"/>
    </row>
    <row r="528" spans="2:32" x14ac:dyDescent="0.25">
      <c r="B528" s="24">
        <v>521</v>
      </c>
      <c r="C528" s="2" t="s">
        <v>1088</v>
      </c>
      <c r="D528" s="3" t="s">
        <v>141</v>
      </c>
      <c r="E528" s="7">
        <v>7600</v>
      </c>
      <c r="F528" s="7">
        <v>11061</v>
      </c>
      <c r="G528" s="5">
        <f>Table1[[#This Row],[pledged]]/Table1[[#This Row],[goal]]</f>
        <v>1.4553947368421052</v>
      </c>
      <c r="H528" s="2" t="s">
        <v>20</v>
      </c>
      <c r="I528" s="2">
        <v>369</v>
      </c>
      <c r="J528" s="8">
        <f t="shared" si="91"/>
        <v>29.975609756097562</v>
      </c>
      <c r="K528" s="22" t="s">
        <v>21</v>
      </c>
      <c r="L528" s="22" t="s">
        <v>22</v>
      </c>
      <c r="M528" s="2">
        <v>1471928400</v>
      </c>
      <c r="N528" s="2">
        <v>1472446800</v>
      </c>
      <c r="O528" s="2" t="b">
        <v>0</v>
      </c>
      <c r="P528" s="2" t="b">
        <v>1</v>
      </c>
      <c r="Q528" s="2" t="b">
        <f>AND(Table1[[#This Row],[staff_pick]]=TRUE,Table1[[#This Row],[spotlight]]=TRUE)</f>
        <v>0</v>
      </c>
      <c r="R528" s="2" t="s">
        <v>53</v>
      </c>
      <c r="S528" s="8" t="str">
        <f t="shared" si="92"/>
        <v>film &amp; video</v>
      </c>
      <c r="T528" s="8" t="str">
        <f t="shared" si="93"/>
        <v>drama</v>
      </c>
      <c r="U528" s="12">
        <f t="shared" si="94"/>
        <v>42605.208333333328</v>
      </c>
      <c r="V528" s="12">
        <f t="shared" si="95"/>
        <v>42611.208333333328</v>
      </c>
      <c r="W528" s="16">
        <f t="shared" si="96"/>
        <v>6</v>
      </c>
      <c r="X528" s="15">
        <f t="shared" si="97"/>
        <v>1</v>
      </c>
      <c r="Y528" s="19">
        <f t="shared" si="98"/>
        <v>7600</v>
      </c>
      <c r="Z528" s="19">
        <f t="shared" si="99"/>
        <v>11061</v>
      </c>
      <c r="AA528" s="19">
        <f t="shared" si="100"/>
        <v>29.975609756097562</v>
      </c>
      <c r="AB528" s="2" t="str">
        <f t="shared" si="101"/>
        <v>USA</v>
      </c>
      <c r="AF528"/>
    </row>
    <row r="529" spans="2:32" x14ac:dyDescent="0.25">
      <c r="B529" s="24">
        <v>522</v>
      </c>
      <c r="C529" s="2" t="s">
        <v>1089</v>
      </c>
      <c r="D529" s="3" t="s">
        <v>1090</v>
      </c>
      <c r="E529" s="7">
        <v>50500</v>
      </c>
      <c r="F529" s="7">
        <v>16389</v>
      </c>
      <c r="G529" s="5">
        <f>Table1[[#This Row],[pledged]]/Table1[[#This Row],[goal]]</f>
        <v>0.32453465346534655</v>
      </c>
      <c r="H529" s="2" t="s">
        <v>14</v>
      </c>
      <c r="I529" s="2">
        <v>191</v>
      </c>
      <c r="J529" s="8">
        <f t="shared" si="91"/>
        <v>85.806282722513089</v>
      </c>
      <c r="K529" s="22" t="s">
        <v>21</v>
      </c>
      <c r="L529" s="22" t="s">
        <v>22</v>
      </c>
      <c r="M529" s="2">
        <v>1341291600</v>
      </c>
      <c r="N529" s="2">
        <v>1342328400</v>
      </c>
      <c r="O529" s="2" t="b">
        <v>0</v>
      </c>
      <c r="P529" s="2" t="b">
        <v>0</v>
      </c>
      <c r="Q529" s="2" t="b">
        <f>AND(Table1[[#This Row],[staff_pick]]=TRUE,Table1[[#This Row],[spotlight]]=TRUE)</f>
        <v>0</v>
      </c>
      <c r="R529" s="2" t="s">
        <v>100</v>
      </c>
      <c r="S529" s="8" t="str">
        <f t="shared" si="92"/>
        <v>film &amp; video</v>
      </c>
      <c r="T529" s="8" t="str">
        <f t="shared" si="93"/>
        <v>shorts</v>
      </c>
      <c r="U529" s="12">
        <f t="shared" si="94"/>
        <v>41093.208333333336</v>
      </c>
      <c r="V529" s="12">
        <f t="shared" si="95"/>
        <v>41105.208333333336</v>
      </c>
      <c r="W529" s="16">
        <f t="shared" si="96"/>
        <v>12</v>
      </c>
      <c r="X529" s="15">
        <f t="shared" si="97"/>
        <v>1</v>
      </c>
      <c r="Y529" s="19">
        <f t="shared" si="98"/>
        <v>50500</v>
      </c>
      <c r="Z529" s="19">
        <f t="shared" si="99"/>
        <v>16389</v>
      </c>
      <c r="AA529" s="19">
        <f t="shared" si="100"/>
        <v>85.806282722513089</v>
      </c>
      <c r="AB529" s="2" t="str">
        <f t="shared" si="101"/>
        <v>USA</v>
      </c>
      <c r="AF529"/>
    </row>
    <row r="530" spans="2:32" x14ac:dyDescent="0.25">
      <c r="B530" s="24">
        <v>523</v>
      </c>
      <c r="C530" s="2" t="s">
        <v>1091</v>
      </c>
      <c r="D530" s="3" t="s">
        <v>1092</v>
      </c>
      <c r="E530" s="7">
        <v>900</v>
      </c>
      <c r="F530" s="7">
        <v>6303</v>
      </c>
      <c r="G530" s="5">
        <f>Table1[[#This Row],[pledged]]/Table1[[#This Row],[goal]]</f>
        <v>7.003333333333333</v>
      </c>
      <c r="H530" s="2" t="s">
        <v>20</v>
      </c>
      <c r="I530" s="2">
        <v>89</v>
      </c>
      <c r="J530" s="8">
        <f t="shared" si="91"/>
        <v>70.82022471910112</v>
      </c>
      <c r="K530" s="22" t="s">
        <v>21</v>
      </c>
      <c r="L530" s="22" t="s">
        <v>22</v>
      </c>
      <c r="M530" s="2">
        <v>1267682400</v>
      </c>
      <c r="N530" s="2">
        <v>1268114400</v>
      </c>
      <c r="O530" s="2" t="b">
        <v>0</v>
      </c>
      <c r="P530" s="2" t="b">
        <v>0</v>
      </c>
      <c r="Q530" s="2" t="b">
        <f>AND(Table1[[#This Row],[staff_pick]]=TRUE,Table1[[#This Row],[spotlight]]=TRUE)</f>
        <v>0</v>
      </c>
      <c r="R530" s="2" t="s">
        <v>100</v>
      </c>
      <c r="S530" s="8" t="str">
        <f t="shared" si="92"/>
        <v>film &amp; video</v>
      </c>
      <c r="T530" s="8" t="str">
        <f t="shared" si="93"/>
        <v>shorts</v>
      </c>
      <c r="U530" s="12">
        <f t="shared" si="94"/>
        <v>40241.25</v>
      </c>
      <c r="V530" s="12">
        <f t="shared" si="95"/>
        <v>40246.25</v>
      </c>
      <c r="W530" s="16">
        <f t="shared" si="96"/>
        <v>5</v>
      </c>
      <c r="X530" s="15">
        <f t="shared" si="97"/>
        <v>1</v>
      </c>
      <c r="Y530" s="19">
        <f t="shared" si="98"/>
        <v>900</v>
      </c>
      <c r="Z530" s="19">
        <f t="shared" si="99"/>
        <v>6303</v>
      </c>
      <c r="AA530" s="19">
        <f t="shared" si="100"/>
        <v>70.82022471910112</v>
      </c>
      <c r="AB530" s="2" t="str">
        <f t="shared" si="101"/>
        <v>USA</v>
      </c>
      <c r="AF530"/>
    </row>
    <row r="531" spans="2:32" x14ac:dyDescent="0.25">
      <c r="B531" s="24">
        <v>524</v>
      </c>
      <c r="C531" s="2" t="s">
        <v>1093</v>
      </c>
      <c r="D531" s="3" t="s">
        <v>1094</v>
      </c>
      <c r="E531" s="7">
        <v>96700</v>
      </c>
      <c r="F531" s="7">
        <v>81136</v>
      </c>
      <c r="G531" s="5">
        <f>Table1[[#This Row],[pledged]]/Table1[[#This Row],[goal]]</f>
        <v>0.83904860392967939</v>
      </c>
      <c r="H531" s="2" t="s">
        <v>14</v>
      </c>
      <c r="I531" s="2">
        <v>1979</v>
      </c>
      <c r="J531" s="8">
        <f t="shared" si="91"/>
        <v>40.998484082870135</v>
      </c>
      <c r="K531" s="22" t="s">
        <v>21</v>
      </c>
      <c r="L531" s="22" t="s">
        <v>22</v>
      </c>
      <c r="M531" s="2">
        <v>1272258000</v>
      </c>
      <c r="N531" s="2">
        <v>1273381200</v>
      </c>
      <c r="O531" s="2" t="b">
        <v>0</v>
      </c>
      <c r="P531" s="2" t="b">
        <v>0</v>
      </c>
      <c r="Q531" s="2" t="b">
        <f>AND(Table1[[#This Row],[staff_pick]]=TRUE,Table1[[#This Row],[spotlight]]=TRUE)</f>
        <v>0</v>
      </c>
      <c r="R531" s="2" t="s">
        <v>33</v>
      </c>
      <c r="S531" s="8" t="str">
        <f t="shared" si="92"/>
        <v>theater</v>
      </c>
      <c r="T531" s="8" t="str">
        <f t="shared" si="93"/>
        <v>plays</v>
      </c>
      <c r="U531" s="12">
        <f t="shared" si="94"/>
        <v>40294.208333333336</v>
      </c>
      <c r="V531" s="12">
        <f t="shared" si="95"/>
        <v>40307.208333333336</v>
      </c>
      <c r="W531" s="16">
        <f t="shared" si="96"/>
        <v>13</v>
      </c>
      <c r="X531" s="15">
        <f t="shared" si="97"/>
        <v>1</v>
      </c>
      <c r="Y531" s="19">
        <f t="shared" si="98"/>
        <v>96700</v>
      </c>
      <c r="Z531" s="19">
        <f t="shared" si="99"/>
        <v>81136</v>
      </c>
      <c r="AA531" s="19">
        <f t="shared" si="100"/>
        <v>40.998484082870135</v>
      </c>
      <c r="AB531" s="2" t="str">
        <f t="shared" si="101"/>
        <v>USA</v>
      </c>
      <c r="AF531"/>
    </row>
    <row r="532" spans="2:32" x14ac:dyDescent="0.25">
      <c r="B532" s="24">
        <v>525</v>
      </c>
      <c r="C532" s="2" t="s">
        <v>1095</v>
      </c>
      <c r="D532" s="3" t="s">
        <v>1096</v>
      </c>
      <c r="E532" s="7">
        <v>2100</v>
      </c>
      <c r="F532" s="7">
        <v>1768</v>
      </c>
      <c r="G532" s="5">
        <f>Table1[[#This Row],[pledged]]/Table1[[#This Row],[goal]]</f>
        <v>0.84190476190476193</v>
      </c>
      <c r="H532" s="2" t="s">
        <v>14</v>
      </c>
      <c r="I532" s="2">
        <v>63</v>
      </c>
      <c r="J532" s="8">
        <f t="shared" si="91"/>
        <v>28.063492063492063</v>
      </c>
      <c r="K532" s="22" t="s">
        <v>21</v>
      </c>
      <c r="L532" s="22" t="s">
        <v>22</v>
      </c>
      <c r="M532" s="2">
        <v>1290492000</v>
      </c>
      <c r="N532" s="2">
        <v>1290837600</v>
      </c>
      <c r="O532" s="2" t="b">
        <v>0</v>
      </c>
      <c r="P532" s="2" t="b">
        <v>0</v>
      </c>
      <c r="Q532" s="2" t="b">
        <f>AND(Table1[[#This Row],[staff_pick]]=TRUE,Table1[[#This Row],[spotlight]]=TRUE)</f>
        <v>0</v>
      </c>
      <c r="R532" s="2" t="s">
        <v>65</v>
      </c>
      <c r="S532" s="8" t="str">
        <f t="shared" si="92"/>
        <v>technology</v>
      </c>
      <c r="T532" s="8" t="str">
        <f t="shared" si="93"/>
        <v>wearables</v>
      </c>
      <c r="U532" s="12">
        <f t="shared" si="94"/>
        <v>40505.25</v>
      </c>
      <c r="V532" s="12">
        <f t="shared" si="95"/>
        <v>40509.25</v>
      </c>
      <c r="W532" s="16">
        <f t="shared" si="96"/>
        <v>4</v>
      </c>
      <c r="X532" s="15">
        <f t="shared" si="97"/>
        <v>1</v>
      </c>
      <c r="Y532" s="19">
        <f t="shared" si="98"/>
        <v>2100</v>
      </c>
      <c r="Z532" s="19">
        <f t="shared" si="99"/>
        <v>1768</v>
      </c>
      <c r="AA532" s="19">
        <f t="shared" si="100"/>
        <v>28.063492063492063</v>
      </c>
      <c r="AB532" s="2" t="str">
        <f t="shared" si="101"/>
        <v>USA</v>
      </c>
      <c r="AF532"/>
    </row>
    <row r="533" spans="2:32" x14ac:dyDescent="0.25">
      <c r="B533" s="24">
        <v>526</v>
      </c>
      <c r="C533" s="2" t="s">
        <v>1097</v>
      </c>
      <c r="D533" s="3" t="s">
        <v>1098</v>
      </c>
      <c r="E533" s="7">
        <v>8300</v>
      </c>
      <c r="F533" s="7">
        <v>12944</v>
      </c>
      <c r="G533" s="5">
        <f>Table1[[#This Row],[pledged]]/Table1[[#This Row],[goal]]</f>
        <v>1.5595180722891566</v>
      </c>
      <c r="H533" s="2" t="s">
        <v>20</v>
      </c>
      <c r="I533" s="2">
        <v>147</v>
      </c>
      <c r="J533" s="8">
        <f t="shared" si="91"/>
        <v>88.054421768707485</v>
      </c>
      <c r="K533" s="22" t="s">
        <v>21</v>
      </c>
      <c r="L533" s="22" t="s">
        <v>22</v>
      </c>
      <c r="M533" s="2">
        <v>1451109600</v>
      </c>
      <c r="N533" s="2">
        <v>1454306400</v>
      </c>
      <c r="O533" s="2" t="b">
        <v>0</v>
      </c>
      <c r="P533" s="2" t="b">
        <v>1</v>
      </c>
      <c r="Q533" s="2" t="b">
        <f>AND(Table1[[#This Row],[staff_pick]]=TRUE,Table1[[#This Row],[spotlight]]=TRUE)</f>
        <v>0</v>
      </c>
      <c r="R533" s="2" t="s">
        <v>33</v>
      </c>
      <c r="S533" s="8" t="str">
        <f t="shared" si="92"/>
        <v>theater</v>
      </c>
      <c r="T533" s="8" t="str">
        <f t="shared" si="93"/>
        <v>plays</v>
      </c>
      <c r="U533" s="12">
        <f t="shared" si="94"/>
        <v>42364.25</v>
      </c>
      <c r="V533" s="12">
        <f t="shared" si="95"/>
        <v>42401.25</v>
      </c>
      <c r="W533" s="16">
        <f t="shared" si="96"/>
        <v>37</v>
      </c>
      <c r="X533" s="15">
        <f t="shared" si="97"/>
        <v>1</v>
      </c>
      <c r="Y533" s="19">
        <f t="shared" si="98"/>
        <v>8300</v>
      </c>
      <c r="Z533" s="19">
        <f t="shared" si="99"/>
        <v>12944</v>
      </c>
      <c r="AA533" s="19">
        <f t="shared" si="100"/>
        <v>88.054421768707485</v>
      </c>
      <c r="AB533" s="2" t="str">
        <f t="shared" si="101"/>
        <v>USA</v>
      </c>
      <c r="AF533"/>
    </row>
    <row r="534" spans="2:32" x14ac:dyDescent="0.25">
      <c r="B534" s="24">
        <v>527</v>
      </c>
      <c r="C534" s="2" t="s">
        <v>1099</v>
      </c>
      <c r="D534" s="3" t="s">
        <v>1100</v>
      </c>
      <c r="E534" s="7">
        <v>189200</v>
      </c>
      <c r="F534" s="7">
        <v>188480</v>
      </c>
      <c r="G534" s="5">
        <f>Table1[[#This Row],[pledged]]/Table1[[#This Row],[goal]]</f>
        <v>0.99619450317124736</v>
      </c>
      <c r="H534" s="2" t="s">
        <v>14</v>
      </c>
      <c r="I534" s="2">
        <v>6080</v>
      </c>
      <c r="J534" s="8">
        <f t="shared" si="91"/>
        <v>31</v>
      </c>
      <c r="K534" s="22" t="s">
        <v>15</v>
      </c>
      <c r="L534" s="22" t="s">
        <v>16</v>
      </c>
      <c r="M534" s="2">
        <v>1454652000</v>
      </c>
      <c r="N534" s="2">
        <v>1457762400</v>
      </c>
      <c r="O534" s="2" t="b">
        <v>0</v>
      </c>
      <c r="P534" s="2" t="b">
        <v>0</v>
      </c>
      <c r="Q534" s="2" t="b">
        <f>AND(Table1[[#This Row],[staff_pick]]=TRUE,Table1[[#This Row],[spotlight]]=TRUE)</f>
        <v>0</v>
      </c>
      <c r="R534" s="2" t="s">
        <v>71</v>
      </c>
      <c r="S534" s="8" t="str">
        <f t="shared" si="92"/>
        <v>film &amp; video</v>
      </c>
      <c r="T534" s="8" t="str">
        <f t="shared" si="93"/>
        <v>animation</v>
      </c>
      <c r="U534" s="12">
        <f t="shared" si="94"/>
        <v>42405.25</v>
      </c>
      <c r="V534" s="12">
        <f t="shared" si="95"/>
        <v>42441.25</v>
      </c>
      <c r="W534" s="16">
        <f t="shared" si="96"/>
        <v>36</v>
      </c>
      <c r="X534" s="15">
        <f t="shared" si="97"/>
        <v>1.32</v>
      </c>
      <c r="Y534" s="19">
        <f t="shared" si="98"/>
        <v>143333.33333333331</v>
      </c>
      <c r="Z534" s="19">
        <f t="shared" si="99"/>
        <v>142787.87878787878</v>
      </c>
      <c r="AA534" s="19">
        <f t="shared" si="100"/>
        <v>23.484848484848484</v>
      </c>
      <c r="AB534" s="2" t="str">
        <f t="shared" si="101"/>
        <v>Canada</v>
      </c>
      <c r="AF534"/>
    </row>
    <row r="535" spans="2:32" x14ac:dyDescent="0.25">
      <c r="B535" s="24">
        <v>528</v>
      </c>
      <c r="C535" s="2" t="s">
        <v>1101</v>
      </c>
      <c r="D535" s="3" t="s">
        <v>1102</v>
      </c>
      <c r="E535" s="7">
        <v>9000</v>
      </c>
      <c r="F535" s="7">
        <v>7227</v>
      </c>
      <c r="G535" s="5">
        <f>Table1[[#This Row],[pledged]]/Table1[[#This Row],[goal]]</f>
        <v>0.80300000000000005</v>
      </c>
      <c r="H535" s="2" t="s">
        <v>14</v>
      </c>
      <c r="I535" s="2">
        <v>80</v>
      </c>
      <c r="J535" s="8">
        <f t="shared" si="91"/>
        <v>90.337500000000006</v>
      </c>
      <c r="K535" s="22" t="s">
        <v>40</v>
      </c>
      <c r="L535" s="22" t="s">
        <v>41</v>
      </c>
      <c r="M535" s="2">
        <v>1385186400</v>
      </c>
      <c r="N535" s="2">
        <v>1389074400</v>
      </c>
      <c r="O535" s="2" t="b">
        <v>0</v>
      </c>
      <c r="P535" s="2" t="b">
        <v>0</v>
      </c>
      <c r="Q535" s="2" t="b">
        <f>AND(Table1[[#This Row],[staff_pick]]=TRUE,Table1[[#This Row],[spotlight]]=TRUE)</f>
        <v>0</v>
      </c>
      <c r="R535" s="2" t="s">
        <v>60</v>
      </c>
      <c r="S535" s="8" t="str">
        <f t="shared" si="92"/>
        <v>music</v>
      </c>
      <c r="T535" s="8" t="str">
        <f t="shared" si="93"/>
        <v>indie rock</v>
      </c>
      <c r="U535" s="12">
        <f t="shared" si="94"/>
        <v>41601.25</v>
      </c>
      <c r="V535" s="12">
        <f t="shared" si="95"/>
        <v>41646.25</v>
      </c>
      <c r="W535" s="16">
        <f t="shared" si="96"/>
        <v>45</v>
      </c>
      <c r="X535" s="15">
        <f t="shared" si="97"/>
        <v>0.87</v>
      </c>
      <c r="Y535" s="19">
        <f t="shared" si="98"/>
        <v>10344.827586206897</v>
      </c>
      <c r="Z535" s="19">
        <f t="shared" si="99"/>
        <v>8306.8965517241377</v>
      </c>
      <c r="AA535" s="19">
        <f t="shared" si="100"/>
        <v>103.83620689655172</v>
      </c>
      <c r="AB535" s="2" t="str">
        <f t="shared" si="101"/>
        <v>United Kingdom</v>
      </c>
      <c r="AF535"/>
    </row>
    <row r="536" spans="2:32" x14ac:dyDescent="0.25">
      <c r="B536" s="24">
        <v>529</v>
      </c>
      <c r="C536" s="2" t="s">
        <v>1103</v>
      </c>
      <c r="D536" s="3" t="s">
        <v>1104</v>
      </c>
      <c r="E536" s="7">
        <v>5100</v>
      </c>
      <c r="F536" s="7">
        <v>574</v>
      </c>
      <c r="G536" s="5">
        <f>Table1[[#This Row],[pledged]]/Table1[[#This Row],[goal]]</f>
        <v>0.11254901960784314</v>
      </c>
      <c r="H536" s="2" t="s">
        <v>14</v>
      </c>
      <c r="I536" s="2">
        <v>9</v>
      </c>
      <c r="J536" s="8">
        <f t="shared" si="91"/>
        <v>63.777777777777779</v>
      </c>
      <c r="K536" s="22" t="s">
        <v>21</v>
      </c>
      <c r="L536" s="22" t="s">
        <v>22</v>
      </c>
      <c r="M536" s="2">
        <v>1399698000</v>
      </c>
      <c r="N536" s="2">
        <v>1402117200</v>
      </c>
      <c r="O536" s="2" t="b">
        <v>0</v>
      </c>
      <c r="P536" s="2" t="b">
        <v>0</v>
      </c>
      <c r="Q536" s="2" t="b">
        <f>AND(Table1[[#This Row],[staff_pick]]=TRUE,Table1[[#This Row],[spotlight]]=TRUE)</f>
        <v>0</v>
      </c>
      <c r="R536" s="2" t="s">
        <v>89</v>
      </c>
      <c r="S536" s="8" t="str">
        <f t="shared" si="92"/>
        <v>games</v>
      </c>
      <c r="T536" s="8" t="str">
        <f t="shared" si="93"/>
        <v>video games</v>
      </c>
      <c r="U536" s="12">
        <f t="shared" si="94"/>
        <v>41769.208333333336</v>
      </c>
      <c r="V536" s="12">
        <f t="shared" si="95"/>
        <v>41797.208333333336</v>
      </c>
      <c r="W536" s="16">
        <f t="shared" si="96"/>
        <v>28</v>
      </c>
      <c r="X536" s="15">
        <f t="shared" si="97"/>
        <v>1</v>
      </c>
      <c r="Y536" s="19">
        <f t="shared" si="98"/>
        <v>5100</v>
      </c>
      <c r="Z536" s="19">
        <f t="shared" si="99"/>
        <v>574</v>
      </c>
      <c r="AA536" s="19">
        <f t="shared" si="100"/>
        <v>63.777777777777779</v>
      </c>
      <c r="AB536" s="2" t="str">
        <f t="shared" si="101"/>
        <v>USA</v>
      </c>
      <c r="AF536"/>
    </row>
    <row r="537" spans="2:32" x14ac:dyDescent="0.25">
      <c r="B537" s="24">
        <v>530</v>
      </c>
      <c r="C537" s="2" t="s">
        <v>1105</v>
      </c>
      <c r="D537" s="3" t="s">
        <v>1106</v>
      </c>
      <c r="E537" s="7">
        <v>105000</v>
      </c>
      <c r="F537" s="7">
        <v>96328</v>
      </c>
      <c r="G537" s="5">
        <f>Table1[[#This Row],[pledged]]/Table1[[#This Row],[goal]]</f>
        <v>0.91740952380952379</v>
      </c>
      <c r="H537" s="2" t="s">
        <v>14</v>
      </c>
      <c r="I537" s="2">
        <v>1784</v>
      </c>
      <c r="J537" s="8">
        <f t="shared" si="91"/>
        <v>53.995515695067262</v>
      </c>
      <c r="K537" s="22" t="s">
        <v>21</v>
      </c>
      <c r="L537" s="22" t="s">
        <v>22</v>
      </c>
      <c r="M537" s="2">
        <v>1283230800</v>
      </c>
      <c r="N537" s="2">
        <v>1284440400</v>
      </c>
      <c r="O537" s="2" t="b">
        <v>0</v>
      </c>
      <c r="P537" s="2" t="b">
        <v>1</v>
      </c>
      <c r="Q537" s="2" t="b">
        <f>AND(Table1[[#This Row],[staff_pick]]=TRUE,Table1[[#This Row],[spotlight]]=TRUE)</f>
        <v>0</v>
      </c>
      <c r="R537" s="2" t="s">
        <v>119</v>
      </c>
      <c r="S537" s="8" t="str">
        <f t="shared" si="92"/>
        <v>publishing</v>
      </c>
      <c r="T537" s="8" t="str">
        <f t="shared" si="93"/>
        <v>fiction</v>
      </c>
      <c r="U537" s="12">
        <f t="shared" si="94"/>
        <v>40421.208333333336</v>
      </c>
      <c r="V537" s="12">
        <f t="shared" si="95"/>
        <v>40435.208333333336</v>
      </c>
      <c r="W537" s="16">
        <f t="shared" si="96"/>
        <v>14</v>
      </c>
      <c r="X537" s="15">
        <f t="shared" si="97"/>
        <v>1</v>
      </c>
      <c r="Y537" s="19">
        <f t="shared" si="98"/>
        <v>105000</v>
      </c>
      <c r="Z537" s="19">
        <f t="shared" si="99"/>
        <v>96328</v>
      </c>
      <c r="AA537" s="19">
        <f t="shared" si="100"/>
        <v>53.995515695067262</v>
      </c>
      <c r="AB537" s="2" t="str">
        <f t="shared" si="101"/>
        <v>USA</v>
      </c>
      <c r="AF537"/>
    </row>
    <row r="538" spans="2:32" x14ac:dyDescent="0.25">
      <c r="B538" s="24">
        <v>531</v>
      </c>
      <c r="C538" s="2" t="s">
        <v>1107</v>
      </c>
      <c r="D538" s="3" t="s">
        <v>1108</v>
      </c>
      <c r="E538" s="7">
        <v>186700</v>
      </c>
      <c r="F538" s="7">
        <v>178338</v>
      </c>
      <c r="G538" s="5">
        <f>Table1[[#This Row],[pledged]]/Table1[[#This Row],[goal]]</f>
        <v>0.95521156936261387</v>
      </c>
      <c r="H538" s="2" t="s">
        <v>47</v>
      </c>
      <c r="I538" s="2">
        <v>3640</v>
      </c>
      <c r="J538" s="8">
        <f t="shared" si="91"/>
        <v>48.993956043956047</v>
      </c>
      <c r="K538" s="22" t="s">
        <v>98</v>
      </c>
      <c r="L538" s="22" t="s">
        <v>99</v>
      </c>
      <c r="M538" s="2">
        <v>1384149600</v>
      </c>
      <c r="N538" s="2">
        <v>1388988000</v>
      </c>
      <c r="O538" s="2" t="b">
        <v>0</v>
      </c>
      <c r="P538" s="2" t="b">
        <v>0</v>
      </c>
      <c r="Q538" s="2" t="b">
        <f>AND(Table1[[#This Row],[staff_pick]]=TRUE,Table1[[#This Row],[spotlight]]=TRUE)</f>
        <v>0</v>
      </c>
      <c r="R538" s="2" t="s">
        <v>89</v>
      </c>
      <c r="S538" s="8" t="str">
        <f t="shared" si="92"/>
        <v>games</v>
      </c>
      <c r="T538" s="8" t="str">
        <f t="shared" si="93"/>
        <v>video games</v>
      </c>
      <c r="U538" s="12">
        <f t="shared" si="94"/>
        <v>41589.25</v>
      </c>
      <c r="V538" s="12">
        <f t="shared" si="95"/>
        <v>41645.25</v>
      </c>
      <c r="W538" s="16">
        <f t="shared" si="96"/>
        <v>56</v>
      </c>
      <c r="X538" s="15">
        <f t="shared" si="97"/>
        <v>0.96</v>
      </c>
      <c r="Y538" s="19">
        <f t="shared" si="98"/>
        <v>194479.16666666669</v>
      </c>
      <c r="Z538" s="19">
        <f t="shared" si="99"/>
        <v>185768.75</v>
      </c>
      <c r="AA538" s="19">
        <f t="shared" si="100"/>
        <v>51.035370879120876</v>
      </c>
      <c r="AB538" s="2" t="str">
        <f t="shared" si="101"/>
        <v>Switzerland</v>
      </c>
      <c r="AF538"/>
    </row>
    <row r="539" spans="2:32" x14ac:dyDescent="0.25">
      <c r="B539" s="24">
        <v>532</v>
      </c>
      <c r="C539" s="2" t="s">
        <v>1109</v>
      </c>
      <c r="D539" s="3" t="s">
        <v>1110</v>
      </c>
      <c r="E539" s="7">
        <v>1600</v>
      </c>
      <c r="F539" s="7">
        <v>8046</v>
      </c>
      <c r="G539" s="5">
        <f>Table1[[#This Row],[pledged]]/Table1[[#This Row],[goal]]</f>
        <v>5.0287499999999996</v>
      </c>
      <c r="H539" s="2" t="s">
        <v>20</v>
      </c>
      <c r="I539" s="2">
        <v>126</v>
      </c>
      <c r="J539" s="8">
        <f t="shared" si="91"/>
        <v>63.857142857142854</v>
      </c>
      <c r="K539" s="22" t="s">
        <v>15</v>
      </c>
      <c r="L539" s="22" t="s">
        <v>16</v>
      </c>
      <c r="M539" s="2">
        <v>1516860000</v>
      </c>
      <c r="N539" s="2">
        <v>1516946400</v>
      </c>
      <c r="O539" s="2" t="b">
        <v>0</v>
      </c>
      <c r="P539" s="2" t="b">
        <v>0</v>
      </c>
      <c r="Q539" s="2" t="b">
        <f>AND(Table1[[#This Row],[staff_pick]]=TRUE,Table1[[#This Row],[spotlight]]=TRUE)</f>
        <v>0</v>
      </c>
      <c r="R539" s="2" t="s">
        <v>33</v>
      </c>
      <c r="S539" s="8" t="str">
        <f t="shared" si="92"/>
        <v>theater</v>
      </c>
      <c r="T539" s="8" t="str">
        <f t="shared" si="93"/>
        <v>plays</v>
      </c>
      <c r="U539" s="12">
        <f t="shared" si="94"/>
        <v>43125.25</v>
      </c>
      <c r="V539" s="12">
        <f t="shared" si="95"/>
        <v>43126.25</v>
      </c>
      <c r="W539" s="16">
        <f t="shared" si="96"/>
        <v>1</v>
      </c>
      <c r="X539" s="15">
        <f t="shared" si="97"/>
        <v>1.32</v>
      </c>
      <c r="Y539" s="19">
        <f t="shared" si="98"/>
        <v>1212.121212121212</v>
      </c>
      <c r="Z539" s="19">
        <f t="shared" si="99"/>
        <v>6095.454545454545</v>
      </c>
      <c r="AA539" s="19">
        <f t="shared" si="100"/>
        <v>48.376623376623371</v>
      </c>
      <c r="AB539" s="2" t="str">
        <f t="shared" si="101"/>
        <v>Canada</v>
      </c>
      <c r="AF539"/>
    </row>
    <row r="540" spans="2:32" x14ac:dyDescent="0.25">
      <c r="B540" s="24">
        <v>533</v>
      </c>
      <c r="C540" s="2" t="s">
        <v>1111</v>
      </c>
      <c r="D540" s="3" t="s">
        <v>1112</v>
      </c>
      <c r="E540" s="7">
        <v>115600</v>
      </c>
      <c r="F540" s="7">
        <v>184086</v>
      </c>
      <c r="G540" s="5">
        <f>Table1[[#This Row],[pledged]]/Table1[[#This Row],[goal]]</f>
        <v>1.5924394463667819</v>
      </c>
      <c r="H540" s="2" t="s">
        <v>20</v>
      </c>
      <c r="I540" s="2">
        <v>2218</v>
      </c>
      <c r="J540" s="8">
        <f t="shared" si="91"/>
        <v>82.996393146979258</v>
      </c>
      <c r="K540" s="22" t="s">
        <v>40</v>
      </c>
      <c r="L540" s="22" t="s">
        <v>41</v>
      </c>
      <c r="M540" s="2">
        <v>1374642000</v>
      </c>
      <c r="N540" s="2">
        <v>1377752400</v>
      </c>
      <c r="O540" s="2" t="b">
        <v>0</v>
      </c>
      <c r="P540" s="2" t="b">
        <v>0</v>
      </c>
      <c r="Q540" s="2" t="b">
        <f>AND(Table1[[#This Row],[staff_pick]]=TRUE,Table1[[#This Row],[spotlight]]=TRUE)</f>
        <v>0</v>
      </c>
      <c r="R540" s="2" t="s">
        <v>60</v>
      </c>
      <c r="S540" s="8" t="str">
        <f t="shared" si="92"/>
        <v>music</v>
      </c>
      <c r="T540" s="8" t="str">
        <f t="shared" si="93"/>
        <v>indie rock</v>
      </c>
      <c r="U540" s="12">
        <f t="shared" si="94"/>
        <v>41479.208333333336</v>
      </c>
      <c r="V540" s="12">
        <f t="shared" si="95"/>
        <v>41515.208333333336</v>
      </c>
      <c r="W540" s="16">
        <f t="shared" si="96"/>
        <v>36</v>
      </c>
      <c r="X540" s="15">
        <f t="shared" si="97"/>
        <v>0.87</v>
      </c>
      <c r="Y540" s="19">
        <f t="shared" si="98"/>
        <v>132873.5632183908</v>
      </c>
      <c r="Z540" s="19">
        <f t="shared" si="99"/>
        <v>211593.10344827586</v>
      </c>
      <c r="AA540" s="19">
        <f t="shared" si="100"/>
        <v>95.398153042504887</v>
      </c>
      <c r="AB540" s="2" t="str">
        <f t="shared" si="101"/>
        <v>United Kingdom</v>
      </c>
      <c r="AF540"/>
    </row>
    <row r="541" spans="2:32" x14ac:dyDescent="0.25">
      <c r="B541" s="24">
        <v>534</v>
      </c>
      <c r="C541" s="2" t="s">
        <v>1113</v>
      </c>
      <c r="D541" s="3" t="s">
        <v>1114</v>
      </c>
      <c r="E541" s="7">
        <v>89100</v>
      </c>
      <c r="F541" s="7">
        <v>13385</v>
      </c>
      <c r="G541" s="5">
        <f>Table1[[#This Row],[pledged]]/Table1[[#This Row],[goal]]</f>
        <v>0.15022446689113356</v>
      </c>
      <c r="H541" s="2" t="s">
        <v>14</v>
      </c>
      <c r="I541" s="2">
        <v>243</v>
      </c>
      <c r="J541" s="8">
        <f t="shared" si="91"/>
        <v>55.08230452674897</v>
      </c>
      <c r="K541" s="22" t="s">
        <v>21</v>
      </c>
      <c r="L541" s="22" t="s">
        <v>22</v>
      </c>
      <c r="M541" s="2">
        <v>1534482000</v>
      </c>
      <c r="N541" s="2">
        <v>1534568400</v>
      </c>
      <c r="O541" s="2" t="b">
        <v>0</v>
      </c>
      <c r="P541" s="2" t="b">
        <v>1</v>
      </c>
      <c r="Q541" s="2" t="b">
        <f>AND(Table1[[#This Row],[staff_pick]]=TRUE,Table1[[#This Row],[spotlight]]=TRUE)</f>
        <v>0</v>
      </c>
      <c r="R541" s="2" t="s">
        <v>53</v>
      </c>
      <c r="S541" s="8" t="str">
        <f t="shared" si="92"/>
        <v>film &amp; video</v>
      </c>
      <c r="T541" s="8" t="str">
        <f t="shared" si="93"/>
        <v>drama</v>
      </c>
      <c r="U541" s="12">
        <f t="shared" si="94"/>
        <v>43329.208333333328</v>
      </c>
      <c r="V541" s="12">
        <f t="shared" si="95"/>
        <v>43330.208333333328</v>
      </c>
      <c r="W541" s="16">
        <f t="shared" si="96"/>
        <v>1</v>
      </c>
      <c r="X541" s="15">
        <f t="shared" si="97"/>
        <v>1</v>
      </c>
      <c r="Y541" s="19">
        <f t="shared" si="98"/>
        <v>89100</v>
      </c>
      <c r="Z541" s="19">
        <f t="shared" si="99"/>
        <v>13385</v>
      </c>
      <c r="AA541" s="19">
        <f t="shared" si="100"/>
        <v>55.08230452674897</v>
      </c>
      <c r="AB541" s="2" t="str">
        <f t="shared" si="101"/>
        <v>USA</v>
      </c>
      <c r="AF541"/>
    </row>
    <row r="542" spans="2:32" x14ac:dyDescent="0.25">
      <c r="B542" s="24">
        <v>535</v>
      </c>
      <c r="C542" s="2" t="s">
        <v>1115</v>
      </c>
      <c r="D542" s="3" t="s">
        <v>1116</v>
      </c>
      <c r="E542" s="7">
        <v>2600</v>
      </c>
      <c r="F542" s="7">
        <v>12533</v>
      </c>
      <c r="G542" s="5">
        <f>Table1[[#This Row],[pledged]]/Table1[[#This Row],[goal]]</f>
        <v>4.820384615384615</v>
      </c>
      <c r="H542" s="2" t="s">
        <v>20</v>
      </c>
      <c r="I542" s="2">
        <v>202</v>
      </c>
      <c r="J542" s="8">
        <f t="shared" si="91"/>
        <v>62.044554455445542</v>
      </c>
      <c r="K542" s="22" t="s">
        <v>107</v>
      </c>
      <c r="L542" s="22" t="s">
        <v>108</v>
      </c>
      <c r="M542" s="2">
        <v>1528434000</v>
      </c>
      <c r="N542" s="2">
        <v>1528606800</v>
      </c>
      <c r="O542" s="2" t="b">
        <v>0</v>
      </c>
      <c r="P542" s="2" t="b">
        <v>1</v>
      </c>
      <c r="Q542" s="2" t="b">
        <f>AND(Table1[[#This Row],[staff_pick]]=TRUE,Table1[[#This Row],[spotlight]]=TRUE)</f>
        <v>0</v>
      </c>
      <c r="R542" s="2" t="s">
        <v>33</v>
      </c>
      <c r="S542" s="8" t="str">
        <f t="shared" si="92"/>
        <v>theater</v>
      </c>
      <c r="T542" s="8" t="str">
        <f t="shared" si="93"/>
        <v>plays</v>
      </c>
      <c r="U542" s="12">
        <f t="shared" si="94"/>
        <v>43259.208333333328</v>
      </c>
      <c r="V542" s="12">
        <f t="shared" si="95"/>
        <v>43261.208333333328</v>
      </c>
      <c r="W542" s="16">
        <f t="shared" si="96"/>
        <v>2</v>
      </c>
      <c r="X542" s="15">
        <f t="shared" si="97"/>
        <v>1</v>
      </c>
      <c r="Y542" s="19">
        <f t="shared" si="98"/>
        <v>2600</v>
      </c>
      <c r="Z542" s="19">
        <f t="shared" si="99"/>
        <v>12533</v>
      </c>
      <c r="AA542" s="19">
        <f t="shared" si="100"/>
        <v>62.044554455445542</v>
      </c>
      <c r="AB542" s="2" t="str">
        <f t="shared" si="101"/>
        <v>Euro Zone</v>
      </c>
      <c r="AF542"/>
    </row>
    <row r="543" spans="2:32" x14ac:dyDescent="0.25">
      <c r="B543" s="24">
        <v>536</v>
      </c>
      <c r="C543" s="2" t="s">
        <v>1117</v>
      </c>
      <c r="D543" s="3" t="s">
        <v>1118</v>
      </c>
      <c r="E543" s="7">
        <v>9800</v>
      </c>
      <c r="F543" s="7">
        <v>14697</v>
      </c>
      <c r="G543" s="5">
        <f>Table1[[#This Row],[pledged]]/Table1[[#This Row],[goal]]</f>
        <v>1.4996938775510205</v>
      </c>
      <c r="H543" s="2" t="s">
        <v>20</v>
      </c>
      <c r="I543" s="2">
        <v>140</v>
      </c>
      <c r="J543" s="8">
        <f t="shared" si="91"/>
        <v>104.97857142857143</v>
      </c>
      <c r="K543" s="22" t="s">
        <v>107</v>
      </c>
      <c r="L543" s="22" t="s">
        <v>108</v>
      </c>
      <c r="M543" s="2">
        <v>1282626000</v>
      </c>
      <c r="N543" s="2">
        <v>1284872400</v>
      </c>
      <c r="O543" s="2" t="b">
        <v>0</v>
      </c>
      <c r="P543" s="2" t="b">
        <v>0</v>
      </c>
      <c r="Q543" s="2" t="b">
        <f>AND(Table1[[#This Row],[staff_pick]]=TRUE,Table1[[#This Row],[spotlight]]=TRUE)</f>
        <v>0</v>
      </c>
      <c r="R543" s="2" t="s">
        <v>119</v>
      </c>
      <c r="S543" s="8" t="str">
        <f t="shared" si="92"/>
        <v>publishing</v>
      </c>
      <c r="T543" s="8" t="str">
        <f t="shared" si="93"/>
        <v>fiction</v>
      </c>
      <c r="U543" s="12">
        <f t="shared" si="94"/>
        <v>40414.208333333336</v>
      </c>
      <c r="V543" s="12">
        <f t="shared" si="95"/>
        <v>40440.208333333336</v>
      </c>
      <c r="W543" s="16">
        <f t="shared" si="96"/>
        <v>26</v>
      </c>
      <c r="X543" s="15">
        <f t="shared" si="97"/>
        <v>1</v>
      </c>
      <c r="Y543" s="19">
        <f t="shared" si="98"/>
        <v>9800</v>
      </c>
      <c r="Z543" s="19">
        <f t="shared" si="99"/>
        <v>14697</v>
      </c>
      <c r="AA543" s="19">
        <f t="shared" si="100"/>
        <v>104.97857142857143</v>
      </c>
      <c r="AB543" s="2" t="str">
        <f t="shared" si="101"/>
        <v>Euro Zone</v>
      </c>
      <c r="AF543"/>
    </row>
    <row r="544" spans="2:32" x14ac:dyDescent="0.25">
      <c r="B544" s="24">
        <v>537</v>
      </c>
      <c r="C544" s="2" t="s">
        <v>1119</v>
      </c>
      <c r="D544" s="3" t="s">
        <v>1120</v>
      </c>
      <c r="E544" s="7">
        <v>84400</v>
      </c>
      <c r="F544" s="7">
        <v>98935</v>
      </c>
      <c r="G544" s="5">
        <f>Table1[[#This Row],[pledged]]/Table1[[#This Row],[goal]]</f>
        <v>1.1722156398104266</v>
      </c>
      <c r="H544" s="2" t="s">
        <v>20</v>
      </c>
      <c r="I544" s="2">
        <v>1052</v>
      </c>
      <c r="J544" s="8">
        <f t="shared" si="91"/>
        <v>94.044676806083643</v>
      </c>
      <c r="K544" s="22" t="s">
        <v>36</v>
      </c>
      <c r="L544" s="22" t="s">
        <v>37</v>
      </c>
      <c r="M544" s="2">
        <v>1535605200</v>
      </c>
      <c r="N544" s="2">
        <v>1537592400</v>
      </c>
      <c r="O544" s="2" t="b">
        <v>1</v>
      </c>
      <c r="P544" s="2" t="b">
        <v>1</v>
      </c>
      <c r="Q544" s="2" t="b">
        <f>AND(Table1[[#This Row],[staff_pick]]=TRUE,Table1[[#This Row],[spotlight]]=TRUE)</f>
        <v>1</v>
      </c>
      <c r="R544" s="2" t="s">
        <v>42</v>
      </c>
      <c r="S544" s="8" t="str">
        <f t="shared" si="92"/>
        <v>film &amp; video</v>
      </c>
      <c r="T544" s="8" t="str">
        <f t="shared" si="93"/>
        <v>documentary</v>
      </c>
      <c r="U544" s="12">
        <f t="shared" si="94"/>
        <v>43342.208333333328</v>
      </c>
      <c r="V544" s="12">
        <f t="shared" si="95"/>
        <v>43365.208333333328</v>
      </c>
      <c r="W544" s="16">
        <f t="shared" si="96"/>
        <v>23</v>
      </c>
      <c r="X544" s="15">
        <f t="shared" si="97"/>
        <v>7.46</v>
      </c>
      <c r="Y544" s="19">
        <f t="shared" si="98"/>
        <v>11313.672922252012</v>
      </c>
      <c r="Z544" s="19">
        <f t="shared" si="99"/>
        <v>13262.064343163538</v>
      </c>
      <c r="AA544" s="19">
        <f t="shared" si="100"/>
        <v>12.606525041029979</v>
      </c>
      <c r="AB544" s="2" t="str">
        <f t="shared" si="101"/>
        <v>Denmark</v>
      </c>
      <c r="AF544"/>
    </row>
    <row r="545" spans="2:32" x14ac:dyDescent="0.25">
      <c r="B545" s="24">
        <v>538</v>
      </c>
      <c r="C545" s="2" t="s">
        <v>1121</v>
      </c>
      <c r="D545" s="3" t="s">
        <v>1122</v>
      </c>
      <c r="E545" s="7">
        <v>151300</v>
      </c>
      <c r="F545" s="7">
        <v>57034</v>
      </c>
      <c r="G545" s="5">
        <f>Table1[[#This Row],[pledged]]/Table1[[#This Row],[goal]]</f>
        <v>0.37695968274950431</v>
      </c>
      <c r="H545" s="2" t="s">
        <v>14</v>
      </c>
      <c r="I545" s="2">
        <v>1296</v>
      </c>
      <c r="J545" s="8">
        <f t="shared" si="91"/>
        <v>44.007716049382715</v>
      </c>
      <c r="K545" s="22" t="s">
        <v>21</v>
      </c>
      <c r="L545" s="22" t="s">
        <v>22</v>
      </c>
      <c r="M545" s="2">
        <v>1379826000</v>
      </c>
      <c r="N545" s="2">
        <v>1381208400</v>
      </c>
      <c r="O545" s="2" t="b">
        <v>0</v>
      </c>
      <c r="P545" s="2" t="b">
        <v>0</v>
      </c>
      <c r="Q545" s="2" t="b">
        <f>AND(Table1[[#This Row],[staff_pick]]=TRUE,Table1[[#This Row],[spotlight]]=TRUE)</f>
        <v>0</v>
      </c>
      <c r="R545" s="2" t="s">
        <v>292</v>
      </c>
      <c r="S545" s="8" t="str">
        <f t="shared" si="92"/>
        <v>games</v>
      </c>
      <c r="T545" s="8" t="str">
        <f t="shared" si="93"/>
        <v>mobile games</v>
      </c>
      <c r="U545" s="12">
        <f t="shared" si="94"/>
        <v>41539.208333333336</v>
      </c>
      <c r="V545" s="12">
        <f t="shared" si="95"/>
        <v>41555.208333333336</v>
      </c>
      <c r="W545" s="16">
        <f t="shared" si="96"/>
        <v>16</v>
      </c>
      <c r="X545" s="15">
        <f t="shared" si="97"/>
        <v>1</v>
      </c>
      <c r="Y545" s="19">
        <f t="shared" si="98"/>
        <v>151300</v>
      </c>
      <c r="Z545" s="19">
        <f t="shared" si="99"/>
        <v>57034</v>
      </c>
      <c r="AA545" s="19">
        <f t="shared" si="100"/>
        <v>44.007716049382715</v>
      </c>
      <c r="AB545" s="2" t="str">
        <f t="shared" si="101"/>
        <v>USA</v>
      </c>
      <c r="AF545"/>
    </row>
    <row r="546" spans="2:32" x14ac:dyDescent="0.25">
      <c r="B546" s="24">
        <v>539</v>
      </c>
      <c r="C546" s="2" t="s">
        <v>1123</v>
      </c>
      <c r="D546" s="3" t="s">
        <v>1124</v>
      </c>
      <c r="E546" s="7">
        <v>9800</v>
      </c>
      <c r="F546" s="7">
        <v>7120</v>
      </c>
      <c r="G546" s="5">
        <f>Table1[[#This Row],[pledged]]/Table1[[#This Row],[goal]]</f>
        <v>0.72653061224489801</v>
      </c>
      <c r="H546" s="2" t="s">
        <v>14</v>
      </c>
      <c r="I546" s="2">
        <v>77</v>
      </c>
      <c r="J546" s="8">
        <f t="shared" si="91"/>
        <v>92.467532467532465</v>
      </c>
      <c r="K546" s="22" t="s">
        <v>21</v>
      </c>
      <c r="L546" s="22" t="s">
        <v>22</v>
      </c>
      <c r="M546" s="2">
        <v>1561957200</v>
      </c>
      <c r="N546" s="2">
        <v>1562475600</v>
      </c>
      <c r="O546" s="2" t="b">
        <v>0</v>
      </c>
      <c r="P546" s="2" t="b">
        <v>1</v>
      </c>
      <c r="Q546" s="2" t="b">
        <f>AND(Table1[[#This Row],[staff_pick]]=TRUE,Table1[[#This Row],[spotlight]]=TRUE)</f>
        <v>0</v>
      </c>
      <c r="R546" s="2" t="s">
        <v>17</v>
      </c>
      <c r="S546" s="8" t="str">
        <f t="shared" si="92"/>
        <v>food</v>
      </c>
      <c r="T546" s="8" t="str">
        <f t="shared" si="93"/>
        <v>food trucks</v>
      </c>
      <c r="U546" s="12">
        <f t="shared" si="94"/>
        <v>43647.208333333328</v>
      </c>
      <c r="V546" s="12">
        <f t="shared" si="95"/>
        <v>43653.208333333328</v>
      </c>
      <c r="W546" s="16">
        <f t="shared" si="96"/>
        <v>6</v>
      </c>
      <c r="X546" s="15">
        <f t="shared" si="97"/>
        <v>1</v>
      </c>
      <c r="Y546" s="19">
        <f t="shared" si="98"/>
        <v>9800</v>
      </c>
      <c r="Z546" s="19">
        <f t="shared" si="99"/>
        <v>7120</v>
      </c>
      <c r="AA546" s="19">
        <f t="shared" si="100"/>
        <v>92.467532467532465</v>
      </c>
      <c r="AB546" s="2" t="str">
        <f t="shared" si="101"/>
        <v>USA</v>
      </c>
      <c r="AF546"/>
    </row>
    <row r="547" spans="2:32" x14ac:dyDescent="0.25">
      <c r="B547" s="24">
        <v>540</v>
      </c>
      <c r="C547" s="2" t="s">
        <v>1125</v>
      </c>
      <c r="D547" s="3" t="s">
        <v>1126</v>
      </c>
      <c r="E547" s="7">
        <v>5300</v>
      </c>
      <c r="F547" s="7">
        <v>14097</v>
      </c>
      <c r="G547" s="5">
        <f>Table1[[#This Row],[pledged]]/Table1[[#This Row],[goal]]</f>
        <v>2.6598113207547169</v>
      </c>
      <c r="H547" s="2" t="s">
        <v>20</v>
      </c>
      <c r="I547" s="2">
        <v>247</v>
      </c>
      <c r="J547" s="8">
        <f t="shared" si="91"/>
        <v>57.072874493927124</v>
      </c>
      <c r="K547" s="22" t="s">
        <v>21</v>
      </c>
      <c r="L547" s="22" t="s">
        <v>22</v>
      </c>
      <c r="M547" s="2">
        <v>1525496400</v>
      </c>
      <c r="N547" s="2">
        <v>1527397200</v>
      </c>
      <c r="O547" s="2" t="b">
        <v>0</v>
      </c>
      <c r="P547" s="2" t="b">
        <v>0</v>
      </c>
      <c r="Q547" s="2" t="b">
        <f>AND(Table1[[#This Row],[staff_pick]]=TRUE,Table1[[#This Row],[spotlight]]=TRUE)</f>
        <v>0</v>
      </c>
      <c r="R547" s="2" t="s">
        <v>122</v>
      </c>
      <c r="S547" s="8" t="str">
        <f t="shared" si="92"/>
        <v>photography</v>
      </c>
      <c r="T547" s="8" t="str">
        <f t="shared" si="93"/>
        <v>photography books</v>
      </c>
      <c r="U547" s="12">
        <f t="shared" si="94"/>
        <v>43225.208333333328</v>
      </c>
      <c r="V547" s="12">
        <f t="shared" si="95"/>
        <v>43247.208333333328</v>
      </c>
      <c r="W547" s="16">
        <f t="shared" si="96"/>
        <v>22</v>
      </c>
      <c r="X547" s="15">
        <f t="shared" si="97"/>
        <v>1</v>
      </c>
      <c r="Y547" s="19">
        <f t="shared" si="98"/>
        <v>5300</v>
      </c>
      <c r="Z547" s="19">
        <f t="shared" si="99"/>
        <v>14097</v>
      </c>
      <c r="AA547" s="19">
        <f t="shared" si="100"/>
        <v>57.072874493927124</v>
      </c>
      <c r="AB547" s="2" t="str">
        <f t="shared" si="101"/>
        <v>USA</v>
      </c>
      <c r="AF547"/>
    </row>
    <row r="548" spans="2:32" x14ac:dyDescent="0.25">
      <c r="B548" s="24">
        <v>541</v>
      </c>
      <c r="C548" s="2" t="s">
        <v>1127</v>
      </c>
      <c r="D548" s="3" t="s">
        <v>1128</v>
      </c>
      <c r="E548" s="7">
        <v>178000</v>
      </c>
      <c r="F548" s="7">
        <v>43086</v>
      </c>
      <c r="G548" s="5">
        <f>Table1[[#This Row],[pledged]]/Table1[[#This Row],[goal]]</f>
        <v>0.24205617977528091</v>
      </c>
      <c r="H548" s="2" t="s">
        <v>14</v>
      </c>
      <c r="I548" s="2">
        <v>395</v>
      </c>
      <c r="J548" s="8">
        <f t="shared" si="91"/>
        <v>109.07848101265823</v>
      </c>
      <c r="K548" s="22" t="s">
        <v>107</v>
      </c>
      <c r="L548" s="22" t="s">
        <v>108</v>
      </c>
      <c r="M548" s="2">
        <v>1433912400</v>
      </c>
      <c r="N548" s="2">
        <v>1436158800</v>
      </c>
      <c r="O548" s="2" t="b">
        <v>0</v>
      </c>
      <c r="P548" s="2" t="b">
        <v>0</v>
      </c>
      <c r="Q548" s="2" t="b">
        <f>AND(Table1[[#This Row],[staff_pick]]=TRUE,Table1[[#This Row],[spotlight]]=TRUE)</f>
        <v>0</v>
      </c>
      <c r="R548" s="2" t="s">
        <v>292</v>
      </c>
      <c r="S548" s="8" t="str">
        <f t="shared" si="92"/>
        <v>games</v>
      </c>
      <c r="T548" s="8" t="str">
        <f t="shared" si="93"/>
        <v>mobile games</v>
      </c>
      <c r="U548" s="12">
        <f t="shared" si="94"/>
        <v>42165.208333333328</v>
      </c>
      <c r="V548" s="12">
        <f t="shared" si="95"/>
        <v>42191.208333333328</v>
      </c>
      <c r="W548" s="16">
        <f t="shared" si="96"/>
        <v>26</v>
      </c>
      <c r="X548" s="15">
        <f t="shared" si="97"/>
        <v>1</v>
      </c>
      <c r="Y548" s="19">
        <f t="shared" si="98"/>
        <v>178000</v>
      </c>
      <c r="Z548" s="19">
        <f t="shared" si="99"/>
        <v>43086</v>
      </c>
      <c r="AA548" s="19">
        <f t="shared" si="100"/>
        <v>109.07848101265823</v>
      </c>
      <c r="AB548" s="2" t="str">
        <f t="shared" si="101"/>
        <v>Euro Zone</v>
      </c>
      <c r="AF548"/>
    </row>
    <row r="549" spans="2:32" x14ac:dyDescent="0.25">
      <c r="B549" s="24">
        <v>542</v>
      </c>
      <c r="C549" s="2" t="s">
        <v>1129</v>
      </c>
      <c r="D549" s="3" t="s">
        <v>1130</v>
      </c>
      <c r="E549" s="7">
        <v>77000</v>
      </c>
      <c r="F549" s="7">
        <v>1930</v>
      </c>
      <c r="G549" s="5">
        <f>Table1[[#This Row],[pledged]]/Table1[[#This Row],[goal]]</f>
        <v>2.5064935064935064E-2</v>
      </c>
      <c r="H549" s="2" t="s">
        <v>14</v>
      </c>
      <c r="I549" s="2">
        <v>49</v>
      </c>
      <c r="J549" s="8">
        <f t="shared" si="91"/>
        <v>39.387755102040813</v>
      </c>
      <c r="K549" s="22" t="s">
        <v>40</v>
      </c>
      <c r="L549" s="22" t="s">
        <v>41</v>
      </c>
      <c r="M549" s="2">
        <v>1453442400</v>
      </c>
      <c r="N549" s="2">
        <v>1456034400</v>
      </c>
      <c r="O549" s="2" t="b">
        <v>0</v>
      </c>
      <c r="P549" s="2" t="b">
        <v>0</v>
      </c>
      <c r="Q549" s="2" t="b">
        <f>AND(Table1[[#This Row],[staff_pick]]=TRUE,Table1[[#This Row],[spotlight]]=TRUE)</f>
        <v>0</v>
      </c>
      <c r="R549" s="2" t="s">
        <v>60</v>
      </c>
      <c r="S549" s="8" t="str">
        <f t="shared" si="92"/>
        <v>music</v>
      </c>
      <c r="T549" s="8" t="str">
        <f t="shared" si="93"/>
        <v>indie rock</v>
      </c>
      <c r="U549" s="12">
        <f t="shared" si="94"/>
        <v>42391.25</v>
      </c>
      <c r="V549" s="12">
        <f t="shared" si="95"/>
        <v>42421.25</v>
      </c>
      <c r="W549" s="16">
        <f t="shared" si="96"/>
        <v>30</v>
      </c>
      <c r="X549" s="15">
        <f t="shared" si="97"/>
        <v>0.87</v>
      </c>
      <c r="Y549" s="19">
        <f t="shared" si="98"/>
        <v>88505.747126436778</v>
      </c>
      <c r="Z549" s="19">
        <f t="shared" si="99"/>
        <v>2218.3908045977009</v>
      </c>
      <c r="AA549" s="19">
        <f t="shared" si="100"/>
        <v>45.273281726483695</v>
      </c>
      <c r="AB549" s="2" t="str">
        <f t="shared" si="101"/>
        <v>United Kingdom</v>
      </c>
      <c r="AF549"/>
    </row>
    <row r="550" spans="2:32" x14ac:dyDescent="0.25">
      <c r="B550" s="24">
        <v>543</v>
      </c>
      <c r="C550" s="2" t="s">
        <v>1131</v>
      </c>
      <c r="D550" s="3" t="s">
        <v>1132</v>
      </c>
      <c r="E550" s="7">
        <v>84900</v>
      </c>
      <c r="F550" s="7">
        <v>13864</v>
      </c>
      <c r="G550" s="5">
        <f>Table1[[#This Row],[pledged]]/Table1[[#This Row],[goal]]</f>
        <v>0.1632979976442874</v>
      </c>
      <c r="H550" s="2" t="s">
        <v>14</v>
      </c>
      <c r="I550" s="2">
        <v>180</v>
      </c>
      <c r="J550" s="8">
        <f t="shared" si="91"/>
        <v>77.022222222222226</v>
      </c>
      <c r="K550" s="22" t="s">
        <v>21</v>
      </c>
      <c r="L550" s="22" t="s">
        <v>22</v>
      </c>
      <c r="M550" s="2">
        <v>1378875600</v>
      </c>
      <c r="N550" s="2">
        <v>1380171600</v>
      </c>
      <c r="O550" s="2" t="b">
        <v>0</v>
      </c>
      <c r="P550" s="2" t="b">
        <v>0</v>
      </c>
      <c r="Q550" s="2" t="b">
        <f>AND(Table1[[#This Row],[staff_pick]]=TRUE,Table1[[#This Row],[spotlight]]=TRUE)</f>
        <v>0</v>
      </c>
      <c r="R550" s="2" t="s">
        <v>89</v>
      </c>
      <c r="S550" s="8" t="str">
        <f t="shared" si="92"/>
        <v>games</v>
      </c>
      <c r="T550" s="8" t="str">
        <f t="shared" si="93"/>
        <v>video games</v>
      </c>
      <c r="U550" s="12">
        <f t="shared" si="94"/>
        <v>41528.208333333336</v>
      </c>
      <c r="V550" s="12">
        <f t="shared" si="95"/>
        <v>41543.208333333336</v>
      </c>
      <c r="W550" s="16">
        <f t="shared" si="96"/>
        <v>15</v>
      </c>
      <c r="X550" s="15">
        <f t="shared" si="97"/>
        <v>1</v>
      </c>
      <c r="Y550" s="19">
        <f t="shared" si="98"/>
        <v>84900</v>
      </c>
      <c r="Z550" s="19">
        <f t="shared" si="99"/>
        <v>13864</v>
      </c>
      <c r="AA550" s="19">
        <f t="shared" si="100"/>
        <v>77.022222222222226</v>
      </c>
      <c r="AB550" s="2" t="str">
        <f t="shared" si="101"/>
        <v>USA</v>
      </c>
      <c r="AF550"/>
    </row>
    <row r="551" spans="2:32" x14ac:dyDescent="0.25">
      <c r="B551" s="24">
        <v>544</v>
      </c>
      <c r="C551" s="2" t="s">
        <v>1133</v>
      </c>
      <c r="D551" s="3" t="s">
        <v>1134</v>
      </c>
      <c r="E551" s="7">
        <v>2800</v>
      </c>
      <c r="F551" s="7">
        <v>7742</v>
      </c>
      <c r="G551" s="5">
        <f>Table1[[#This Row],[pledged]]/Table1[[#This Row],[goal]]</f>
        <v>2.7650000000000001</v>
      </c>
      <c r="H551" s="2" t="s">
        <v>20</v>
      </c>
      <c r="I551" s="2">
        <v>84</v>
      </c>
      <c r="J551" s="8">
        <f t="shared" si="91"/>
        <v>92.166666666666671</v>
      </c>
      <c r="K551" s="22" t="s">
        <v>21</v>
      </c>
      <c r="L551" s="22" t="s">
        <v>22</v>
      </c>
      <c r="M551" s="2">
        <v>1452232800</v>
      </c>
      <c r="N551" s="2">
        <v>1453356000</v>
      </c>
      <c r="O551" s="2" t="b">
        <v>0</v>
      </c>
      <c r="P551" s="2" t="b">
        <v>0</v>
      </c>
      <c r="Q551" s="2" t="b">
        <f>AND(Table1[[#This Row],[staff_pick]]=TRUE,Table1[[#This Row],[spotlight]]=TRUE)</f>
        <v>0</v>
      </c>
      <c r="R551" s="2" t="s">
        <v>23</v>
      </c>
      <c r="S551" s="8" t="str">
        <f t="shared" si="92"/>
        <v>music</v>
      </c>
      <c r="T551" s="8" t="str">
        <f t="shared" si="93"/>
        <v>rock</v>
      </c>
      <c r="U551" s="12">
        <f t="shared" si="94"/>
        <v>42377.25</v>
      </c>
      <c r="V551" s="12">
        <f t="shared" si="95"/>
        <v>42390.25</v>
      </c>
      <c r="W551" s="16">
        <f t="shared" si="96"/>
        <v>13</v>
      </c>
      <c r="X551" s="15">
        <f t="shared" si="97"/>
        <v>1</v>
      </c>
      <c r="Y551" s="19">
        <f t="shared" si="98"/>
        <v>2800</v>
      </c>
      <c r="Z551" s="19">
        <f t="shared" si="99"/>
        <v>7742</v>
      </c>
      <c r="AA551" s="19">
        <f t="shared" si="100"/>
        <v>92.166666666666671</v>
      </c>
      <c r="AB551" s="2" t="str">
        <f t="shared" si="101"/>
        <v>USA</v>
      </c>
      <c r="AF551"/>
    </row>
    <row r="552" spans="2:32" x14ac:dyDescent="0.25">
      <c r="B552" s="24">
        <v>545</v>
      </c>
      <c r="C552" s="2" t="s">
        <v>1135</v>
      </c>
      <c r="D552" s="3" t="s">
        <v>1136</v>
      </c>
      <c r="E552" s="7">
        <v>184800</v>
      </c>
      <c r="F552" s="7">
        <v>164109</v>
      </c>
      <c r="G552" s="5">
        <f>Table1[[#This Row],[pledged]]/Table1[[#This Row],[goal]]</f>
        <v>0.88803571428571426</v>
      </c>
      <c r="H552" s="2" t="s">
        <v>14</v>
      </c>
      <c r="I552" s="2">
        <v>2690</v>
      </c>
      <c r="J552" s="8">
        <f t="shared" si="91"/>
        <v>61.007063197026021</v>
      </c>
      <c r="K552" s="22" t="s">
        <v>21</v>
      </c>
      <c r="L552" s="22" t="s">
        <v>22</v>
      </c>
      <c r="M552" s="2">
        <v>1577253600</v>
      </c>
      <c r="N552" s="2">
        <v>1578981600</v>
      </c>
      <c r="O552" s="2" t="b">
        <v>0</v>
      </c>
      <c r="P552" s="2" t="b">
        <v>0</v>
      </c>
      <c r="Q552" s="2" t="b">
        <f>AND(Table1[[#This Row],[staff_pick]]=TRUE,Table1[[#This Row],[spotlight]]=TRUE)</f>
        <v>0</v>
      </c>
      <c r="R552" s="2" t="s">
        <v>33</v>
      </c>
      <c r="S552" s="8" t="str">
        <f t="shared" si="92"/>
        <v>theater</v>
      </c>
      <c r="T552" s="8" t="str">
        <f t="shared" si="93"/>
        <v>plays</v>
      </c>
      <c r="U552" s="12">
        <f t="shared" si="94"/>
        <v>43824.25</v>
      </c>
      <c r="V552" s="12">
        <f t="shared" si="95"/>
        <v>43844.25</v>
      </c>
      <c r="W552" s="16">
        <f t="shared" si="96"/>
        <v>20</v>
      </c>
      <c r="X552" s="15">
        <f t="shared" si="97"/>
        <v>1</v>
      </c>
      <c r="Y552" s="19">
        <f t="shared" si="98"/>
        <v>184800</v>
      </c>
      <c r="Z552" s="19">
        <f t="shared" si="99"/>
        <v>164109</v>
      </c>
      <c r="AA552" s="19">
        <f t="shared" si="100"/>
        <v>61.007063197026021</v>
      </c>
      <c r="AB552" s="2" t="str">
        <f t="shared" si="101"/>
        <v>USA</v>
      </c>
      <c r="AF552"/>
    </row>
    <row r="553" spans="2:32" x14ac:dyDescent="0.25">
      <c r="B553" s="24">
        <v>546</v>
      </c>
      <c r="C553" s="2" t="s">
        <v>1137</v>
      </c>
      <c r="D553" s="3" t="s">
        <v>1138</v>
      </c>
      <c r="E553" s="7">
        <v>4200</v>
      </c>
      <c r="F553" s="7">
        <v>6870</v>
      </c>
      <c r="G553" s="5">
        <f>Table1[[#This Row],[pledged]]/Table1[[#This Row],[goal]]</f>
        <v>1.6357142857142857</v>
      </c>
      <c r="H553" s="2" t="s">
        <v>20</v>
      </c>
      <c r="I553" s="2">
        <v>88</v>
      </c>
      <c r="J553" s="8">
        <f t="shared" si="91"/>
        <v>78.068181818181813</v>
      </c>
      <c r="K553" s="22" t="s">
        <v>21</v>
      </c>
      <c r="L553" s="22" t="s">
        <v>22</v>
      </c>
      <c r="M553" s="2">
        <v>1537160400</v>
      </c>
      <c r="N553" s="2">
        <v>1537419600</v>
      </c>
      <c r="O553" s="2" t="b">
        <v>0</v>
      </c>
      <c r="P553" s="2" t="b">
        <v>1</v>
      </c>
      <c r="Q553" s="2" t="b">
        <f>AND(Table1[[#This Row],[staff_pick]]=TRUE,Table1[[#This Row],[spotlight]]=TRUE)</f>
        <v>0</v>
      </c>
      <c r="R553" s="2" t="s">
        <v>33</v>
      </c>
      <c r="S553" s="8" t="str">
        <f t="shared" si="92"/>
        <v>theater</v>
      </c>
      <c r="T553" s="8" t="str">
        <f t="shared" si="93"/>
        <v>plays</v>
      </c>
      <c r="U553" s="12">
        <f t="shared" si="94"/>
        <v>43360.208333333328</v>
      </c>
      <c r="V553" s="12">
        <f t="shared" si="95"/>
        <v>43363.208333333328</v>
      </c>
      <c r="W553" s="16">
        <f t="shared" si="96"/>
        <v>3</v>
      </c>
      <c r="X553" s="15">
        <f t="shared" si="97"/>
        <v>1</v>
      </c>
      <c r="Y553" s="19">
        <f t="shared" si="98"/>
        <v>4200</v>
      </c>
      <c r="Z553" s="19">
        <f t="shared" si="99"/>
        <v>6870</v>
      </c>
      <c r="AA553" s="19">
        <f t="shared" si="100"/>
        <v>78.068181818181813</v>
      </c>
      <c r="AB553" s="2" t="str">
        <f t="shared" si="101"/>
        <v>USA</v>
      </c>
      <c r="AF553"/>
    </row>
    <row r="554" spans="2:32" x14ac:dyDescent="0.25">
      <c r="B554" s="24">
        <v>547</v>
      </c>
      <c r="C554" s="2" t="s">
        <v>1139</v>
      </c>
      <c r="D554" s="3" t="s">
        <v>1140</v>
      </c>
      <c r="E554" s="7">
        <v>1300</v>
      </c>
      <c r="F554" s="7">
        <v>12597</v>
      </c>
      <c r="G554" s="5">
        <f>Table1[[#This Row],[pledged]]/Table1[[#This Row],[goal]]</f>
        <v>9.69</v>
      </c>
      <c r="H554" s="2" t="s">
        <v>20</v>
      </c>
      <c r="I554" s="2">
        <v>156</v>
      </c>
      <c r="J554" s="8">
        <f t="shared" si="91"/>
        <v>80.75</v>
      </c>
      <c r="K554" s="22" t="s">
        <v>21</v>
      </c>
      <c r="L554" s="22" t="s">
        <v>22</v>
      </c>
      <c r="M554" s="2">
        <v>1422165600</v>
      </c>
      <c r="N554" s="2">
        <v>1423202400</v>
      </c>
      <c r="O554" s="2" t="b">
        <v>0</v>
      </c>
      <c r="P554" s="2" t="b">
        <v>0</v>
      </c>
      <c r="Q554" s="2" t="b">
        <f>AND(Table1[[#This Row],[staff_pick]]=TRUE,Table1[[#This Row],[spotlight]]=TRUE)</f>
        <v>0</v>
      </c>
      <c r="R554" s="2" t="s">
        <v>53</v>
      </c>
      <c r="S554" s="8" t="str">
        <f t="shared" si="92"/>
        <v>film &amp; video</v>
      </c>
      <c r="T554" s="8" t="str">
        <f t="shared" si="93"/>
        <v>drama</v>
      </c>
      <c r="U554" s="12">
        <f t="shared" si="94"/>
        <v>42029.25</v>
      </c>
      <c r="V554" s="12">
        <f t="shared" si="95"/>
        <v>42041.25</v>
      </c>
      <c r="W554" s="16">
        <f t="shared" si="96"/>
        <v>12</v>
      </c>
      <c r="X554" s="15">
        <f t="shared" si="97"/>
        <v>1</v>
      </c>
      <c r="Y554" s="19">
        <f t="shared" si="98"/>
        <v>1300</v>
      </c>
      <c r="Z554" s="19">
        <f t="shared" si="99"/>
        <v>12597</v>
      </c>
      <c r="AA554" s="19">
        <f t="shared" si="100"/>
        <v>80.75</v>
      </c>
      <c r="AB554" s="2" t="str">
        <f t="shared" si="101"/>
        <v>USA</v>
      </c>
      <c r="AF554"/>
    </row>
    <row r="555" spans="2:32" x14ac:dyDescent="0.25">
      <c r="B555" s="24">
        <v>548</v>
      </c>
      <c r="C555" s="2" t="s">
        <v>1141</v>
      </c>
      <c r="D555" s="3" t="s">
        <v>1142</v>
      </c>
      <c r="E555" s="7">
        <v>66100</v>
      </c>
      <c r="F555" s="7">
        <v>179074</v>
      </c>
      <c r="G555" s="5">
        <f>Table1[[#This Row],[pledged]]/Table1[[#This Row],[goal]]</f>
        <v>2.7091376701966716</v>
      </c>
      <c r="H555" s="2" t="s">
        <v>20</v>
      </c>
      <c r="I555" s="2">
        <v>2985</v>
      </c>
      <c r="J555" s="8">
        <f t="shared" si="91"/>
        <v>59.991289782244557</v>
      </c>
      <c r="K555" s="22" t="s">
        <v>21</v>
      </c>
      <c r="L555" s="22" t="s">
        <v>22</v>
      </c>
      <c r="M555" s="2">
        <v>1459486800</v>
      </c>
      <c r="N555" s="2">
        <v>1460610000</v>
      </c>
      <c r="O555" s="2" t="b">
        <v>0</v>
      </c>
      <c r="P555" s="2" t="b">
        <v>0</v>
      </c>
      <c r="Q555" s="2" t="b">
        <f>AND(Table1[[#This Row],[staff_pick]]=TRUE,Table1[[#This Row],[spotlight]]=TRUE)</f>
        <v>0</v>
      </c>
      <c r="R555" s="2" t="s">
        <v>33</v>
      </c>
      <c r="S555" s="8" t="str">
        <f t="shared" si="92"/>
        <v>theater</v>
      </c>
      <c r="T555" s="8" t="str">
        <f t="shared" si="93"/>
        <v>plays</v>
      </c>
      <c r="U555" s="12">
        <f t="shared" si="94"/>
        <v>42461.208333333328</v>
      </c>
      <c r="V555" s="12">
        <f t="shared" si="95"/>
        <v>42474.208333333328</v>
      </c>
      <c r="W555" s="16">
        <f t="shared" si="96"/>
        <v>13</v>
      </c>
      <c r="X555" s="15">
        <f t="shared" si="97"/>
        <v>1</v>
      </c>
      <c r="Y555" s="19">
        <f t="shared" si="98"/>
        <v>66100</v>
      </c>
      <c r="Z555" s="19">
        <f t="shared" si="99"/>
        <v>179074</v>
      </c>
      <c r="AA555" s="19">
        <f t="shared" si="100"/>
        <v>59.991289782244557</v>
      </c>
      <c r="AB555" s="2" t="str">
        <f t="shared" si="101"/>
        <v>USA</v>
      </c>
      <c r="AF555"/>
    </row>
    <row r="556" spans="2:32" x14ac:dyDescent="0.25">
      <c r="B556" s="24">
        <v>549</v>
      </c>
      <c r="C556" s="2" t="s">
        <v>1143</v>
      </c>
      <c r="D556" s="3" t="s">
        <v>1144</v>
      </c>
      <c r="E556" s="7">
        <v>29500</v>
      </c>
      <c r="F556" s="7">
        <v>83843</v>
      </c>
      <c r="G556" s="5">
        <f>Table1[[#This Row],[pledged]]/Table1[[#This Row],[goal]]</f>
        <v>2.8421355932203389</v>
      </c>
      <c r="H556" s="2" t="s">
        <v>20</v>
      </c>
      <c r="I556" s="2">
        <v>762</v>
      </c>
      <c r="J556" s="8">
        <f t="shared" si="91"/>
        <v>110.03018372703411</v>
      </c>
      <c r="K556" s="22" t="s">
        <v>21</v>
      </c>
      <c r="L556" s="22" t="s">
        <v>22</v>
      </c>
      <c r="M556" s="2">
        <v>1369717200</v>
      </c>
      <c r="N556" s="2">
        <v>1370494800</v>
      </c>
      <c r="O556" s="2" t="b">
        <v>0</v>
      </c>
      <c r="P556" s="2" t="b">
        <v>0</v>
      </c>
      <c r="Q556" s="2" t="b">
        <f>AND(Table1[[#This Row],[staff_pick]]=TRUE,Table1[[#This Row],[spotlight]]=TRUE)</f>
        <v>0</v>
      </c>
      <c r="R556" s="2" t="s">
        <v>65</v>
      </c>
      <c r="S556" s="8" t="str">
        <f t="shared" si="92"/>
        <v>technology</v>
      </c>
      <c r="T556" s="8" t="str">
        <f t="shared" si="93"/>
        <v>wearables</v>
      </c>
      <c r="U556" s="12">
        <f t="shared" si="94"/>
        <v>41422.208333333336</v>
      </c>
      <c r="V556" s="12">
        <f t="shared" si="95"/>
        <v>41431.208333333336</v>
      </c>
      <c r="W556" s="16">
        <f t="shared" si="96"/>
        <v>9</v>
      </c>
      <c r="X556" s="15">
        <f t="shared" si="97"/>
        <v>1</v>
      </c>
      <c r="Y556" s="19">
        <f t="shared" si="98"/>
        <v>29500</v>
      </c>
      <c r="Z556" s="19">
        <f t="shared" si="99"/>
        <v>83843</v>
      </c>
      <c r="AA556" s="19">
        <f t="shared" si="100"/>
        <v>110.03018372703411</v>
      </c>
      <c r="AB556" s="2" t="str">
        <f t="shared" si="101"/>
        <v>USA</v>
      </c>
      <c r="AF556"/>
    </row>
    <row r="557" spans="2:32" x14ac:dyDescent="0.25">
      <c r="B557" s="24">
        <v>550</v>
      </c>
      <c r="C557" s="2" t="s">
        <v>1145</v>
      </c>
      <c r="D557" s="3" t="s">
        <v>1146</v>
      </c>
      <c r="E557" s="7">
        <v>100</v>
      </c>
      <c r="F557" s="7">
        <v>4</v>
      </c>
      <c r="G557" s="5">
        <f>Table1[[#This Row],[pledged]]/Table1[[#This Row],[goal]]</f>
        <v>0.04</v>
      </c>
      <c r="H557" s="2" t="s">
        <v>74</v>
      </c>
      <c r="I557" s="2">
        <v>1</v>
      </c>
      <c r="J557" s="8">
        <f t="shared" si="91"/>
        <v>4</v>
      </c>
      <c r="K557" s="22" t="s">
        <v>98</v>
      </c>
      <c r="L557" s="22" t="s">
        <v>99</v>
      </c>
      <c r="M557" s="2">
        <v>1330495200</v>
      </c>
      <c r="N557" s="2">
        <v>1332306000</v>
      </c>
      <c r="O557" s="2" t="b">
        <v>0</v>
      </c>
      <c r="P557" s="2" t="b">
        <v>0</v>
      </c>
      <c r="Q557" s="2" t="b">
        <f>AND(Table1[[#This Row],[staff_pick]]=TRUE,Table1[[#This Row],[spotlight]]=TRUE)</f>
        <v>0</v>
      </c>
      <c r="R557" s="2" t="s">
        <v>60</v>
      </c>
      <c r="S557" s="8" t="str">
        <f t="shared" si="92"/>
        <v>music</v>
      </c>
      <c r="T557" s="8" t="str">
        <f t="shared" si="93"/>
        <v>indie rock</v>
      </c>
      <c r="U557" s="12">
        <f t="shared" si="94"/>
        <v>40968.25</v>
      </c>
      <c r="V557" s="12">
        <f t="shared" si="95"/>
        <v>40989.208333333336</v>
      </c>
      <c r="W557" s="16">
        <f t="shared" si="96"/>
        <v>21</v>
      </c>
      <c r="X557" s="15">
        <f t="shared" si="97"/>
        <v>0.96</v>
      </c>
      <c r="Y557" s="19">
        <f t="shared" si="98"/>
        <v>104.16666666666667</v>
      </c>
      <c r="Z557" s="19">
        <f t="shared" si="99"/>
        <v>4.166666666666667</v>
      </c>
      <c r="AA557" s="19">
        <f t="shared" si="100"/>
        <v>4.166666666666667</v>
      </c>
      <c r="AB557" s="2" t="str">
        <f t="shared" si="101"/>
        <v>Switzerland</v>
      </c>
      <c r="AF557"/>
    </row>
    <row r="558" spans="2:32" x14ac:dyDescent="0.25">
      <c r="B558" s="24">
        <v>551</v>
      </c>
      <c r="C558" s="2" t="s">
        <v>1147</v>
      </c>
      <c r="D558" s="3" t="s">
        <v>1148</v>
      </c>
      <c r="E558" s="7">
        <v>180100</v>
      </c>
      <c r="F558" s="7">
        <v>105598</v>
      </c>
      <c r="G558" s="5">
        <f>Table1[[#This Row],[pledged]]/Table1[[#This Row],[goal]]</f>
        <v>0.58632981676846196</v>
      </c>
      <c r="H558" s="2" t="s">
        <v>14</v>
      </c>
      <c r="I558" s="2">
        <v>2779</v>
      </c>
      <c r="J558" s="8">
        <f t="shared" si="91"/>
        <v>37.99856063332134</v>
      </c>
      <c r="K558" s="22" t="s">
        <v>26</v>
      </c>
      <c r="L558" s="22" t="s">
        <v>27</v>
      </c>
      <c r="M558" s="2">
        <v>1419055200</v>
      </c>
      <c r="N558" s="2">
        <v>1422511200</v>
      </c>
      <c r="O558" s="2" t="b">
        <v>0</v>
      </c>
      <c r="P558" s="2" t="b">
        <v>1</v>
      </c>
      <c r="Q558" s="2" t="b">
        <f>AND(Table1[[#This Row],[staff_pick]]=TRUE,Table1[[#This Row],[spotlight]]=TRUE)</f>
        <v>0</v>
      </c>
      <c r="R558" s="2" t="s">
        <v>28</v>
      </c>
      <c r="S558" s="8" t="str">
        <f t="shared" si="92"/>
        <v>technology</v>
      </c>
      <c r="T558" s="8" t="str">
        <f t="shared" si="93"/>
        <v>web</v>
      </c>
      <c r="U558" s="12">
        <f t="shared" si="94"/>
        <v>41993.25</v>
      </c>
      <c r="V558" s="12">
        <f t="shared" si="95"/>
        <v>42033.25</v>
      </c>
      <c r="W558" s="16">
        <f t="shared" si="96"/>
        <v>40</v>
      </c>
      <c r="X558" s="15">
        <f t="shared" si="97"/>
        <v>1.49</v>
      </c>
      <c r="Y558" s="19">
        <f t="shared" si="98"/>
        <v>120872.4832214765</v>
      </c>
      <c r="Z558" s="19">
        <f t="shared" si="99"/>
        <v>70871.140939597317</v>
      </c>
      <c r="AA558" s="19">
        <f t="shared" si="100"/>
        <v>25.502389686792846</v>
      </c>
      <c r="AB558" s="2" t="str">
        <f t="shared" si="101"/>
        <v>Australia</v>
      </c>
      <c r="AF558"/>
    </row>
    <row r="559" spans="2:32" x14ac:dyDescent="0.25">
      <c r="B559" s="24">
        <v>552</v>
      </c>
      <c r="C559" s="2" t="s">
        <v>1149</v>
      </c>
      <c r="D559" s="3" t="s">
        <v>1150</v>
      </c>
      <c r="E559" s="7">
        <v>9000</v>
      </c>
      <c r="F559" s="7">
        <v>8866</v>
      </c>
      <c r="G559" s="5">
        <f>Table1[[#This Row],[pledged]]/Table1[[#This Row],[goal]]</f>
        <v>0.98511111111111116</v>
      </c>
      <c r="H559" s="2" t="s">
        <v>14</v>
      </c>
      <c r="I559" s="2">
        <v>92</v>
      </c>
      <c r="J559" s="8">
        <f t="shared" si="91"/>
        <v>96.369565217391298</v>
      </c>
      <c r="K559" s="22" t="s">
        <v>21</v>
      </c>
      <c r="L559" s="22" t="s">
        <v>22</v>
      </c>
      <c r="M559" s="2">
        <v>1480140000</v>
      </c>
      <c r="N559" s="2">
        <v>1480312800</v>
      </c>
      <c r="O559" s="2" t="b">
        <v>0</v>
      </c>
      <c r="P559" s="2" t="b">
        <v>0</v>
      </c>
      <c r="Q559" s="2" t="b">
        <f>AND(Table1[[#This Row],[staff_pick]]=TRUE,Table1[[#This Row],[spotlight]]=TRUE)</f>
        <v>0</v>
      </c>
      <c r="R559" s="2" t="s">
        <v>33</v>
      </c>
      <c r="S559" s="8" t="str">
        <f t="shared" si="92"/>
        <v>theater</v>
      </c>
      <c r="T559" s="8" t="str">
        <f t="shared" si="93"/>
        <v>plays</v>
      </c>
      <c r="U559" s="12">
        <f t="shared" si="94"/>
        <v>42700.25</v>
      </c>
      <c r="V559" s="12">
        <f t="shared" si="95"/>
        <v>42702.25</v>
      </c>
      <c r="W559" s="16">
        <f t="shared" si="96"/>
        <v>2</v>
      </c>
      <c r="X559" s="15">
        <f t="shared" si="97"/>
        <v>1</v>
      </c>
      <c r="Y559" s="19">
        <f t="shared" si="98"/>
        <v>9000</v>
      </c>
      <c r="Z559" s="19">
        <f t="shared" si="99"/>
        <v>8866</v>
      </c>
      <c r="AA559" s="19">
        <f t="shared" si="100"/>
        <v>96.369565217391298</v>
      </c>
      <c r="AB559" s="2" t="str">
        <f t="shared" si="101"/>
        <v>USA</v>
      </c>
      <c r="AF559"/>
    </row>
    <row r="560" spans="2:32" x14ac:dyDescent="0.25">
      <c r="B560" s="24">
        <v>553</v>
      </c>
      <c r="C560" s="2" t="s">
        <v>1151</v>
      </c>
      <c r="D560" s="3" t="s">
        <v>1152</v>
      </c>
      <c r="E560" s="7">
        <v>170600</v>
      </c>
      <c r="F560" s="7">
        <v>75022</v>
      </c>
      <c r="G560" s="5">
        <f>Table1[[#This Row],[pledged]]/Table1[[#This Row],[goal]]</f>
        <v>0.43975381008206332</v>
      </c>
      <c r="H560" s="2" t="s">
        <v>14</v>
      </c>
      <c r="I560" s="2">
        <v>1028</v>
      </c>
      <c r="J560" s="8">
        <f t="shared" si="91"/>
        <v>72.978599221789878</v>
      </c>
      <c r="K560" s="22" t="s">
        <v>21</v>
      </c>
      <c r="L560" s="22" t="s">
        <v>22</v>
      </c>
      <c r="M560" s="2">
        <v>1293948000</v>
      </c>
      <c r="N560" s="2">
        <v>1294034400</v>
      </c>
      <c r="O560" s="2" t="b">
        <v>0</v>
      </c>
      <c r="P560" s="2" t="b">
        <v>0</v>
      </c>
      <c r="Q560" s="2" t="b">
        <f>AND(Table1[[#This Row],[staff_pick]]=TRUE,Table1[[#This Row],[spotlight]]=TRUE)</f>
        <v>0</v>
      </c>
      <c r="R560" s="2" t="s">
        <v>23</v>
      </c>
      <c r="S560" s="8" t="str">
        <f t="shared" si="92"/>
        <v>music</v>
      </c>
      <c r="T560" s="8" t="str">
        <f t="shared" si="93"/>
        <v>rock</v>
      </c>
      <c r="U560" s="12">
        <f t="shared" si="94"/>
        <v>40545.25</v>
      </c>
      <c r="V560" s="12">
        <f t="shared" si="95"/>
        <v>40546.25</v>
      </c>
      <c r="W560" s="16">
        <f t="shared" si="96"/>
        <v>1</v>
      </c>
      <c r="X560" s="15">
        <f t="shared" si="97"/>
        <v>1</v>
      </c>
      <c r="Y560" s="19">
        <f t="shared" si="98"/>
        <v>170600</v>
      </c>
      <c r="Z560" s="19">
        <f t="shared" si="99"/>
        <v>75022</v>
      </c>
      <c r="AA560" s="19">
        <f t="shared" si="100"/>
        <v>72.978599221789878</v>
      </c>
      <c r="AB560" s="2" t="str">
        <f t="shared" si="101"/>
        <v>USA</v>
      </c>
      <c r="AF560"/>
    </row>
    <row r="561" spans="2:32" x14ac:dyDescent="0.25">
      <c r="B561" s="24">
        <v>554</v>
      </c>
      <c r="C561" s="2" t="s">
        <v>1153</v>
      </c>
      <c r="D561" s="3" t="s">
        <v>1154</v>
      </c>
      <c r="E561" s="7">
        <v>9500</v>
      </c>
      <c r="F561" s="7">
        <v>14408</v>
      </c>
      <c r="G561" s="5">
        <f>Table1[[#This Row],[pledged]]/Table1[[#This Row],[goal]]</f>
        <v>1.5166315789473683</v>
      </c>
      <c r="H561" s="2" t="s">
        <v>20</v>
      </c>
      <c r="I561" s="2">
        <v>554</v>
      </c>
      <c r="J561" s="8">
        <f t="shared" si="91"/>
        <v>26.007220216606498</v>
      </c>
      <c r="K561" s="22" t="s">
        <v>15</v>
      </c>
      <c r="L561" s="22" t="s">
        <v>16</v>
      </c>
      <c r="M561" s="2">
        <v>1482127200</v>
      </c>
      <c r="N561" s="2">
        <v>1482645600</v>
      </c>
      <c r="O561" s="2" t="b">
        <v>0</v>
      </c>
      <c r="P561" s="2" t="b">
        <v>0</v>
      </c>
      <c r="Q561" s="2" t="b">
        <f>AND(Table1[[#This Row],[staff_pick]]=TRUE,Table1[[#This Row],[spotlight]]=TRUE)</f>
        <v>0</v>
      </c>
      <c r="R561" s="2" t="s">
        <v>60</v>
      </c>
      <c r="S561" s="8" t="str">
        <f t="shared" si="92"/>
        <v>music</v>
      </c>
      <c r="T561" s="8" t="str">
        <f t="shared" si="93"/>
        <v>indie rock</v>
      </c>
      <c r="U561" s="12">
        <f t="shared" si="94"/>
        <v>42723.25</v>
      </c>
      <c r="V561" s="12">
        <f t="shared" si="95"/>
        <v>42729.25</v>
      </c>
      <c r="W561" s="16">
        <f t="shared" si="96"/>
        <v>6</v>
      </c>
      <c r="X561" s="15">
        <f t="shared" si="97"/>
        <v>1.32</v>
      </c>
      <c r="Y561" s="19">
        <f t="shared" si="98"/>
        <v>7196.969696969697</v>
      </c>
      <c r="Z561" s="19">
        <f t="shared" si="99"/>
        <v>10915.151515151514</v>
      </c>
      <c r="AA561" s="19">
        <f t="shared" si="100"/>
        <v>19.702439558035223</v>
      </c>
      <c r="AB561" s="2" t="str">
        <f t="shared" si="101"/>
        <v>Canada</v>
      </c>
      <c r="AF561"/>
    </row>
    <row r="562" spans="2:32" x14ac:dyDescent="0.25">
      <c r="B562" s="24">
        <v>555</v>
      </c>
      <c r="C562" s="2" t="s">
        <v>1155</v>
      </c>
      <c r="D562" s="3" t="s">
        <v>1156</v>
      </c>
      <c r="E562" s="7">
        <v>6300</v>
      </c>
      <c r="F562" s="7">
        <v>14089</v>
      </c>
      <c r="G562" s="5">
        <f>Table1[[#This Row],[pledged]]/Table1[[#This Row],[goal]]</f>
        <v>2.2363492063492063</v>
      </c>
      <c r="H562" s="2" t="s">
        <v>20</v>
      </c>
      <c r="I562" s="2">
        <v>135</v>
      </c>
      <c r="J562" s="8">
        <f t="shared" si="91"/>
        <v>104.36296296296297</v>
      </c>
      <c r="K562" s="22" t="s">
        <v>36</v>
      </c>
      <c r="L562" s="22" t="s">
        <v>37</v>
      </c>
      <c r="M562" s="2">
        <v>1396414800</v>
      </c>
      <c r="N562" s="2">
        <v>1399093200</v>
      </c>
      <c r="O562" s="2" t="b">
        <v>0</v>
      </c>
      <c r="P562" s="2" t="b">
        <v>0</v>
      </c>
      <c r="Q562" s="2" t="b">
        <f>AND(Table1[[#This Row],[staff_pick]]=TRUE,Table1[[#This Row],[spotlight]]=TRUE)</f>
        <v>0</v>
      </c>
      <c r="R562" s="2" t="s">
        <v>23</v>
      </c>
      <c r="S562" s="8" t="str">
        <f t="shared" si="92"/>
        <v>music</v>
      </c>
      <c r="T562" s="8" t="str">
        <f t="shared" si="93"/>
        <v>rock</v>
      </c>
      <c r="U562" s="12">
        <f t="shared" si="94"/>
        <v>41731.208333333336</v>
      </c>
      <c r="V562" s="12">
        <f t="shared" si="95"/>
        <v>41762.208333333336</v>
      </c>
      <c r="W562" s="16">
        <f t="shared" si="96"/>
        <v>31</v>
      </c>
      <c r="X562" s="15">
        <f t="shared" si="97"/>
        <v>7.46</v>
      </c>
      <c r="Y562" s="19">
        <f t="shared" si="98"/>
        <v>844.50402144772113</v>
      </c>
      <c r="Z562" s="19">
        <f t="shared" si="99"/>
        <v>1888.6058981233243</v>
      </c>
      <c r="AA562" s="19">
        <f t="shared" si="100"/>
        <v>13.989673319432033</v>
      </c>
      <c r="AB562" s="2" t="str">
        <f t="shared" si="101"/>
        <v>Denmark</v>
      </c>
      <c r="AF562"/>
    </row>
    <row r="563" spans="2:32" x14ac:dyDescent="0.25">
      <c r="B563" s="24">
        <v>556</v>
      </c>
      <c r="C563" s="2" t="s">
        <v>442</v>
      </c>
      <c r="D563" s="3" t="s">
        <v>1157</v>
      </c>
      <c r="E563" s="7">
        <v>5200</v>
      </c>
      <c r="F563" s="7">
        <v>12467</v>
      </c>
      <c r="G563" s="5">
        <f>Table1[[#This Row],[pledged]]/Table1[[#This Row],[goal]]</f>
        <v>2.3975</v>
      </c>
      <c r="H563" s="2" t="s">
        <v>20</v>
      </c>
      <c r="I563" s="2">
        <v>122</v>
      </c>
      <c r="J563" s="8">
        <f t="shared" si="91"/>
        <v>102.18852459016394</v>
      </c>
      <c r="K563" s="22" t="s">
        <v>21</v>
      </c>
      <c r="L563" s="22" t="s">
        <v>22</v>
      </c>
      <c r="M563" s="2">
        <v>1315285200</v>
      </c>
      <c r="N563" s="2">
        <v>1315890000</v>
      </c>
      <c r="O563" s="2" t="b">
        <v>0</v>
      </c>
      <c r="P563" s="2" t="b">
        <v>1</v>
      </c>
      <c r="Q563" s="2" t="b">
        <f>AND(Table1[[#This Row],[staff_pick]]=TRUE,Table1[[#This Row],[spotlight]]=TRUE)</f>
        <v>0</v>
      </c>
      <c r="R563" s="2" t="s">
        <v>206</v>
      </c>
      <c r="S563" s="8" t="str">
        <f t="shared" si="92"/>
        <v>publishing</v>
      </c>
      <c r="T563" s="8" t="str">
        <f t="shared" si="93"/>
        <v>translations</v>
      </c>
      <c r="U563" s="12">
        <f t="shared" si="94"/>
        <v>40792.208333333336</v>
      </c>
      <c r="V563" s="12">
        <f t="shared" si="95"/>
        <v>40799.208333333336</v>
      </c>
      <c r="W563" s="16">
        <f t="shared" si="96"/>
        <v>7</v>
      </c>
      <c r="X563" s="15">
        <f t="shared" si="97"/>
        <v>1</v>
      </c>
      <c r="Y563" s="19">
        <f t="shared" si="98"/>
        <v>5200</v>
      </c>
      <c r="Z563" s="19">
        <f t="shared" si="99"/>
        <v>12467</v>
      </c>
      <c r="AA563" s="19">
        <f t="shared" si="100"/>
        <v>102.18852459016394</v>
      </c>
      <c r="AB563" s="2" t="str">
        <f t="shared" si="101"/>
        <v>USA</v>
      </c>
      <c r="AF563"/>
    </row>
    <row r="564" spans="2:32" x14ac:dyDescent="0.25">
      <c r="B564" s="24">
        <v>557</v>
      </c>
      <c r="C564" s="2" t="s">
        <v>1158</v>
      </c>
      <c r="D564" s="3" t="s">
        <v>1159</v>
      </c>
      <c r="E564" s="7">
        <v>6000</v>
      </c>
      <c r="F564" s="7">
        <v>11960</v>
      </c>
      <c r="G564" s="5">
        <f>Table1[[#This Row],[pledged]]/Table1[[#This Row],[goal]]</f>
        <v>1.9933333333333334</v>
      </c>
      <c r="H564" s="2" t="s">
        <v>20</v>
      </c>
      <c r="I564" s="2">
        <v>221</v>
      </c>
      <c r="J564" s="8">
        <f t="shared" si="91"/>
        <v>54.117647058823529</v>
      </c>
      <c r="K564" s="22" t="s">
        <v>21</v>
      </c>
      <c r="L564" s="22" t="s">
        <v>22</v>
      </c>
      <c r="M564" s="2">
        <v>1443762000</v>
      </c>
      <c r="N564" s="2">
        <v>1444021200</v>
      </c>
      <c r="O564" s="2" t="b">
        <v>0</v>
      </c>
      <c r="P564" s="2" t="b">
        <v>1</v>
      </c>
      <c r="Q564" s="2" t="b">
        <f>AND(Table1[[#This Row],[staff_pick]]=TRUE,Table1[[#This Row],[spotlight]]=TRUE)</f>
        <v>0</v>
      </c>
      <c r="R564" s="2" t="s">
        <v>474</v>
      </c>
      <c r="S564" s="8" t="str">
        <f t="shared" si="92"/>
        <v>film &amp; video</v>
      </c>
      <c r="T564" s="8" t="str">
        <f t="shared" si="93"/>
        <v>science fiction</v>
      </c>
      <c r="U564" s="12">
        <f t="shared" si="94"/>
        <v>42279.208333333328</v>
      </c>
      <c r="V564" s="12">
        <f t="shared" si="95"/>
        <v>42282.208333333328</v>
      </c>
      <c r="W564" s="16">
        <f t="shared" si="96"/>
        <v>3</v>
      </c>
      <c r="X564" s="15">
        <f t="shared" si="97"/>
        <v>1</v>
      </c>
      <c r="Y564" s="19">
        <f t="shared" si="98"/>
        <v>6000</v>
      </c>
      <c r="Z564" s="19">
        <f t="shared" si="99"/>
        <v>11960</v>
      </c>
      <c r="AA564" s="19">
        <f t="shared" si="100"/>
        <v>54.117647058823529</v>
      </c>
      <c r="AB564" s="2" t="str">
        <f t="shared" si="101"/>
        <v>USA</v>
      </c>
      <c r="AF564"/>
    </row>
    <row r="565" spans="2:32" x14ac:dyDescent="0.25">
      <c r="B565" s="24">
        <v>558</v>
      </c>
      <c r="C565" s="2" t="s">
        <v>1160</v>
      </c>
      <c r="D565" s="3" t="s">
        <v>1161</v>
      </c>
      <c r="E565" s="7">
        <v>5800</v>
      </c>
      <c r="F565" s="7">
        <v>7966</v>
      </c>
      <c r="G565" s="5">
        <f>Table1[[#This Row],[pledged]]/Table1[[#This Row],[goal]]</f>
        <v>1.373448275862069</v>
      </c>
      <c r="H565" s="2" t="s">
        <v>20</v>
      </c>
      <c r="I565" s="2">
        <v>126</v>
      </c>
      <c r="J565" s="8">
        <f t="shared" si="91"/>
        <v>63.222222222222221</v>
      </c>
      <c r="K565" s="22" t="s">
        <v>21</v>
      </c>
      <c r="L565" s="22" t="s">
        <v>22</v>
      </c>
      <c r="M565" s="2">
        <v>1456293600</v>
      </c>
      <c r="N565" s="2">
        <v>1460005200</v>
      </c>
      <c r="O565" s="2" t="b">
        <v>0</v>
      </c>
      <c r="P565" s="2" t="b">
        <v>0</v>
      </c>
      <c r="Q565" s="2" t="b">
        <f>AND(Table1[[#This Row],[staff_pick]]=TRUE,Table1[[#This Row],[spotlight]]=TRUE)</f>
        <v>0</v>
      </c>
      <c r="R565" s="2" t="s">
        <v>33</v>
      </c>
      <c r="S565" s="8" t="str">
        <f t="shared" si="92"/>
        <v>theater</v>
      </c>
      <c r="T565" s="8" t="str">
        <f t="shared" si="93"/>
        <v>plays</v>
      </c>
      <c r="U565" s="12">
        <f t="shared" si="94"/>
        <v>42424.25</v>
      </c>
      <c r="V565" s="12">
        <f t="shared" si="95"/>
        <v>42467.208333333328</v>
      </c>
      <c r="W565" s="16">
        <f t="shared" si="96"/>
        <v>43</v>
      </c>
      <c r="X565" s="15">
        <f t="shared" si="97"/>
        <v>1</v>
      </c>
      <c r="Y565" s="19">
        <f t="shared" si="98"/>
        <v>5800</v>
      </c>
      <c r="Z565" s="19">
        <f t="shared" si="99"/>
        <v>7966</v>
      </c>
      <c r="AA565" s="19">
        <f t="shared" si="100"/>
        <v>63.222222222222221</v>
      </c>
      <c r="AB565" s="2" t="str">
        <f t="shared" si="101"/>
        <v>USA</v>
      </c>
      <c r="AF565"/>
    </row>
    <row r="566" spans="2:32" x14ac:dyDescent="0.25">
      <c r="B566" s="24">
        <v>559</v>
      </c>
      <c r="C566" s="2" t="s">
        <v>1162</v>
      </c>
      <c r="D566" s="3" t="s">
        <v>1163</v>
      </c>
      <c r="E566" s="7">
        <v>105300</v>
      </c>
      <c r="F566" s="7">
        <v>106321</v>
      </c>
      <c r="G566" s="5">
        <f>Table1[[#This Row],[pledged]]/Table1[[#This Row],[goal]]</f>
        <v>1.009696106362773</v>
      </c>
      <c r="H566" s="2" t="s">
        <v>20</v>
      </c>
      <c r="I566" s="2">
        <v>1022</v>
      </c>
      <c r="J566" s="8">
        <f t="shared" si="91"/>
        <v>104.03228962818004</v>
      </c>
      <c r="K566" s="22" t="s">
        <v>21</v>
      </c>
      <c r="L566" s="22" t="s">
        <v>22</v>
      </c>
      <c r="M566" s="2">
        <v>1470114000</v>
      </c>
      <c r="N566" s="2">
        <v>1470718800</v>
      </c>
      <c r="O566" s="2" t="b">
        <v>0</v>
      </c>
      <c r="P566" s="2" t="b">
        <v>0</v>
      </c>
      <c r="Q566" s="2" t="b">
        <f>AND(Table1[[#This Row],[staff_pick]]=TRUE,Table1[[#This Row],[spotlight]]=TRUE)</f>
        <v>0</v>
      </c>
      <c r="R566" s="2" t="s">
        <v>33</v>
      </c>
      <c r="S566" s="8" t="str">
        <f t="shared" si="92"/>
        <v>theater</v>
      </c>
      <c r="T566" s="8" t="str">
        <f t="shared" si="93"/>
        <v>plays</v>
      </c>
      <c r="U566" s="12">
        <f t="shared" si="94"/>
        <v>42584.208333333328</v>
      </c>
      <c r="V566" s="12">
        <f t="shared" si="95"/>
        <v>42591.208333333328</v>
      </c>
      <c r="W566" s="16">
        <f t="shared" si="96"/>
        <v>7</v>
      </c>
      <c r="X566" s="15">
        <f t="shared" si="97"/>
        <v>1</v>
      </c>
      <c r="Y566" s="19">
        <f t="shared" si="98"/>
        <v>105300</v>
      </c>
      <c r="Z566" s="19">
        <f t="shared" si="99"/>
        <v>106321</v>
      </c>
      <c r="AA566" s="19">
        <f t="shared" si="100"/>
        <v>104.03228962818004</v>
      </c>
      <c r="AB566" s="2" t="str">
        <f t="shared" si="101"/>
        <v>USA</v>
      </c>
      <c r="AF566"/>
    </row>
    <row r="567" spans="2:32" x14ac:dyDescent="0.25">
      <c r="B567" s="24">
        <v>560</v>
      </c>
      <c r="C567" s="2" t="s">
        <v>1164</v>
      </c>
      <c r="D567" s="3" t="s">
        <v>1165</v>
      </c>
      <c r="E567" s="7">
        <v>20000</v>
      </c>
      <c r="F567" s="7">
        <v>158832</v>
      </c>
      <c r="G567" s="5">
        <f>Table1[[#This Row],[pledged]]/Table1[[#This Row],[goal]]</f>
        <v>7.9416000000000002</v>
      </c>
      <c r="H567" s="2" t="s">
        <v>20</v>
      </c>
      <c r="I567" s="2">
        <v>3177</v>
      </c>
      <c r="J567" s="8">
        <f t="shared" si="91"/>
        <v>49.994334277620396</v>
      </c>
      <c r="K567" s="22" t="s">
        <v>21</v>
      </c>
      <c r="L567" s="22" t="s">
        <v>22</v>
      </c>
      <c r="M567" s="2">
        <v>1321596000</v>
      </c>
      <c r="N567" s="2">
        <v>1325052000</v>
      </c>
      <c r="O567" s="2" t="b">
        <v>0</v>
      </c>
      <c r="P567" s="2" t="b">
        <v>0</v>
      </c>
      <c r="Q567" s="2" t="b">
        <f>AND(Table1[[#This Row],[staff_pick]]=TRUE,Table1[[#This Row],[spotlight]]=TRUE)</f>
        <v>0</v>
      </c>
      <c r="R567" s="2" t="s">
        <v>71</v>
      </c>
      <c r="S567" s="8" t="str">
        <f t="shared" si="92"/>
        <v>film &amp; video</v>
      </c>
      <c r="T567" s="8" t="str">
        <f t="shared" si="93"/>
        <v>animation</v>
      </c>
      <c r="U567" s="12">
        <f t="shared" si="94"/>
        <v>40865.25</v>
      </c>
      <c r="V567" s="12">
        <f t="shared" si="95"/>
        <v>40905.25</v>
      </c>
      <c r="W567" s="16">
        <f t="shared" si="96"/>
        <v>40</v>
      </c>
      <c r="X567" s="15">
        <f t="shared" si="97"/>
        <v>1</v>
      </c>
      <c r="Y567" s="19">
        <f t="shared" si="98"/>
        <v>20000</v>
      </c>
      <c r="Z567" s="19">
        <f t="shared" si="99"/>
        <v>158832</v>
      </c>
      <c r="AA567" s="19">
        <f t="shared" si="100"/>
        <v>49.994334277620396</v>
      </c>
      <c r="AB567" s="2" t="str">
        <f t="shared" si="101"/>
        <v>USA</v>
      </c>
      <c r="AF567"/>
    </row>
    <row r="568" spans="2:32" x14ac:dyDescent="0.25">
      <c r="B568" s="24">
        <v>561</v>
      </c>
      <c r="C568" s="2" t="s">
        <v>1166</v>
      </c>
      <c r="D568" s="3" t="s">
        <v>1167</v>
      </c>
      <c r="E568" s="7">
        <v>3000</v>
      </c>
      <c r="F568" s="7">
        <v>11091</v>
      </c>
      <c r="G568" s="5">
        <f>Table1[[#This Row],[pledged]]/Table1[[#This Row],[goal]]</f>
        <v>3.6970000000000001</v>
      </c>
      <c r="H568" s="2" t="s">
        <v>20</v>
      </c>
      <c r="I568" s="2">
        <v>198</v>
      </c>
      <c r="J568" s="8">
        <f t="shared" si="91"/>
        <v>56.015151515151516</v>
      </c>
      <c r="K568" s="22" t="s">
        <v>98</v>
      </c>
      <c r="L568" s="22" t="s">
        <v>99</v>
      </c>
      <c r="M568" s="2">
        <v>1318827600</v>
      </c>
      <c r="N568" s="2">
        <v>1319000400</v>
      </c>
      <c r="O568" s="2" t="b">
        <v>0</v>
      </c>
      <c r="P568" s="2" t="b">
        <v>0</v>
      </c>
      <c r="Q568" s="2" t="b">
        <f>AND(Table1[[#This Row],[staff_pick]]=TRUE,Table1[[#This Row],[spotlight]]=TRUE)</f>
        <v>0</v>
      </c>
      <c r="R568" s="2" t="s">
        <v>33</v>
      </c>
      <c r="S568" s="8" t="str">
        <f t="shared" si="92"/>
        <v>theater</v>
      </c>
      <c r="T568" s="8" t="str">
        <f t="shared" si="93"/>
        <v>plays</v>
      </c>
      <c r="U568" s="12">
        <f t="shared" si="94"/>
        <v>40833.208333333336</v>
      </c>
      <c r="V568" s="12">
        <f t="shared" si="95"/>
        <v>40835.208333333336</v>
      </c>
      <c r="W568" s="16">
        <f t="shared" si="96"/>
        <v>2</v>
      </c>
      <c r="X568" s="15">
        <f t="shared" si="97"/>
        <v>0.96</v>
      </c>
      <c r="Y568" s="19">
        <f t="shared" si="98"/>
        <v>3125</v>
      </c>
      <c r="Z568" s="19">
        <f t="shared" si="99"/>
        <v>11553.125</v>
      </c>
      <c r="AA568" s="19">
        <f t="shared" si="100"/>
        <v>58.349116161616159</v>
      </c>
      <c r="AB568" s="2" t="str">
        <f t="shared" si="101"/>
        <v>Switzerland</v>
      </c>
      <c r="AF568"/>
    </row>
    <row r="569" spans="2:32" x14ac:dyDescent="0.25">
      <c r="B569" s="24">
        <v>562</v>
      </c>
      <c r="C569" s="2" t="s">
        <v>1168</v>
      </c>
      <c r="D569" s="3" t="s">
        <v>1169</v>
      </c>
      <c r="E569" s="7">
        <v>9900</v>
      </c>
      <c r="F569" s="7">
        <v>1269</v>
      </c>
      <c r="G569" s="5">
        <f>Table1[[#This Row],[pledged]]/Table1[[#This Row],[goal]]</f>
        <v>0.12818181818181817</v>
      </c>
      <c r="H569" s="2" t="s">
        <v>14</v>
      </c>
      <c r="I569" s="2">
        <v>26</v>
      </c>
      <c r="J569" s="8">
        <f t="shared" si="91"/>
        <v>48.807692307692307</v>
      </c>
      <c r="K569" s="22" t="s">
        <v>98</v>
      </c>
      <c r="L569" s="22" t="s">
        <v>99</v>
      </c>
      <c r="M569" s="2">
        <v>1552366800</v>
      </c>
      <c r="N569" s="2">
        <v>1552539600</v>
      </c>
      <c r="O569" s="2" t="b">
        <v>0</v>
      </c>
      <c r="P569" s="2" t="b">
        <v>0</v>
      </c>
      <c r="Q569" s="2" t="b">
        <f>AND(Table1[[#This Row],[staff_pick]]=TRUE,Table1[[#This Row],[spotlight]]=TRUE)</f>
        <v>0</v>
      </c>
      <c r="R569" s="2" t="s">
        <v>23</v>
      </c>
      <c r="S569" s="8" t="str">
        <f t="shared" si="92"/>
        <v>music</v>
      </c>
      <c r="T569" s="8" t="str">
        <f t="shared" si="93"/>
        <v>rock</v>
      </c>
      <c r="U569" s="12">
        <f t="shared" si="94"/>
        <v>43536.208333333328</v>
      </c>
      <c r="V569" s="12">
        <f t="shared" si="95"/>
        <v>43538.208333333328</v>
      </c>
      <c r="W569" s="16">
        <f t="shared" si="96"/>
        <v>2</v>
      </c>
      <c r="X569" s="15">
        <f t="shared" si="97"/>
        <v>0.96</v>
      </c>
      <c r="Y569" s="19">
        <f t="shared" si="98"/>
        <v>10312.5</v>
      </c>
      <c r="Z569" s="19">
        <f t="shared" si="99"/>
        <v>1321.875</v>
      </c>
      <c r="AA569" s="19">
        <f t="shared" si="100"/>
        <v>50.841346153846153</v>
      </c>
      <c r="AB569" s="2" t="str">
        <f t="shared" si="101"/>
        <v>Switzerland</v>
      </c>
      <c r="AF569"/>
    </row>
    <row r="570" spans="2:32" x14ac:dyDescent="0.25">
      <c r="B570" s="24">
        <v>563</v>
      </c>
      <c r="C570" s="2" t="s">
        <v>1170</v>
      </c>
      <c r="D570" s="3" t="s">
        <v>1171</v>
      </c>
      <c r="E570" s="7">
        <v>3700</v>
      </c>
      <c r="F570" s="7">
        <v>5107</v>
      </c>
      <c r="G570" s="5">
        <f>Table1[[#This Row],[pledged]]/Table1[[#This Row],[goal]]</f>
        <v>1.3802702702702703</v>
      </c>
      <c r="H570" s="2" t="s">
        <v>20</v>
      </c>
      <c r="I570" s="2">
        <v>85</v>
      </c>
      <c r="J570" s="8">
        <f t="shared" si="91"/>
        <v>60.082352941176474</v>
      </c>
      <c r="K570" s="22" t="s">
        <v>26</v>
      </c>
      <c r="L570" s="22" t="s">
        <v>27</v>
      </c>
      <c r="M570" s="2">
        <v>1542088800</v>
      </c>
      <c r="N570" s="2">
        <v>1543816800</v>
      </c>
      <c r="O570" s="2" t="b">
        <v>0</v>
      </c>
      <c r="P570" s="2" t="b">
        <v>0</v>
      </c>
      <c r="Q570" s="2" t="b">
        <f>AND(Table1[[#This Row],[staff_pick]]=TRUE,Table1[[#This Row],[spotlight]]=TRUE)</f>
        <v>0</v>
      </c>
      <c r="R570" s="2" t="s">
        <v>42</v>
      </c>
      <c r="S570" s="8" t="str">
        <f t="shared" si="92"/>
        <v>film &amp; video</v>
      </c>
      <c r="T570" s="8" t="str">
        <f t="shared" si="93"/>
        <v>documentary</v>
      </c>
      <c r="U570" s="12">
        <f t="shared" si="94"/>
        <v>43417.25</v>
      </c>
      <c r="V570" s="12">
        <f t="shared" si="95"/>
        <v>43437.25</v>
      </c>
      <c r="W570" s="16">
        <f t="shared" si="96"/>
        <v>20</v>
      </c>
      <c r="X570" s="15">
        <f t="shared" si="97"/>
        <v>1.49</v>
      </c>
      <c r="Y570" s="19">
        <f t="shared" si="98"/>
        <v>2483.2214765100671</v>
      </c>
      <c r="Z570" s="19">
        <f t="shared" si="99"/>
        <v>3427.5167785234898</v>
      </c>
      <c r="AA570" s="19">
        <f t="shared" si="100"/>
        <v>40.323726806158703</v>
      </c>
      <c r="AB570" s="2" t="str">
        <f t="shared" si="101"/>
        <v>Australia</v>
      </c>
      <c r="AF570"/>
    </row>
    <row r="571" spans="2:32" x14ac:dyDescent="0.25">
      <c r="B571" s="24">
        <v>564</v>
      </c>
      <c r="C571" s="2" t="s">
        <v>1172</v>
      </c>
      <c r="D571" s="3" t="s">
        <v>1173</v>
      </c>
      <c r="E571" s="7">
        <v>168700</v>
      </c>
      <c r="F571" s="7">
        <v>141393</v>
      </c>
      <c r="G571" s="5">
        <f>Table1[[#This Row],[pledged]]/Table1[[#This Row],[goal]]</f>
        <v>0.83813278008298753</v>
      </c>
      <c r="H571" s="2" t="s">
        <v>14</v>
      </c>
      <c r="I571" s="2">
        <v>1790</v>
      </c>
      <c r="J571" s="8">
        <f t="shared" si="91"/>
        <v>78.990502793296088</v>
      </c>
      <c r="K571" s="22" t="s">
        <v>21</v>
      </c>
      <c r="L571" s="22" t="s">
        <v>22</v>
      </c>
      <c r="M571" s="2">
        <v>1426395600</v>
      </c>
      <c r="N571" s="2">
        <v>1427086800</v>
      </c>
      <c r="O571" s="2" t="b">
        <v>0</v>
      </c>
      <c r="P571" s="2" t="b">
        <v>0</v>
      </c>
      <c r="Q571" s="2" t="b">
        <f>AND(Table1[[#This Row],[staff_pick]]=TRUE,Table1[[#This Row],[spotlight]]=TRUE)</f>
        <v>0</v>
      </c>
      <c r="R571" s="2" t="s">
        <v>33</v>
      </c>
      <c r="S571" s="8" t="str">
        <f t="shared" si="92"/>
        <v>theater</v>
      </c>
      <c r="T571" s="8" t="str">
        <f t="shared" si="93"/>
        <v>plays</v>
      </c>
      <c r="U571" s="12">
        <f t="shared" si="94"/>
        <v>42078.208333333328</v>
      </c>
      <c r="V571" s="12">
        <f t="shared" si="95"/>
        <v>42086.208333333328</v>
      </c>
      <c r="W571" s="16">
        <f t="shared" si="96"/>
        <v>8</v>
      </c>
      <c r="X571" s="15">
        <f t="shared" si="97"/>
        <v>1</v>
      </c>
      <c r="Y571" s="19">
        <f t="shared" si="98"/>
        <v>168700</v>
      </c>
      <c r="Z571" s="19">
        <f t="shared" si="99"/>
        <v>141393</v>
      </c>
      <c r="AA571" s="19">
        <f t="shared" si="100"/>
        <v>78.990502793296088</v>
      </c>
      <c r="AB571" s="2" t="str">
        <f t="shared" si="101"/>
        <v>USA</v>
      </c>
      <c r="AF571"/>
    </row>
    <row r="572" spans="2:32" x14ac:dyDescent="0.25">
      <c r="B572" s="24">
        <v>565</v>
      </c>
      <c r="C572" s="2" t="s">
        <v>1174</v>
      </c>
      <c r="D572" s="3" t="s">
        <v>1175</v>
      </c>
      <c r="E572" s="7">
        <v>94900</v>
      </c>
      <c r="F572" s="7">
        <v>194166</v>
      </c>
      <c r="G572" s="5">
        <f>Table1[[#This Row],[pledged]]/Table1[[#This Row],[goal]]</f>
        <v>2.0460063224446787</v>
      </c>
      <c r="H572" s="2" t="s">
        <v>20</v>
      </c>
      <c r="I572" s="2">
        <v>3596</v>
      </c>
      <c r="J572" s="8">
        <f t="shared" si="91"/>
        <v>53.99499443826474</v>
      </c>
      <c r="K572" s="22" t="s">
        <v>21</v>
      </c>
      <c r="L572" s="22" t="s">
        <v>22</v>
      </c>
      <c r="M572" s="2">
        <v>1321336800</v>
      </c>
      <c r="N572" s="2">
        <v>1323064800</v>
      </c>
      <c r="O572" s="2" t="b">
        <v>0</v>
      </c>
      <c r="P572" s="2" t="b">
        <v>0</v>
      </c>
      <c r="Q572" s="2" t="b">
        <f>AND(Table1[[#This Row],[staff_pick]]=TRUE,Table1[[#This Row],[spotlight]]=TRUE)</f>
        <v>0</v>
      </c>
      <c r="R572" s="2" t="s">
        <v>33</v>
      </c>
      <c r="S572" s="8" t="str">
        <f t="shared" si="92"/>
        <v>theater</v>
      </c>
      <c r="T572" s="8" t="str">
        <f t="shared" si="93"/>
        <v>plays</v>
      </c>
      <c r="U572" s="12">
        <f t="shared" si="94"/>
        <v>40862.25</v>
      </c>
      <c r="V572" s="12">
        <f t="shared" si="95"/>
        <v>40882.25</v>
      </c>
      <c r="W572" s="16">
        <f t="shared" si="96"/>
        <v>20</v>
      </c>
      <c r="X572" s="15">
        <f t="shared" si="97"/>
        <v>1</v>
      </c>
      <c r="Y572" s="19">
        <f t="shared" si="98"/>
        <v>94900</v>
      </c>
      <c r="Z572" s="19">
        <f t="shared" si="99"/>
        <v>194166</v>
      </c>
      <c r="AA572" s="19">
        <f t="shared" si="100"/>
        <v>53.99499443826474</v>
      </c>
      <c r="AB572" s="2" t="str">
        <f t="shared" si="101"/>
        <v>USA</v>
      </c>
      <c r="AF572"/>
    </row>
    <row r="573" spans="2:32" x14ac:dyDescent="0.25">
      <c r="B573" s="24">
        <v>566</v>
      </c>
      <c r="C573" s="2" t="s">
        <v>1176</v>
      </c>
      <c r="D573" s="3" t="s">
        <v>1177</v>
      </c>
      <c r="E573" s="7">
        <v>9300</v>
      </c>
      <c r="F573" s="7">
        <v>4124</v>
      </c>
      <c r="G573" s="5">
        <f>Table1[[#This Row],[pledged]]/Table1[[#This Row],[goal]]</f>
        <v>0.44344086021505374</v>
      </c>
      <c r="H573" s="2" t="s">
        <v>14</v>
      </c>
      <c r="I573" s="2">
        <v>37</v>
      </c>
      <c r="J573" s="8">
        <f t="shared" si="91"/>
        <v>111.45945945945945</v>
      </c>
      <c r="K573" s="22" t="s">
        <v>21</v>
      </c>
      <c r="L573" s="22" t="s">
        <v>22</v>
      </c>
      <c r="M573" s="2">
        <v>1456293600</v>
      </c>
      <c r="N573" s="2">
        <v>1458277200</v>
      </c>
      <c r="O573" s="2" t="b">
        <v>0</v>
      </c>
      <c r="P573" s="2" t="b">
        <v>1</v>
      </c>
      <c r="Q573" s="2" t="b">
        <f>AND(Table1[[#This Row],[staff_pick]]=TRUE,Table1[[#This Row],[spotlight]]=TRUE)</f>
        <v>0</v>
      </c>
      <c r="R573" s="2" t="s">
        <v>50</v>
      </c>
      <c r="S573" s="8" t="str">
        <f t="shared" si="92"/>
        <v>music</v>
      </c>
      <c r="T573" s="8" t="str">
        <f t="shared" si="93"/>
        <v>electric music</v>
      </c>
      <c r="U573" s="12">
        <f t="shared" si="94"/>
        <v>42424.25</v>
      </c>
      <c r="V573" s="12">
        <f t="shared" si="95"/>
        <v>42447.208333333328</v>
      </c>
      <c r="W573" s="16">
        <f t="shared" si="96"/>
        <v>23</v>
      </c>
      <c r="X573" s="15">
        <f t="shared" si="97"/>
        <v>1</v>
      </c>
      <c r="Y573" s="19">
        <f t="shared" si="98"/>
        <v>9300</v>
      </c>
      <c r="Z573" s="19">
        <f t="shared" si="99"/>
        <v>4124</v>
      </c>
      <c r="AA573" s="19">
        <f t="shared" si="100"/>
        <v>111.45945945945945</v>
      </c>
      <c r="AB573" s="2" t="str">
        <f t="shared" si="101"/>
        <v>USA</v>
      </c>
      <c r="AF573"/>
    </row>
    <row r="574" spans="2:32" x14ac:dyDescent="0.25">
      <c r="B574" s="24">
        <v>567</v>
      </c>
      <c r="C574" s="2" t="s">
        <v>1178</v>
      </c>
      <c r="D574" s="3" t="s">
        <v>1179</v>
      </c>
      <c r="E574" s="7">
        <v>6800</v>
      </c>
      <c r="F574" s="7">
        <v>14865</v>
      </c>
      <c r="G574" s="5">
        <f>Table1[[#This Row],[pledged]]/Table1[[#This Row],[goal]]</f>
        <v>2.1860294117647059</v>
      </c>
      <c r="H574" s="2" t="s">
        <v>20</v>
      </c>
      <c r="I574" s="2">
        <v>244</v>
      </c>
      <c r="J574" s="8">
        <f t="shared" si="91"/>
        <v>60.922131147540981</v>
      </c>
      <c r="K574" s="22" t="s">
        <v>21</v>
      </c>
      <c r="L574" s="22" t="s">
        <v>22</v>
      </c>
      <c r="M574" s="2">
        <v>1404968400</v>
      </c>
      <c r="N574" s="2">
        <v>1405141200</v>
      </c>
      <c r="O574" s="2" t="b">
        <v>0</v>
      </c>
      <c r="P574" s="2" t="b">
        <v>0</v>
      </c>
      <c r="Q574" s="2" t="b">
        <f>AND(Table1[[#This Row],[staff_pick]]=TRUE,Table1[[#This Row],[spotlight]]=TRUE)</f>
        <v>0</v>
      </c>
      <c r="R574" s="2" t="s">
        <v>23</v>
      </c>
      <c r="S574" s="8" t="str">
        <f t="shared" si="92"/>
        <v>music</v>
      </c>
      <c r="T574" s="8" t="str">
        <f t="shared" si="93"/>
        <v>rock</v>
      </c>
      <c r="U574" s="12">
        <f t="shared" si="94"/>
        <v>41830.208333333336</v>
      </c>
      <c r="V574" s="12">
        <f t="shared" si="95"/>
        <v>41832.208333333336</v>
      </c>
      <c r="W574" s="16">
        <f t="shared" si="96"/>
        <v>2</v>
      </c>
      <c r="X574" s="15">
        <f t="shared" si="97"/>
        <v>1</v>
      </c>
      <c r="Y574" s="19">
        <f t="shared" si="98"/>
        <v>6800</v>
      </c>
      <c r="Z574" s="19">
        <f t="shared" si="99"/>
        <v>14865</v>
      </c>
      <c r="AA574" s="19">
        <f t="shared" si="100"/>
        <v>60.922131147540981</v>
      </c>
      <c r="AB574" s="2" t="str">
        <f t="shared" si="101"/>
        <v>USA</v>
      </c>
      <c r="AF574"/>
    </row>
    <row r="575" spans="2:32" x14ac:dyDescent="0.25">
      <c r="B575" s="24">
        <v>568</v>
      </c>
      <c r="C575" s="2" t="s">
        <v>1180</v>
      </c>
      <c r="D575" s="3" t="s">
        <v>1181</v>
      </c>
      <c r="E575" s="7">
        <v>72400</v>
      </c>
      <c r="F575" s="7">
        <v>134688</v>
      </c>
      <c r="G575" s="5">
        <f>Table1[[#This Row],[pledged]]/Table1[[#This Row],[goal]]</f>
        <v>1.8603314917127072</v>
      </c>
      <c r="H575" s="2" t="s">
        <v>20</v>
      </c>
      <c r="I575" s="2">
        <v>5180</v>
      </c>
      <c r="J575" s="8">
        <f t="shared" si="91"/>
        <v>26.0015444015444</v>
      </c>
      <c r="K575" s="22" t="s">
        <v>21</v>
      </c>
      <c r="L575" s="22" t="s">
        <v>22</v>
      </c>
      <c r="M575" s="2">
        <v>1279170000</v>
      </c>
      <c r="N575" s="2">
        <v>1283058000</v>
      </c>
      <c r="O575" s="2" t="b">
        <v>0</v>
      </c>
      <c r="P575" s="2" t="b">
        <v>0</v>
      </c>
      <c r="Q575" s="2" t="b">
        <f>AND(Table1[[#This Row],[staff_pick]]=TRUE,Table1[[#This Row],[spotlight]]=TRUE)</f>
        <v>0</v>
      </c>
      <c r="R575" s="2" t="s">
        <v>33</v>
      </c>
      <c r="S575" s="8" t="str">
        <f t="shared" si="92"/>
        <v>theater</v>
      </c>
      <c r="T575" s="8" t="str">
        <f t="shared" si="93"/>
        <v>plays</v>
      </c>
      <c r="U575" s="12">
        <f t="shared" si="94"/>
        <v>40374.208333333336</v>
      </c>
      <c r="V575" s="12">
        <f t="shared" si="95"/>
        <v>40419.208333333336</v>
      </c>
      <c r="W575" s="16">
        <f t="shared" si="96"/>
        <v>45</v>
      </c>
      <c r="X575" s="15">
        <f t="shared" si="97"/>
        <v>1</v>
      </c>
      <c r="Y575" s="19">
        <f t="shared" si="98"/>
        <v>72400</v>
      </c>
      <c r="Z575" s="19">
        <f t="shared" si="99"/>
        <v>134688</v>
      </c>
      <c r="AA575" s="19">
        <f t="shared" si="100"/>
        <v>26.0015444015444</v>
      </c>
      <c r="AB575" s="2" t="str">
        <f t="shared" si="101"/>
        <v>USA</v>
      </c>
      <c r="AF575"/>
    </row>
    <row r="576" spans="2:32" x14ac:dyDescent="0.25">
      <c r="B576" s="24">
        <v>569</v>
      </c>
      <c r="C576" s="2" t="s">
        <v>1182</v>
      </c>
      <c r="D576" s="3" t="s">
        <v>1183</v>
      </c>
      <c r="E576" s="7">
        <v>20100</v>
      </c>
      <c r="F576" s="7">
        <v>47705</v>
      </c>
      <c r="G576" s="5">
        <f>Table1[[#This Row],[pledged]]/Table1[[#This Row],[goal]]</f>
        <v>2.3733830845771142</v>
      </c>
      <c r="H576" s="2" t="s">
        <v>20</v>
      </c>
      <c r="I576" s="2">
        <v>589</v>
      </c>
      <c r="J576" s="8">
        <f t="shared" si="91"/>
        <v>80.993208828522924</v>
      </c>
      <c r="K576" s="22" t="s">
        <v>107</v>
      </c>
      <c r="L576" s="22" t="s">
        <v>108</v>
      </c>
      <c r="M576" s="2">
        <v>1294725600</v>
      </c>
      <c r="N576" s="2">
        <v>1295762400</v>
      </c>
      <c r="O576" s="2" t="b">
        <v>0</v>
      </c>
      <c r="P576" s="2" t="b">
        <v>0</v>
      </c>
      <c r="Q576" s="2" t="b">
        <f>AND(Table1[[#This Row],[staff_pick]]=TRUE,Table1[[#This Row],[spotlight]]=TRUE)</f>
        <v>0</v>
      </c>
      <c r="R576" s="2" t="s">
        <v>71</v>
      </c>
      <c r="S576" s="8" t="str">
        <f t="shared" si="92"/>
        <v>film &amp; video</v>
      </c>
      <c r="T576" s="8" t="str">
        <f t="shared" si="93"/>
        <v>animation</v>
      </c>
      <c r="U576" s="12">
        <f t="shared" si="94"/>
        <v>40554.25</v>
      </c>
      <c r="V576" s="12">
        <f t="shared" si="95"/>
        <v>40566.25</v>
      </c>
      <c r="W576" s="16">
        <f t="shared" si="96"/>
        <v>12</v>
      </c>
      <c r="X576" s="15">
        <f t="shared" si="97"/>
        <v>1</v>
      </c>
      <c r="Y576" s="19">
        <f t="shared" si="98"/>
        <v>20100</v>
      </c>
      <c r="Z576" s="19">
        <f t="shared" si="99"/>
        <v>47705</v>
      </c>
      <c r="AA576" s="19">
        <f t="shared" si="100"/>
        <v>80.993208828522924</v>
      </c>
      <c r="AB576" s="2" t="str">
        <f t="shared" si="101"/>
        <v>Euro Zone</v>
      </c>
      <c r="AF576"/>
    </row>
    <row r="577" spans="2:32" x14ac:dyDescent="0.25">
      <c r="B577" s="24">
        <v>570</v>
      </c>
      <c r="C577" s="2" t="s">
        <v>1184</v>
      </c>
      <c r="D577" s="3" t="s">
        <v>1185</v>
      </c>
      <c r="E577" s="7">
        <v>31200</v>
      </c>
      <c r="F577" s="7">
        <v>95364</v>
      </c>
      <c r="G577" s="5">
        <f>Table1[[#This Row],[pledged]]/Table1[[#This Row],[goal]]</f>
        <v>3.0565384615384614</v>
      </c>
      <c r="H577" s="2" t="s">
        <v>20</v>
      </c>
      <c r="I577" s="2">
        <v>2725</v>
      </c>
      <c r="J577" s="8">
        <f t="shared" si="91"/>
        <v>34.995963302752294</v>
      </c>
      <c r="K577" s="22" t="s">
        <v>21</v>
      </c>
      <c r="L577" s="22" t="s">
        <v>22</v>
      </c>
      <c r="M577" s="2">
        <v>1419055200</v>
      </c>
      <c r="N577" s="2">
        <v>1419573600</v>
      </c>
      <c r="O577" s="2" t="b">
        <v>0</v>
      </c>
      <c r="P577" s="2" t="b">
        <v>1</v>
      </c>
      <c r="Q577" s="2" t="b">
        <f>AND(Table1[[#This Row],[staff_pick]]=TRUE,Table1[[#This Row],[spotlight]]=TRUE)</f>
        <v>0</v>
      </c>
      <c r="R577" s="2" t="s">
        <v>23</v>
      </c>
      <c r="S577" s="8" t="str">
        <f t="shared" si="92"/>
        <v>music</v>
      </c>
      <c r="T577" s="8" t="str">
        <f t="shared" si="93"/>
        <v>rock</v>
      </c>
      <c r="U577" s="12">
        <f t="shared" si="94"/>
        <v>41993.25</v>
      </c>
      <c r="V577" s="12">
        <f t="shared" si="95"/>
        <v>41999.25</v>
      </c>
      <c r="W577" s="16">
        <f t="shared" si="96"/>
        <v>6</v>
      </c>
      <c r="X577" s="15">
        <f t="shared" si="97"/>
        <v>1</v>
      </c>
      <c r="Y577" s="19">
        <f t="shared" si="98"/>
        <v>31200</v>
      </c>
      <c r="Z577" s="19">
        <f t="shared" si="99"/>
        <v>95364</v>
      </c>
      <c r="AA577" s="19">
        <f t="shared" si="100"/>
        <v>34.995963302752294</v>
      </c>
      <c r="AB577" s="2" t="str">
        <f t="shared" si="101"/>
        <v>USA</v>
      </c>
      <c r="AF577"/>
    </row>
    <row r="578" spans="2:32" x14ac:dyDescent="0.25">
      <c r="B578" s="24">
        <v>571</v>
      </c>
      <c r="C578" s="2" t="s">
        <v>1186</v>
      </c>
      <c r="D578" s="3" t="s">
        <v>1187</v>
      </c>
      <c r="E578" s="7">
        <v>3500</v>
      </c>
      <c r="F578" s="7">
        <v>3295</v>
      </c>
      <c r="G578" s="5">
        <f>Table1[[#This Row],[pledged]]/Table1[[#This Row],[goal]]</f>
        <v>0.94142857142857139</v>
      </c>
      <c r="H578" s="2" t="s">
        <v>14</v>
      </c>
      <c r="I578" s="2">
        <v>35</v>
      </c>
      <c r="J578" s="8">
        <f t="shared" si="91"/>
        <v>94.142857142857139</v>
      </c>
      <c r="K578" s="22" t="s">
        <v>107</v>
      </c>
      <c r="L578" s="22" t="s">
        <v>108</v>
      </c>
      <c r="M578" s="2">
        <v>1434690000</v>
      </c>
      <c r="N578" s="2">
        <v>1438750800</v>
      </c>
      <c r="O578" s="2" t="b">
        <v>0</v>
      </c>
      <c r="P578" s="2" t="b">
        <v>0</v>
      </c>
      <c r="Q578" s="2" t="b">
        <f>AND(Table1[[#This Row],[staff_pick]]=TRUE,Table1[[#This Row],[spotlight]]=TRUE)</f>
        <v>0</v>
      </c>
      <c r="R578" s="2" t="s">
        <v>100</v>
      </c>
      <c r="S578" s="8" t="str">
        <f t="shared" si="92"/>
        <v>film &amp; video</v>
      </c>
      <c r="T578" s="8" t="str">
        <f t="shared" si="93"/>
        <v>shorts</v>
      </c>
      <c r="U578" s="12">
        <f t="shared" si="94"/>
        <v>42174.208333333328</v>
      </c>
      <c r="V578" s="12">
        <f t="shared" si="95"/>
        <v>42221.208333333328</v>
      </c>
      <c r="W578" s="16">
        <f t="shared" si="96"/>
        <v>47</v>
      </c>
      <c r="X578" s="15">
        <f t="shared" si="97"/>
        <v>1</v>
      </c>
      <c r="Y578" s="19">
        <f t="shared" si="98"/>
        <v>3500</v>
      </c>
      <c r="Z578" s="19">
        <f t="shared" si="99"/>
        <v>3295</v>
      </c>
      <c r="AA578" s="19">
        <f t="shared" si="100"/>
        <v>94.142857142857139</v>
      </c>
      <c r="AB578" s="2" t="str">
        <f t="shared" si="101"/>
        <v>Euro Zone</v>
      </c>
      <c r="AF578"/>
    </row>
    <row r="579" spans="2:32" x14ac:dyDescent="0.25">
      <c r="B579" s="24">
        <v>572</v>
      </c>
      <c r="C579" s="2" t="s">
        <v>1188</v>
      </c>
      <c r="D579" s="3" t="s">
        <v>1189</v>
      </c>
      <c r="E579" s="7">
        <v>9000</v>
      </c>
      <c r="F579" s="7">
        <v>4896</v>
      </c>
      <c r="G579" s="5">
        <f>Table1[[#This Row],[pledged]]/Table1[[#This Row],[goal]]</f>
        <v>0.54400000000000004</v>
      </c>
      <c r="H579" s="2" t="s">
        <v>74</v>
      </c>
      <c r="I579" s="2">
        <v>94</v>
      </c>
      <c r="J579" s="8">
        <f t="shared" si="91"/>
        <v>52.085106382978722</v>
      </c>
      <c r="K579" s="22" t="s">
        <v>21</v>
      </c>
      <c r="L579" s="22" t="s">
        <v>22</v>
      </c>
      <c r="M579" s="2">
        <v>1443416400</v>
      </c>
      <c r="N579" s="2">
        <v>1444798800</v>
      </c>
      <c r="O579" s="2" t="b">
        <v>0</v>
      </c>
      <c r="P579" s="2" t="b">
        <v>1</v>
      </c>
      <c r="Q579" s="2" t="b">
        <f>AND(Table1[[#This Row],[staff_pick]]=TRUE,Table1[[#This Row],[spotlight]]=TRUE)</f>
        <v>0</v>
      </c>
      <c r="R579" s="2" t="s">
        <v>23</v>
      </c>
      <c r="S579" s="8" t="str">
        <f t="shared" si="92"/>
        <v>music</v>
      </c>
      <c r="T579" s="8" t="str">
        <f t="shared" si="93"/>
        <v>rock</v>
      </c>
      <c r="U579" s="12">
        <f t="shared" si="94"/>
        <v>42275.208333333328</v>
      </c>
      <c r="V579" s="12">
        <f t="shared" si="95"/>
        <v>42291.208333333328</v>
      </c>
      <c r="W579" s="16">
        <f t="shared" si="96"/>
        <v>16</v>
      </c>
      <c r="X579" s="15">
        <f t="shared" si="97"/>
        <v>1</v>
      </c>
      <c r="Y579" s="19">
        <f t="shared" si="98"/>
        <v>9000</v>
      </c>
      <c r="Z579" s="19">
        <f t="shared" si="99"/>
        <v>4896</v>
      </c>
      <c r="AA579" s="19">
        <f t="shared" si="100"/>
        <v>52.085106382978722</v>
      </c>
      <c r="AB579" s="2" t="str">
        <f t="shared" si="101"/>
        <v>USA</v>
      </c>
      <c r="AF579"/>
    </row>
    <row r="580" spans="2:32" x14ac:dyDescent="0.25">
      <c r="B580" s="24">
        <v>573</v>
      </c>
      <c r="C580" s="2" t="s">
        <v>1190</v>
      </c>
      <c r="D580" s="3" t="s">
        <v>1191</v>
      </c>
      <c r="E580" s="7">
        <v>6700</v>
      </c>
      <c r="F580" s="7">
        <v>7496</v>
      </c>
      <c r="G580" s="5">
        <f>Table1[[#This Row],[pledged]]/Table1[[#This Row],[goal]]</f>
        <v>1.1188059701492536</v>
      </c>
      <c r="H580" s="2" t="s">
        <v>20</v>
      </c>
      <c r="I580" s="2">
        <v>300</v>
      </c>
      <c r="J580" s="8">
        <f t="shared" si="91"/>
        <v>24.986666666666668</v>
      </c>
      <c r="K580" s="22" t="s">
        <v>21</v>
      </c>
      <c r="L580" s="22" t="s">
        <v>22</v>
      </c>
      <c r="M580" s="2">
        <v>1399006800</v>
      </c>
      <c r="N580" s="2">
        <v>1399179600</v>
      </c>
      <c r="O580" s="2" t="b">
        <v>0</v>
      </c>
      <c r="P580" s="2" t="b">
        <v>0</v>
      </c>
      <c r="Q580" s="2" t="b">
        <f>AND(Table1[[#This Row],[staff_pick]]=TRUE,Table1[[#This Row],[spotlight]]=TRUE)</f>
        <v>0</v>
      </c>
      <c r="R580" s="2" t="s">
        <v>1029</v>
      </c>
      <c r="S580" s="8" t="str">
        <f t="shared" si="92"/>
        <v>journalism</v>
      </c>
      <c r="T580" s="8" t="str">
        <f t="shared" si="93"/>
        <v>audio</v>
      </c>
      <c r="U580" s="12">
        <f t="shared" si="94"/>
        <v>41761.208333333336</v>
      </c>
      <c r="V580" s="12">
        <f t="shared" si="95"/>
        <v>41763.208333333336</v>
      </c>
      <c r="W580" s="16">
        <f t="shared" si="96"/>
        <v>2</v>
      </c>
      <c r="X580" s="15">
        <f t="shared" si="97"/>
        <v>1</v>
      </c>
      <c r="Y580" s="19">
        <f t="shared" si="98"/>
        <v>6700</v>
      </c>
      <c r="Z580" s="19">
        <f t="shared" si="99"/>
        <v>7496</v>
      </c>
      <c r="AA580" s="19">
        <f t="shared" si="100"/>
        <v>24.986666666666668</v>
      </c>
      <c r="AB580" s="2" t="str">
        <f t="shared" si="101"/>
        <v>USA</v>
      </c>
      <c r="AF580"/>
    </row>
    <row r="581" spans="2:32" x14ac:dyDescent="0.25">
      <c r="B581" s="24">
        <v>574</v>
      </c>
      <c r="C581" s="2" t="s">
        <v>1192</v>
      </c>
      <c r="D581" s="3" t="s">
        <v>1193</v>
      </c>
      <c r="E581" s="7">
        <v>2700</v>
      </c>
      <c r="F581" s="7">
        <v>9967</v>
      </c>
      <c r="G581" s="5">
        <f>Table1[[#This Row],[pledged]]/Table1[[#This Row],[goal]]</f>
        <v>3.6914814814814814</v>
      </c>
      <c r="H581" s="2" t="s">
        <v>20</v>
      </c>
      <c r="I581" s="2">
        <v>144</v>
      </c>
      <c r="J581" s="8">
        <f t="shared" si="91"/>
        <v>69.215277777777771</v>
      </c>
      <c r="K581" s="22" t="s">
        <v>21</v>
      </c>
      <c r="L581" s="22" t="s">
        <v>22</v>
      </c>
      <c r="M581" s="2">
        <v>1575698400</v>
      </c>
      <c r="N581" s="2">
        <v>1576562400</v>
      </c>
      <c r="O581" s="2" t="b">
        <v>0</v>
      </c>
      <c r="P581" s="2" t="b">
        <v>1</v>
      </c>
      <c r="Q581" s="2" t="b">
        <f>AND(Table1[[#This Row],[staff_pick]]=TRUE,Table1[[#This Row],[spotlight]]=TRUE)</f>
        <v>0</v>
      </c>
      <c r="R581" s="2" t="s">
        <v>17</v>
      </c>
      <c r="S581" s="8" t="str">
        <f t="shared" si="92"/>
        <v>food</v>
      </c>
      <c r="T581" s="8" t="str">
        <f t="shared" si="93"/>
        <v>food trucks</v>
      </c>
      <c r="U581" s="12">
        <f t="shared" si="94"/>
        <v>43806.25</v>
      </c>
      <c r="V581" s="12">
        <f t="shared" si="95"/>
        <v>43816.25</v>
      </c>
      <c r="W581" s="16">
        <f t="shared" si="96"/>
        <v>10</v>
      </c>
      <c r="X581" s="15">
        <f t="shared" si="97"/>
        <v>1</v>
      </c>
      <c r="Y581" s="19">
        <f t="shared" si="98"/>
        <v>2700</v>
      </c>
      <c r="Z581" s="19">
        <f t="shared" si="99"/>
        <v>9967</v>
      </c>
      <c r="AA581" s="19">
        <f t="shared" si="100"/>
        <v>69.215277777777771</v>
      </c>
      <c r="AB581" s="2" t="str">
        <f t="shared" si="101"/>
        <v>USA</v>
      </c>
      <c r="AF581"/>
    </row>
    <row r="582" spans="2:32" x14ac:dyDescent="0.25">
      <c r="B582" s="24">
        <v>575</v>
      </c>
      <c r="C582" s="2" t="s">
        <v>1194</v>
      </c>
      <c r="D582" s="3" t="s">
        <v>1195</v>
      </c>
      <c r="E582" s="7">
        <v>83300</v>
      </c>
      <c r="F582" s="7">
        <v>52421</v>
      </c>
      <c r="G582" s="5">
        <f>Table1[[#This Row],[pledged]]/Table1[[#This Row],[goal]]</f>
        <v>0.62930372148859548</v>
      </c>
      <c r="H582" s="2" t="s">
        <v>14</v>
      </c>
      <c r="I582" s="2">
        <v>558</v>
      </c>
      <c r="J582" s="8">
        <f t="shared" si="91"/>
        <v>93.944444444444443</v>
      </c>
      <c r="K582" s="22" t="s">
        <v>21</v>
      </c>
      <c r="L582" s="22" t="s">
        <v>22</v>
      </c>
      <c r="M582" s="2">
        <v>1400562000</v>
      </c>
      <c r="N582" s="2">
        <v>1400821200</v>
      </c>
      <c r="O582" s="2" t="b">
        <v>0</v>
      </c>
      <c r="P582" s="2" t="b">
        <v>1</v>
      </c>
      <c r="Q582" s="2" t="b">
        <f>AND(Table1[[#This Row],[staff_pick]]=TRUE,Table1[[#This Row],[spotlight]]=TRUE)</f>
        <v>0</v>
      </c>
      <c r="R582" s="2" t="s">
        <v>33</v>
      </c>
      <c r="S582" s="8" t="str">
        <f t="shared" si="92"/>
        <v>theater</v>
      </c>
      <c r="T582" s="8" t="str">
        <f t="shared" si="93"/>
        <v>plays</v>
      </c>
      <c r="U582" s="12">
        <f t="shared" si="94"/>
        <v>41779.208333333336</v>
      </c>
      <c r="V582" s="12">
        <f t="shared" si="95"/>
        <v>41782.208333333336</v>
      </c>
      <c r="W582" s="16">
        <f t="shared" si="96"/>
        <v>3</v>
      </c>
      <c r="X582" s="15">
        <f t="shared" si="97"/>
        <v>1</v>
      </c>
      <c r="Y582" s="19">
        <f t="shared" si="98"/>
        <v>83300</v>
      </c>
      <c r="Z582" s="19">
        <f t="shared" si="99"/>
        <v>52421</v>
      </c>
      <c r="AA582" s="19">
        <f t="shared" si="100"/>
        <v>93.944444444444443</v>
      </c>
      <c r="AB582" s="2" t="str">
        <f t="shared" si="101"/>
        <v>USA</v>
      </c>
      <c r="AF582"/>
    </row>
    <row r="583" spans="2:32" x14ac:dyDescent="0.25">
      <c r="B583" s="24">
        <v>576</v>
      </c>
      <c r="C583" s="2" t="s">
        <v>1196</v>
      </c>
      <c r="D583" s="3" t="s">
        <v>1197</v>
      </c>
      <c r="E583" s="7">
        <v>9700</v>
      </c>
      <c r="F583" s="7">
        <v>6298</v>
      </c>
      <c r="G583" s="5">
        <f>Table1[[#This Row],[pledged]]/Table1[[#This Row],[goal]]</f>
        <v>0.6492783505154639</v>
      </c>
      <c r="H583" s="2" t="s">
        <v>14</v>
      </c>
      <c r="I583" s="2">
        <v>64</v>
      </c>
      <c r="J583" s="8">
        <f t="shared" ref="J583:J646" si="102">IFERROR(F583/I583,0)</f>
        <v>98.40625</v>
      </c>
      <c r="K583" s="22" t="s">
        <v>21</v>
      </c>
      <c r="L583" s="22" t="s">
        <v>22</v>
      </c>
      <c r="M583" s="2">
        <v>1509512400</v>
      </c>
      <c r="N583" s="2">
        <v>1510984800</v>
      </c>
      <c r="O583" s="2" t="b">
        <v>0</v>
      </c>
      <c r="P583" s="2" t="b">
        <v>0</v>
      </c>
      <c r="Q583" s="2" t="b">
        <f>AND(Table1[[#This Row],[staff_pick]]=TRUE,Table1[[#This Row],[spotlight]]=TRUE)</f>
        <v>0</v>
      </c>
      <c r="R583" s="2" t="s">
        <v>33</v>
      </c>
      <c r="S583" s="8" t="str">
        <f t="shared" ref="S583:S646" si="103">LEFT(R583,SEARCH("/",R583,1)-1)</f>
        <v>theater</v>
      </c>
      <c r="T583" s="8" t="str">
        <f t="shared" ref="T583:T646" si="104">MID(R583,SEARCH("/",R583,1)+1,256)</f>
        <v>plays</v>
      </c>
      <c r="U583" s="12">
        <f t="shared" ref="U583:U646" si="105">(((M583/60)/60)/24)+DATE(1970,1,1)</f>
        <v>43040.208333333328</v>
      </c>
      <c r="V583" s="12">
        <f t="shared" ref="V583:V646" si="106">(((N583/60)/60)/24)+DATE(1970,1,1)</f>
        <v>43057.25</v>
      </c>
      <c r="W583" s="16">
        <f t="shared" ref="W583:W646" si="107">_xlfn.DAYS(V583,U583)</f>
        <v>17</v>
      </c>
      <c r="X583" s="15">
        <f t="shared" ref="X583:X646" si="108">VLOOKUP(L583,$AF$7:$AG$13,2,FALSE)</f>
        <v>1</v>
      </c>
      <c r="Y583" s="19">
        <f t="shared" ref="Y583:Y646" si="109">E583/X583</f>
        <v>9700</v>
      </c>
      <c r="Z583" s="19">
        <f t="shared" ref="Z583:Z646" si="110">F583/X583</f>
        <v>6298</v>
      </c>
      <c r="AA583" s="19">
        <f t="shared" ref="AA583:AA646" si="111">IFERROR(Z583/I583,0)</f>
        <v>98.40625</v>
      </c>
      <c r="AB583" s="2" t="str">
        <f t="shared" ref="AB583:AB646" si="112">VLOOKUP(L583,$AF$7:$AH$13,3,FALSE)</f>
        <v>USA</v>
      </c>
      <c r="AF583"/>
    </row>
    <row r="584" spans="2:32" x14ac:dyDescent="0.25">
      <c r="B584" s="24">
        <v>577</v>
      </c>
      <c r="C584" s="2" t="s">
        <v>1198</v>
      </c>
      <c r="D584" s="3" t="s">
        <v>1199</v>
      </c>
      <c r="E584" s="7">
        <v>8200</v>
      </c>
      <c r="F584" s="7">
        <v>1546</v>
      </c>
      <c r="G584" s="5">
        <f>Table1[[#This Row],[pledged]]/Table1[[#This Row],[goal]]</f>
        <v>0.18853658536585366</v>
      </c>
      <c r="H584" s="2" t="s">
        <v>74</v>
      </c>
      <c r="I584" s="2">
        <v>37</v>
      </c>
      <c r="J584" s="8">
        <f t="shared" si="102"/>
        <v>41.783783783783782</v>
      </c>
      <c r="K584" s="22" t="s">
        <v>21</v>
      </c>
      <c r="L584" s="22" t="s">
        <v>22</v>
      </c>
      <c r="M584" s="2">
        <v>1299823200</v>
      </c>
      <c r="N584" s="2">
        <v>1302066000</v>
      </c>
      <c r="O584" s="2" t="b">
        <v>0</v>
      </c>
      <c r="P584" s="2" t="b">
        <v>0</v>
      </c>
      <c r="Q584" s="2" t="b">
        <f>AND(Table1[[#This Row],[staff_pick]]=TRUE,Table1[[#This Row],[spotlight]]=TRUE)</f>
        <v>0</v>
      </c>
      <c r="R584" s="2" t="s">
        <v>159</v>
      </c>
      <c r="S584" s="8" t="str">
        <f t="shared" si="103"/>
        <v>music</v>
      </c>
      <c r="T584" s="8" t="str">
        <f t="shared" si="104"/>
        <v>jazz</v>
      </c>
      <c r="U584" s="12">
        <f t="shared" si="105"/>
        <v>40613.25</v>
      </c>
      <c r="V584" s="12">
        <f t="shared" si="106"/>
        <v>40639.208333333336</v>
      </c>
      <c r="W584" s="16">
        <f t="shared" si="107"/>
        <v>26</v>
      </c>
      <c r="X584" s="15">
        <f t="shared" si="108"/>
        <v>1</v>
      </c>
      <c r="Y584" s="19">
        <f t="shared" si="109"/>
        <v>8200</v>
      </c>
      <c r="Z584" s="19">
        <f t="shared" si="110"/>
        <v>1546</v>
      </c>
      <c r="AA584" s="19">
        <f t="shared" si="111"/>
        <v>41.783783783783782</v>
      </c>
      <c r="AB584" s="2" t="str">
        <f t="shared" si="112"/>
        <v>USA</v>
      </c>
      <c r="AF584"/>
    </row>
    <row r="585" spans="2:32" x14ac:dyDescent="0.25">
      <c r="B585" s="24">
        <v>578</v>
      </c>
      <c r="C585" s="2" t="s">
        <v>1200</v>
      </c>
      <c r="D585" s="3" t="s">
        <v>1201</v>
      </c>
      <c r="E585" s="7">
        <v>96500</v>
      </c>
      <c r="F585" s="7">
        <v>16168</v>
      </c>
      <c r="G585" s="5">
        <f>Table1[[#This Row],[pledged]]/Table1[[#This Row],[goal]]</f>
        <v>0.1675440414507772</v>
      </c>
      <c r="H585" s="2" t="s">
        <v>14</v>
      </c>
      <c r="I585" s="2">
        <v>245</v>
      </c>
      <c r="J585" s="8">
        <f t="shared" si="102"/>
        <v>65.991836734693877</v>
      </c>
      <c r="K585" s="22" t="s">
        <v>21</v>
      </c>
      <c r="L585" s="22" t="s">
        <v>22</v>
      </c>
      <c r="M585" s="2">
        <v>1322719200</v>
      </c>
      <c r="N585" s="2">
        <v>1322978400</v>
      </c>
      <c r="O585" s="2" t="b">
        <v>0</v>
      </c>
      <c r="P585" s="2" t="b">
        <v>0</v>
      </c>
      <c r="Q585" s="2" t="b">
        <f>AND(Table1[[#This Row],[staff_pick]]=TRUE,Table1[[#This Row],[spotlight]]=TRUE)</f>
        <v>0</v>
      </c>
      <c r="R585" s="2" t="s">
        <v>474</v>
      </c>
      <c r="S585" s="8" t="str">
        <f t="shared" si="103"/>
        <v>film &amp; video</v>
      </c>
      <c r="T585" s="8" t="str">
        <f t="shared" si="104"/>
        <v>science fiction</v>
      </c>
      <c r="U585" s="12">
        <f t="shared" si="105"/>
        <v>40878.25</v>
      </c>
      <c r="V585" s="12">
        <f t="shared" si="106"/>
        <v>40881.25</v>
      </c>
      <c r="W585" s="16">
        <f t="shared" si="107"/>
        <v>3</v>
      </c>
      <c r="X585" s="15">
        <f t="shared" si="108"/>
        <v>1</v>
      </c>
      <c r="Y585" s="19">
        <f t="shared" si="109"/>
        <v>96500</v>
      </c>
      <c r="Z585" s="19">
        <f t="shared" si="110"/>
        <v>16168</v>
      </c>
      <c r="AA585" s="19">
        <f t="shared" si="111"/>
        <v>65.991836734693877</v>
      </c>
      <c r="AB585" s="2" t="str">
        <f t="shared" si="112"/>
        <v>USA</v>
      </c>
      <c r="AF585"/>
    </row>
    <row r="586" spans="2:32" x14ac:dyDescent="0.25">
      <c r="B586" s="24">
        <v>579</v>
      </c>
      <c r="C586" s="2" t="s">
        <v>1202</v>
      </c>
      <c r="D586" s="3" t="s">
        <v>1203</v>
      </c>
      <c r="E586" s="7">
        <v>6200</v>
      </c>
      <c r="F586" s="7">
        <v>6269</v>
      </c>
      <c r="G586" s="5">
        <f>Table1[[#This Row],[pledged]]/Table1[[#This Row],[goal]]</f>
        <v>1.0111290322580646</v>
      </c>
      <c r="H586" s="2" t="s">
        <v>20</v>
      </c>
      <c r="I586" s="2">
        <v>87</v>
      </c>
      <c r="J586" s="8">
        <f t="shared" si="102"/>
        <v>72.05747126436782</v>
      </c>
      <c r="K586" s="22" t="s">
        <v>21</v>
      </c>
      <c r="L586" s="22" t="s">
        <v>22</v>
      </c>
      <c r="M586" s="2">
        <v>1312693200</v>
      </c>
      <c r="N586" s="2">
        <v>1313730000</v>
      </c>
      <c r="O586" s="2" t="b">
        <v>0</v>
      </c>
      <c r="P586" s="2" t="b">
        <v>0</v>
      </c>
      <c r="Q586" s="2" t="b">
        <f>AND(Table1[[#This Row],[staff_pick]]=TRUE,Table1[[#This Row],[spotlight]]=TRUE)</f>
        <v>0</v>
      </c>
      <c r="R586" s="2" t="s">
        <v>159</v>
      </c>
      <c r="S586" s="8" t="str">
        <f t="shared" si="103"/>
        <v>music</v>
      </c>
      <c r="T586" s="8" t="str">
        <f t="shared" si="104"/>
        <v>jazz</v>
      </c>
      <c r="U586" s="12">
        <f t="shared" si="105"/>
        <v>40762.208333333336</v>
      </c>
      <c r="V586" s="12">
        <f t="shared" si="106"/>
        <v>40774.208333333336</v>
      </c>
      <c r="W586" s="16">
        <f t="shared" si="107"/>
        <v>12</v>
      </c>
      <c r="X586" s="15">
        <f t="shared" si="108"/>
        <v>1</v>
      </c>
      <c r="Y586" s="19">
        <f t="shared" si="109"/>
        <v>6200</v>
      </c>
      <c r="Z586" s="19">
        <f t="shared" si="110"/>
        <v>6269</v>
      </c>
      <c r="AA586" s="19">
        <f t="shared" si="111"/>
        <v>72.05747126436782</v>
      </c>
      <c r="AB586" s="2" t="str">
        <f t="shared" si="112"/>
        <v>USA</v>
      </c>
      <c r="AF586"/>
    </row>
    <row r="587" spans="2:32" x14ac:dyDescent="0.25">
      <c r="B587" s="24">
        <v>580</v>
      </c>
      <c r="C587" s="2" t="s">
        <v>556</v>
      </c>
      <c r="D587" s="3" t="s">
        <v>1204</v>
      </c>
      <c r="E587" s="7">
        <v>43800</v>
      </c>
      <c r="F587" s="7">
        <v>149578</v>
      </c>
      <c r="G587" s="5">
        <f>Table1[[#This Row],[pledged]]/Table1[[#This Row],[goal]]</f>
        <v>3.4150228310502282</v>
      </c>
      <c r="H587" s="2" t="s">
        <v>20</v>
      </c>
      <c r="I587" s="2">
        <v>3116</v>
      </c>
      <c r="J587" s="8">
        <f t="shared" si="102"/>
        <v>48.003209242618745</v>
      </c>
      <c r="K587" s="22" t="s">
        <v>21</v>
      </c>
      <c r="L587" s="22" t="s">
        <v>22</v>
      </c>
      <c r="M587" s="2">
        <v>1393394400</v>
      </c>
      <c r="N587" s="2">
        <v>1394085600</v>
      </c>
      <c r="O587" s="2" t="b">
        <v>0</v>
      </c>
      <c r="P587" s="2" t="b">
        <v>0</v>
      </c>
      <c r="Q587" s="2" t="b">
        <f>AND(Table1[[#This Row],[staff_pick]]=TRUE,Table1[[#This Row],[spotlight]]=TRUE)</f>
        <v>0</v>
      </c>
      <c r="R587" s="2" t="s">
        <v>33</v>
      </c>
      <c r="S587" s="8" t="str">
        <f t="shared" si="103"/>
        <v>theater</v>
      </c>
      <c r="T587" s="8" t="str">
        <f t="shared" si="104"/>
        <v>plays</v>
      </c>
      <c r="U587" s="12">
        <f t="shared" si="105"/>
        <v>41696.25</v>
      </c>
      <c r="V587" s="12">
        <f t="shared" si="106"/>
        <v>41704.25</v>
      </c>
      <c r="W587" s="16">
        <f t="shared" si="107"/>
        <v>8</v>
      </c>
      <c r="X587" s="15">
        <f t="shared" si="108"/>
        <v>1</v>
      </c>
      <c r="Y587" s="19">
        <f t="shared" si="109"/>
        <v>43800</v>
      </c>
      <c r="Z587" s="19">
        <f t="shared" si="110"/>
        <v>149578</v>
      </c>
      <c r="AA587" s="19">
        <f t="shared" si="111"/>
        <v>48.003209242618745</v>
      </c>
      <c r="AB587" s="2" t="str">
        <f t="shared" si="112"/>
        <v>USA</v>
      </c>
      <c r="AF587"/>
    </row>
    <row r="588" spans="2:32" x14ac:dyDescent="0.25">
      <c r="B588" s="24">
        <v>581</v>
      </c>
      <c r="C588" s="2" t="s">
        <v>1205</v>
      </c>
      <c r="D588" s="3" t="s">
        <v>1206</v>
      </c>
      <c r="E588" s="7">
        <v>6000</v>
      </c>
      <c r="F588" s="7">
        <v>3841</v>
      </c>
      <c r="G588" s="5">
        <f>Table1[[#This Row],[pledged]]/Table1[[#This Row],[goal]]</f>
        <v>0.64016666666666666</v>
      </c>
      <c r="H588" s="2" t="s">
        <v>14</v>
      </c>
      <c r="I588" s="2">
        <v>71</v>
      </c>
      <c r="J588" s="8">
        <f t="shared" si="102"/>
        <v>54.098591549295776</v>
      </c>
      <c r="K588" s="22" t="s">
        <v>21</v>
      </c>
      <c r="L588" s="22" t="s">
        <v>22</v>
      </c>
      <c r="M588" s="2">
        <v>1304053200</v>
      </c>
      <c r="N588" s="2">
        <v>1305349200</v>
      </c>
      <c r="O588" s="2" t="b">
        <v>0</v>
      </c>
      <c r="P588" s="2" t="b">
        <v>0</v>
      </c>
      <c r="Q588" s="2" t="b">
        <f>AND(Table1[[#This Row],[staff_pick]]=TRUE,Table1[[#This Row],[spotlight]]=TRUE)</f>
        <v>0</v>
      </c>
      <c r="R588" s="2" t="s">
        <v>28</v>
      </c>
      <c r="S588" s="8" t="str">
        <f t="shared" si="103"/>
        <v>technology</v>
      </c>
      <c r="T588" s="8" t="str">
        <f t="shared" si="104"/>
        <v>web</v>
      </c>
      <c r="U588" s="12">
        <f t="shared" si="105"/>
        <v>40662.208333333336</v>
      </c>
      <c r="V588" s="12">
        <f t="shared" si="106"/>
        <v>40677.208333333336</v>
      </c>
      <c r="W588" s="16">
        <f t="shared" si="107"/>
        <v>15</v>
      </c>
      <c r="X588" s="15">
        <f t="shared" si="108"/>
        <v>1</v>
      </c>
      <c r="Y588" s="19">
        <f t="shared" si="109"/>
        <v>6000</v>
      </c>
      <c r="Z588" s="19">
        <f t="shared" si="110"/>
        <v>3841</v>
      </c>
      <c r="AA588" s="19">
        <f t="shared" si="111"/>
        <v>54.098591549295776</v>
      </c>
      <c r="AB588" s="2" t="str">
        <f t="shared" si="112"/>
        <v>USA</v>
      </c>
      <c r="AF588"/>
    </row>
    <row r="589" spans="2:32" x14ac:dyDescent="0.25">
      <c r="B589" s="24">
        <v>582</v>
      </c>
      <c r="C589" s="2" t="s">
        <v>1207</v>
      </c>
      <c r="D589" s="3" t="s">
        <v>1208</v>
      </c>
      <c r="E589" s="7">
        <v>8700</v>
      </c>
      <c r="F589" s="7">
        <v>4531</v>
      </c>
      <c r="G589" s="5">
        <f>Table1[[#This Row],[pledged]]/Table1[[#This Row],[goal]]</f>
        <v>0.5208045977011494</v>
      </c>
      <c r="H589" s="2" t="s">
        <v>14</v>
      </c>
      <c r="I589" s="2">
        <v>42</v>
      </c>
      <c r="J589" s="8">
        <f t="shared" si="102"/>
        <v>107.88095238095238</v>
      </c>
      <c r="K589" s="22" t="s">
        <v>21</v>
      </c>
      <c r="L589" s="22" t="s">
        <v>22</v>
      </c>
      <c r="M589" s="2">
        <v>1433912400</v>
      </c>
      <c r="N589" s="2">
        <v>1434344400</v>
      </c>
      <c r="O589" s="2" t="b">
        <v>0</v>
      </c>
      <c r="P589" s="2" t="b">
        <v>1</v>
      </c>
      <c r="Q589" s="2" t="b">
        <f>AND(Table1[[#This Row],[staff_pick]]=TRUE,Table1[[#This Row],[spotlight]]=TRUE)</f>
        <v>0</v>
      </c>
      <c r="R589" s="2" t="s">
        <v>89</v>
      </c>
      <c r="S589" s="8" t="str">
        <f t="shared" si="103"/>
        <v>games</v>
      </c>
      <c r="T589" s="8" t="str">
        <f t="shared" si="104"/>
        <v>video games</v>
      </c>
      <c r="U589" s="12">
        <f t="shared" si="105"/>
        <v>42165.208333333328</v>
      </c>
      <c r="V589" s="12">
        <f t="shared" si="106"/>
        <v>42170.208333333328</v>
      </c>
      <c r="W589" s="16">
        <f t="shared" si="107"/>
        <v>5</v>
      </c>
      <c r="X589" s="15">
        <f t="shared" si="108"/>
        <v>1</v>
      </c>
      <c r="Y589" s="19">
        <f t="shared" si="109"/>
        <v>8700</v>
      </c>
      <c r="Z589" s="19">
        <f t="shared" si="110"/>
        <v>4531</v>
      </c>
      <c r="AA589" s="19">
        <f t="shared" si="111"/>
        <v>107.88095238095238</v>
      </c>
      <c r="AB589" s="2" t="str">
        <f t="shared" si="112"/>
        <v>USA</v>
      </c>
      <c r="AF589"/>
    </row>
    <row r="590" spans="2:32" x14ac:dyDescent="0.25">
      <c r="B590" s="24">
        <v>583</v>
      </c>
      <c r="C590" s="2" t="s">
        <v>1209</v>
      </c>
      <c r="D590" s="3" t="s">
        <v>1210</v>
      </c>
      <c r="E590" s="7">
        <v>18900</v>
      </c>
      <c r="F590" s="7">
        <v>60934</v>
      </c>
      <c r="G590" s="5">
        <f>Table1[[#This Row],[pledged]]/Table1[[#This Row],[goal]]</f>
        <v>3.2240211640211642</v>
      </c>
      <c r="H590" s="2" t="s">
        <v>20</v>
      </c>
      <c r="I590" s="2">
        <v>909</v>
      </c>
      <c r="J590" s="8">
        <f t="shared" si="102"/>
        <v>67.034103410341032</v>
      </c>
      <c r="K590" s="22" t="s">
        <v>21</v>
      </c>
      <c r="L590" s="22" t="s">
        <v>22</v>
      </c>
      <c r="M590" s="2">
        <v>1329717600</v>
      </c>
      <c r="N590" s="2">
        <v>1331186400</v>
      </c>
      <c r="O590" s="2" t="b">
        <v>0</v>
      </c>
      <c r="P590" s="2" t="b">
        <v>0</v>
      </c>
      <c r="Q590" s="2" t="b">
        <f>AND(Table1[[#This Row],[staff_pick]]=TRUE,Table1[[#This Row],[spotlight]]=TRUE)</f>
        <v>0</v>
      </c>
      <c r="R590" s="2" t="s">
        <v>42</v>
      </c>
      <c r="S590" s="8" t="str">
        <f t="shared" si="103"/>
        <v>film &amp; video</v>
      </c>
      <c r="T590" s="8" t="str">
        <f t="shared" si="104"/>
        <v>documentary</v>
      </c>
      <c r="U590" s="12">
        <f t="shared" si="105"/>
        <v>40959.25</v>
      </c>
      <c r="V590" s="12">
        <f t="shared" si="106"/>
        <v>40976.25</v>
      </c>
      <c r="W590" s="16">
        <f t="shared" si="107"/>
        <v>17</v>
      </c>
      <c r="X590" s="15">
        <f t="shared" si="108"/>
        <v>1</v>
      </c>
      <c r="Y590" s="19">
        <f t="shared" si="109"/>
        <v>18900</v>
      </c>
      <c r="Z590" s="19">
        <f t="shared" si="110"/>
        <v>60934</v>
      </c>
      <c r="AA590" s="19">
        <f t="shared" si="111"/>
        <v>67.034103410341032</v>
      </c>
      <c r="AB590" s="2" t="str">
        <f t="shared" si="112"/>
        <v>USA</v>
      </c>
      <c r="AF590"/>
    </row>
    <row r="591" spans="2:32" x14ac:dyDescent="0.25">
      <c r="B591" s="24">
        <v>584</v>
      </c>
      <c r="C591" s="2" t="s">
        <v>45</v>
      </c>
      <c r="D591" s="3" t="s">
        <v>1211</v>
      </c>
      <c r="E591" s="7">
        <v>86400</v>
      </c>
      <c r="F591" s="7">
        <v>103255</v>
      </c>
      <c r="G591" s="5">
        <f>Table1[[#This Row],[pledged]]/Table1[[#This Row],[goal]]</f>
        <v>1.1950810185185186</v>
      </c>
      <c r="H591" s="2" t="s">
        <v>20</v>
      </c>
      <c r="I591" s="2">
        <v>1613</v>
      </c>
      <c r="J591" s="8">
        <f t="shared" si="102"/>
        <v>64.01425914445133</v>
      </c>
      <c r="K591" s="22" t="s">
        <v>21</v>
      </c>
      <c r="L591" s="22" t="s">
        <v>22</v>
      </c>
      <c r="M591" s="2">
        <v>1335330000</v>
      </c>
      <c r="N591" s="2">
        <v>1336539600</v>
      </c>
      <c r="O591" s="2" t="b">
        <v>0</v>
      </c>
      <c r="P591" s="2" t="b">
        <v>0</v>
      </c>
      <c r="Q591" s="2" t="b">
        <f>AND(Table1[[#This Row],[staff_pick]]=TRUE,Table1[[#This Row],[spotlight]]=TRUE)</f>
        <v>0</v>
      </c>
      <c r="R591" s="2" t="s">
        <v>28</v>
      </c>
      <c r="S591" s="8" t="str">
        <f t="shared" si="103"/>
        <v>technology</v>
      </c>
      <c r="T591" s="8" t="str">
        <f t="shared" si="104"/>
        <v>web</v>
      </c>
      <c r="U591" s="12">
        <f t="shared" si="105"/>
        <v>41024.208333333336</v>
      </c>
      <c r="V591" s="12">
        <f t="shared" si="106"/>
        <v>41038.208333333336</v>
      </c>
      <c r="W591" s="16">
        <f t="shared" si="107"/>
        <v>14</v>
      </c>
      <c r="X591" s="15">
        <f t="shared" si="108"/>
        <v>1</v>
      </c>
      <c r="Y591" s="19">
        <f t="shared" si="109"/>
        <v>86400</v>
      </c>
      <c r="Z591" s="19">
        <f t="shared" si="110"/>
        <v>103255</v>
      </c>
      <c r="AA591" s="19">
        <f t="shared" si="111"/>
        <v>64.01425914445133</v>
      </c>
      <c r="AB591" s="2" t="str">
        <f t="shared" si="112"/>
        <v>USA</v>
      </c>
      <c r="AF591"/>
    </row>
    <row r="592" spans="2:32" x14ac:dyDescent="0.25">
      <c r="B592" s="24">
        <v>585</v>
      </c>
      <c r="C592" s="2" t="s">
        <v>1212</v>
      </c>
      <c r="D592" s="3" t="s">
        <v>1213</v>
      </c>
      <c r="E592" s="7">
        <v>8900</v>
      </c>
      <c r="F592" s="7">
        <v>13065</v>
      </c>
      <c r="G592" s="5">
        <f>Table1[[#This Row],[pledged]]/Table1[[#This Row],[goal]]</f>
        <v>1.4679775280898877</v>
      </c>
      <c r="H592" s="2" t="s">
        <v>20</v>
      </c>
      <c r="I592" s="2">
        <v>136</v>
      </c>
      <c r="J592" s="8">
        <f t="shared" si="102"/>
        <v>96.066176470588232</v>
      </c>
      <c r="K592" s="22" t="s">
        <v>21</v>
      </c>
      <c r="L592" s="22" t="s">
        <v>22</v>
      </c>
      <c r="M592" s="2">
        <v>1268888400</v>
      </c>
      <c r="N592" s="2">
        <v>1269752400</v>
      </c>
      <c r="O592" s="2" t="b">
        <v>0</v>
      </c>
      <c r="P592" s="2" t="b">
        <v>0</v>
      </c>
      <c r="Q592" s="2" t="b">
        <f>AND(Table1[[#This Row],[staff_pick]]=TRUE,Table1[[#This Row],[spotlight]]=TRUE)</f>
        <v>0</v>
      </c>
      <c r="R592" s="2" t="s">
        <v>206</v>
      </c>
      <c r="S592" s="8" t="str">
        <f t="shared" si="103"/>
        <v>publishing</v>
      </c>
      <c r="T592" s="8" t="str">
        <f t="shared" si="104"/>
        <v>translations</v>
      </c>
      <c r="U592" s="12">
        <f t="shared" si="105"/>
        <v>40255.208333333336</v>
      </c>
      <c r="V592" s="12">
        <f t="shared" si="106"/>
        <v>40265.208333333336</v>
      </c>
      <c r="W592" s="16">
        <f t="shared" si="107"/>
        <v>10</v>
      </c>
      <c r="X592" s="15">
        <f t="shared" si="108"/>
        <v>1</v>
      </c>
      <c r="Y592" s="19">
        <f t="shared" si="109"/>
        <v>8900</v>
      </c>
      <c r="Z592" s="19">
        <f t="shared" si="110"/>
        <v>13065</v>
      </c>
      <c r="AA592" s="19">
        <f t="shared" si="111"/>
        <v>96.066176470588232</v>
      </c>
      <c r="AB592" s="2" t="str">
        <f t="shared" si="112"/>
        <v>USA</v>
      </c>
      <c r="AF592"/>
    </row>
    <row r="593" spans="2:32" x14ac:dyDescent="0.25">
      <c r="B593" s="24">
        <v>586</v>
      </c>
      <c r="C593" s="2" t="s">
        <v>1214</v>
      </c>
      <c r="D593" s="3" t="s">
        <v>1215</v>
      </c>
      <c r="E593" s="7">
        <v>700</v>
      </c>
      <c r="F593" s="7">
        <v>6654</v>
      </c>
      <c r="G593" s="5">
        <f>Table1[[#This Row],[pledged]]/Table1[[#This Row],[goal]]</f>
        <v>9.5057142857142853</v>
      </c>
      <c r="H593" s="2" t="s">
        <v>20</v>
      </c>
      <c r="I593" s="2">
        <v>130</v>
      </c>
      <c r="J593" s="8">
        <f t="shared" si="102"/>
        <v>51.184615384615384</v>
      </c>
      <c r="K593" s="22" t="s">
        <v>21</v>
      </c>
      <c r="L593" s="22" t="s">
        <v>22</v>
      </c>
      <c r="M593" s="2">
        <v>1289973600</v>
      </c>
      <c r="N593" s="2">
        <v>1291615200</v>
      </c>
      <c r="O593" s="2" t="b">
        <v>0</v>
      </c>
      <c r="P593" s="2" t="b">
        <v>0</v>
      </c>
      <c r="Q593" s="2" t="b">
        <f>AND(Table1[[#This Row],[staff_pick]]=TRUE,Table1[[#This Row],[spotlight]]=TRUE)</f>
        <v>0</v>
      </c>
      <c r="R593" s="2" t="s">
        <v>23</v>
      </c>
      <c r="S593" s="8" t="str">
        <f t="shared" si="103"/>
        <v>music</v>
      </c>
      <c r="T593" s="8" t="str">
        <f t="shared" si="104"/>
        <v>rock</v>
      </c>
      <c r="U593" s="12">
        <f t="shared" si="105"/>
        <v>40499.25</v>
      </c>
      <c r="V593" s="12">
        <f t="shared" si="106"/>
        <v>40518.25</v>
      </c>
      <c r="W593" s="16">
        <f t="shared" si="107"/>
        <v>19</v>
      </c>
      <c r="X593" s="15">
        <f t="shared" si="108"/>
        <v>1</v>
      </c>
      <c r="Y593" s="19">
        <f t="shared" si="109"/>
        <v>700</v>
      </c>
      <c r="Z593" s="19">
        <f t="shared" si="110"/>
        <v>6654</v>
      </c>
      <c r="AA593" s="19">
        <f t="shared" si="111"/>
        <v>51.184615384615384</v>
      </c>
      <c r="AB593" s="2" t="str">
        <f t="shared" si="112"/>
        <v>USA</v>
      </c>
      <c r="AF593"/>
    </row>
    <row r="594" spans="2:32" x14ac:dyDescent="0.25">
      <c r="B594" s="24">
        <v>587</v>
      </c>
      <c r="C594" s="2" t="s">
        <v>1216</v>
      </c>
      <c r="D594" s="3" t="s">
        <v>1217</v>
      </c>
      <c r="E594" s="7">
        <v>9400</v>
      </c>
      <c r="F594" s="7">
        <v>6852</v>
      </c>
      <c r="G594" s="5">
        <f>Table1[[#This Row],[pledged]]/Table1[[#This Row],[goal]]</f>
        <v>0.72893617021276591</v>
      </c>
      <c r="H594" s="2" t="s">
        <v>14</v>
      </c>
      <c r="I594" s="2">
        <v>156</v>
      </c>
      <c r="J594" s="8">
        <f t="shared" si="102"/>
        <v>43.92307692307692</v>
      </c>
      <c r="K594" s="22" t="s">
        <v>15</v>
      </c>
      <c r="L594" s="22" t="s">
        <v>16</v>
      </c>
      <c r="M594" s="2">
        <v>1547877600</v>
      </c>
      <c r="N594" s="2">
        <v>1552366800</v>
      </c>
      <c r="O594" s="2" t="b">
        <v>0</v>
      </c>
      <c r="P594" s="2" t="b">
        <v>1</v>
      </c>
      <c r="Q594" s="2" t="b">
        <f>AND(Table1[[#This Row],[staff_pick]]=TRUE,Table1[[#This Row],[spotlight]]=TRUE)</f>
        <v>0</v>
      </c>
      <c r="R594" s="2" t="s">
        <v>17</v>
      </c>
      <c r="S594" s="8" t="str">
        <f t="shared" si="103"/>
        <v>food</v>
      </c>
      <c r="T594" s="8" t="str">
        <f t="shared" si="104"/>
        <v>food trucks</v>
      </c>
      <c r="U594" s="12">
        <f t="shared" si="105"/>
        <v>43484.25</v>
      </c>
      <c r="V594" s="12">
        <f t="shared" si="106"/>
        <v>43536.208333333328</v>
      </c>
      <c r="W594" s="16">
        <f t="shared" si="107"/>
        <v>52</v>
      </c>
      <c r="X594" s="15">
        <f t="shared" si="108"/>
        <v>1.32</v>
      </c>
      <c r="Y594" s="19">
        <f t="shared" si="109"/>
        <v>7121.212121212121</v>
      </c>
      <c r="Z594" s="19">
        <f t="shared" si="110"/>
        <v>5190.909090909091</v>
      </c>
      <c r="AA594" s="19">
        <f t="shared" si="111"/>
        <v>33.275058275058278</v>
      </c>
      <c r="AB594" s="2" t="str">
        <f t="shared" si="112"/>
        <v>Canada</v>
      </c>
      <c r="AF594"/>
    </row>
    <row r="595" spans="2:32" x14ac:dyDescent="0.25">
      <c r="B595" s="24">
        <v>588</v>
      </c>
      <c r="C595" s="2" t="s">
        <v>1218</v>
      </c>
      <c r="D595" s="3" t="s">
        <v>1219</v>
      </c>
      <c r="E595" s="7">
        <v>157600</v>
      </c>
      <c r="F595" s="7">
        <v>124517</v>
      </c>
      <c r="G595" s="5">
        <f>Table1[[#This Row],[pledged]]/Table1[[#This Row],[goal]]</f>
        <v>0.7900824873096447</v>
      </c>
      <c r="H595" s="2" t="s">
        <v>14</v>
      </c>
      <c r="I595" s="2">
        <v>1368</v>
      </c>
      <c r="J595" s="8">
        <f t="shared" si="102"/>
        <v>91.021198830409361</v>
      </c>
      <c r="K595" s="22" t="s">
        <v>40</v>
      </c>
      <c r="L595" s="22" t="s">
        <v>41</v>
      </c>
      <c r="M595" s="2">
        <v>1269493200</v>
      </c>
      <c r="N595" s="2">
        <v>1272171600</v>
      </c>
      <c r="O595" s="2" t="b">
        <v>0</v>
      </c>
      <c r="P595" s="2" t="b">
        <v>0</v>
      </c>
      <c r="Q595" s="2" t="b">
        <f>AND(Table1[[#This Row],[staff_pick]]=TRUE,Table1[[#This Row],[spotlight]]=TRUE)</f>
        <v>0</v>
      </c>
      <c r="R595" s="2" t="s">
        <v>33</v>
      </c>
      <c r="S595" s="8" t="str">
        <f t="shared" si="103"/>
        <v>theater</v>
      </c>
      <c r="T595" s="8" t="str">
        <f t="shared" si="104"/>
        <v>plays</v>
      </c>
      <c r="U595" s="12">
        <f t="shared" si="105"/>
        <v>40262.208333333336</v>
      </c>
      <c r="V595" s="12">
        <f t="shared" si="106"/>
        <v>40293.208333333336</v>
      </c>
      <c r="W595" s="16">
        <f t="shared" si="107"/>
        <v>31</v>
      </c>
      <c r="X595" s="15">
        <f t="shared" si="108"/>
        <v>0.87</v>
      </c>
      <c r="Y595" s="19">
        <f t="shared" si="109"/>
        <v>181149.42528735631</v>
      </c>
      <c r="Z595" s="19">
        <f t="shared" si="110"/>
        <v>143122.98850574714</v>
      </c>
      <c r="AA595" s="19">
        <f t="shared" si="111"/>
        <v>104.62206762116018</v>
      </c>
      <c r="AB595" s="2" t="str">
        <f t="shared" si="112"/>
        <v>United Kingdom</v>
      </c>
      <c r="AF595"/>
    </row>
    <row r="596" spans="2:32" x14ac:dyDescent="0.25">
      <c r="B596" s="24">
        <v>589</v>
      </c>
      <c r="C596" s="2" t="s">
        <v>1220</v>
      </c>
      <c r="D596" s="3" t="s">
        <v>1221</v>
      </c>
      <c r="E596" s="7">
        <v>7900</v>
      </c>
      <c r="F596" s="7">
        <v>5113</v>
      </c>
      <c r="G596" s="5">
        <f>Table1[[#This Row],[pledged]]/Table1[[#This Row],[goal]]</f>
        <v>0.64721518987341775</v>
      </c>
      <c r="H596" s="2" t="s">
        <v>14</v>
      </c>
      <c r="I596" s="2">
        <v>102</v>
      </c>
      <c r="J596" s="8">
        <f t="shared" si="102"/>
        <v>50.127450980392155</v>
      </c>
      <c r="K596" s="22" t="s">
        <v>21</v>
      </c>
      <c r="L596" s="22" t="s">
        <v>22</v>
      </c>
      <c r="M596" s="2">
        <v>1436072400</v>
      </c>
      <c r="N596" s="2">
        <v>1436677200</v>
      </c>
      <c r="O596" s="2" t="b">
        <v>0</v>
      </c>
      <c r="P596" s="2" t="b">
        <v>0</v>
      </c>
      <c r="Q596" s="2" t="b">
        <f>AND(Table1[[#This Row],[staff_pick]]=TRUE,Table1[[#This Row],[spotlight]]=TRUE)</f>
        <v>0</v>
      </c>
      <c r="R596" s="2" t="s">
        <v>42</v>
      </c>
      <c r="S596" s="8" t="str">
        <f t="shared" si="103"/>
        <v>film &amp; video</v>
      </c>
      <c r="T596" s="8" t="str">
        <f t="shared" si="104"/>
        <v>documentary</v>
      </c>
      <c r="U596" s="12">
        <f t="shared" si="105"/>
        <v>42190.208333333328</v>
      </c>
      <c r="V596" s="12">
        <f t="shared" si="106"/>
        <v>42197.208333333328</v>
      </c>
      <c r="W596" s="16">
        <f t="shared" si="107"/>
        <v>7</v>
      </c>
      <c r="X596" s="15">
        <f t="shared" si="108"/>
        <v>1</v>
      </c>
      <c r="Y596" s="19">
        <f t="shared" si="109"/>
        <v>7900</v>
      </c>
      <c r="Z596" s="19">
        <f t="shared" si="110"/>
        <v>5113</v>
      </c>
      <c r="AA596" s="19">
        <f t="shared" si="111"/>
        <v>50.127450980392155</v>
      </c>
      <c r="AB596" s="2" t="str">
        <f t="shared" si="112"/>
        <v>USA</v>
      </c>
      <c r="AF596"/>
    </row>
    <row r="597" spans="2:32" x14ac:dyDescent="0.25">
      <c r="B597" s="24">
        <v>590</v>
      </c>
      <c r="C597" s="2" t="s">
        <v>1222</v>
      </c>
      <c r="D597" s="3" t="s">
        <v>1223</v>
      </c>
      <c r="E597" s="7">
        <v>7100</v>
      </c>
      <c r="F597" s="7">
        <v>5824</v>
      </c>
      <c r="G597" s="5">
        <f>Table1[[#This Row],[pledged]]/Table1[[#This Row],[goal]]</f>
        <v>0.82028169014084507</v>
      </c>
      <c r="H597" s="2" t="s">
        <v>14</v>
      </c>
      <c r="I597" s="2">
        <v>86</v>
      </c>
      <c r="J597" s="8">
        <f t="shared" si="102"/>
        <v>67.720930232558146</v>
      </c>
      <c r="K597" s="22" t="s">
        <v>26</v>
      </c>
      <c r="L597" s="22" t="s">
        <v>27</v>
      </c>
      <c r="M597" s="2">
        <v>1419141600</v>
      </c>
      <c r="N597" s="2">
        <v>1420092000</v>
      </c>
      <c r="O597" s="2" t="b">
        <v>0</v>
      </c>
      <c r="P597" s="2" t="b">
        <v>0</v>
      </c>
      <c r="Q597" s="2" t="b">
        <f>AND(Table1[[#This Row],[staff_pick]]=TRUE,Table1[[#This Row],[spotlight]]=TRUE)</f>
        <v>0</v>
      </c>
      <c r="R597" s="2" t="s">
        <v>133</v>
      </c>
      <c r="S597" s="8" t="str">
        <f t="shared" si="103"/>
        <v>publishing</v>
      </c>
      <c r="T597" s="8" t="str">
        <f t="shared" si="104"/>
        <v>radio &amp; podcasts</v>
      </c>
      <c r="U597" s="12">
        <f t="shared" si="105"/>
        <v>41994.25</v>
      </c>
      <c r="V597" s="12">
        <f t="shared" si="106"/>
        <v>42005.25</v>
      </c>
      <c r="W597" s="16">
        <f t="shared" si="107"/>
        <v>11</v>
      </c>
      <c r="X597" s="15">
        <f t="shared" si="108"/>
        <v>1.49</v>
      </c>
      <c r="Y597" s="19">
        <f t="shared" si="109"/>
        <v>4765.10067114094</v>
      </c>
      <c r="Z597" s="19">
        <f t="shared" si="110"/>
        <v>3908.7248322147652</v>
      </c>
      <c r="AA597" s="19">
        <f t="shared" si="111"/>
        <v>45.45028874668332</v>
      </c>
      <c r="AB597" s="2" t="str">
        <f t="shared" si="112"/>
        <v>Australia</v>
      </c>
      <c r="AF597"/>
    </row>
    <row r="598" spans="2:32" x14ac:dyDescent="0.25">
      <c r="B598" s="24">
        <v>591</v>
      </c>
      <c r="C598" s="2" t="s">
        <v>1224</v>
      </c>
      <c r="D598" s="3" t="s">
        <v>1225</v>
      </c>
      <c r="E598" s="7">
        <v>600</v>
      </c>
      <c r="F598" s="7">
        <v>6226</v>
      </c>
      <c r="G598" s="5">
        <f>Table1[[#This Row],[pledged]]/Table1[[#This Row],[goal]]</f>
        <v>10.376666666666667</v>
      </c>
      <c r="H598" s="2" t="s">
        <v>20</v>
      </c>
      <c r="I598" s="2">
        <v>102</v>
      </c>
      <c r="J598" s="8">
        <f t="shared" si="102"/>
        <v>61.03921568627451</v>
      </c>
      <c r="K598" s="22" t="s">
        <v>21</v>
      </c>
      <c r="L598" s="22" t="s">
        <v>22</v>
      </c>
      <c r="M598" s="2">
        <v>1279083600</v>
      </c>
      <c r="N598" s="2">
        <v>1279947600</v>
      </c>
      <c r="O598" s="2" t="b">
        <v>0</v>
      </c>
      <c r="P598" s="2" t="b">
        <v>0</v>
      </c>
      <c r="Q598" s="2" t="b">
        <f>AND(Table1[[#This Row],[staff_pick]]=TRUE,Table1[[#This Row],[spotlight]]=TRUE)</f>
        <v>0</v>
      </c>
      <c r="R598" s="2" t="s">
        <v>89</v>
      </c>
      <c r="S598" s="8" t="str">
        <f t="shared" si="103"/>
        <v>games</v>
      </c>
      <c r="T598" s="8" t="str">
        <f t="shared" si="104"/>
        <v>video games</v>
      </c>
      <c r="U598" s="12">
        <f t="shared" si="105"/>
        <v>40373.208333333336</v>
      </c>
      <c r="V598" s="12">
        <f t="shared" si="106"/>
        <v>40383.208333333336</v>
      </c>
      <c r="W598" s="16">
        <f t="shared" si="107"/>
        <v>10</v>
      </c>
      <c r="X598" s="15">
        <f t="shared" si="108"/>
        <v>1</v>
      </c>
      <c r="Y598" s="19">
        <f t="shared" si="109"/>
        <v>600</v>
      </c>
      <c r="Z598" s="19">
        <f t="shared" si="110"/>
        <v>6226</v>
      </c>
      <c r="AA598" s="19">
        <f t="shared" si="111"/>
        <v>61.03921568627451</v>
      </c>
      <c r="AB598" s="2" t="str">
        <f t="shared" si="112"/>
        <v>USA</v>
      </c>
      <c r="AF598"/>
    </row>
    <row r="599" spans="2:32" x14ac:dyDescent="0.25">
      <c r="B599" s="24">
        <v>592</v>
      </c>
      <c r="C599" s="2" t="s">
        <v>1226</v>
      </c>
      <c r="D599" s="3" t="s">
        <v>1227</v>
      </c>
      <c r="E599" s="7">
        <v>156800</v>
      </c>
      <c r="F599" s="7">
        <v>20243</v>
      </c>
      <c r="G599" s="5">
        <f>Table1[[#This Row],[pledged]]/Table1[[#This Row],[goal]]</f>
        <v>0.12910076530612244</v>
      </c>
      <c r="H599" s="2" t="s">
        <v>14</v>
      </c>
      <c r="I599" s="2">
        <v>253</v>
      </c>
      <c r="J599" s="8">
        <f t="shared" si="102"/>
        <v>80.011857707509876</v>
      </c>
      <c r="K599" s="22" t="s">
        <v>21</v>
      </c>
      <c r="L599" s="22" t="s">
        <v>22</v>
      </c>
      <c r="M599" s="2">
        <v>1401426000</v>
      </c>
      <c r="N599" s="2">
        <v>1402203600</v>
      </c>
      <c r="O599" s="2" t="b">
        <v>0</v>
      </c>
      <c r="P599" s="2" t="b">
        <v>0</v>
      </c>
      <c r="Q599" s="2" t="b">
        <f>AND(Table1[[#This Row],[staff_pick]]=TRUE,Table1[[#This Row],[spotlight]]=TRUE)</f>
        <v>0</v>
      </c>
      <c r="R599" s="2" t="s">
        <v>33</v>
      </c>
      <c r="S599" s="8" t="str">
        <f t="shared" si="103"/>
        <v>theater</v>
      </c>
      <c r="T599" s="8" t="str">
        <f t="shared" si="104"/>
        <v>plays</v>
      </c>
      <c r="U599" s="12">
        <f t="shared" si="105"/>
        <v>41789.208333333336</v>
      </c>
      <c r="V599" s="12">
        <f t="shared" si="106"/>
        <v>41798.208333333336</v>
      </c>
      <c r="W599" s="16">
        <f t="shared" si="107"/>
        <v>9</v>
      </c>
      <c r="X599" s="15">
        <f t="shared" si="108"/>
        <v>1</v>
      </c>
      <c r="Y599" s="19">
        <f t="shared" si="109"/>
        <v>156800</v>
      </c>
      <c r="Z599" s="19">
        <f t="shared" si="110"/>
        <v>20243</v>
      </c>
      <c r="AA599" s="19">
        <f t="shared" si="111"/>
        <v>80.011857707509876</v>
      </c>
      <c r="AB599" s="2" t="str">
        <f t="shared" si="112"/>
        <v>USA</v>
      </c>
      <c r="AF599"/>
    </row>
    <row r="600" spans="2:32" x14ac:dyDescent="0.25">
      <c r="B600" s="24">
        <v>593</v>
      </c>
      <c r="C600" s="2" t="s">
        <v>1228</v>
      </c>
      <c r="D600" s="3" t="s">
        <v>1229</v>
      </c>
      <c r="E600" s="7">
        <v>121600</v>
      </c>
      <c r="F600" s="7">
        <v>188288</v>
      </c>
      <c r="G600" s="5">
        <f>Table1[[#This Row],[pledged]]/Table1[[#This Row],[goal]]</f>
        <v>1.5484210526315789</v>
      </c>
      <c r="H600" s="2" t="s">
        <v>20</v>
      </c>
      <c r="I600" s="2">
        <v>4006</v>
      </c>
      <c r="J600" s="8">
        <f t="shared" si="102"/>
        <v>47.001497753369947</v>
      </c>
      <c r="K600" s="22" t="s">
        <v>21</v>
      </c>
      <c r="L600" s="22" t="s">
        <v>22</v>
      </c>
      <c r="M600" s="2">
        <v>1395810000</v>
      </c>
      <c r="N600" s="2">
        <v>1396933200</v>
      </c>
      <c r="O600" s="2" t="b">
        <v>0</v>
      </c>
      <c r="P600" s="2" t="b">
        <v>0</v>
      </c>
      <c r="Q600" s="2" t="b">
        <f>AND(Table1[[#This Row],[staff_pick]]=TRUE,Table1[[#This Row],[spotlight]]=TRUE)</f>
        <v>0</v>
      </c>
      <c r="R600" s="2" t="s">
        <v>71</v>
      </c>
      <c r="S600" s="8" t="str">
        <f t="shared" si="103"/>
        <v>film &amp; video</v>
      </c>
      <c r="T600" s="8" t="str">
        <f t="shared" si="104"/>
        <v>animation</v>
      </c>
      <c r="U600" s="12">
        <f t="shared" si="105"/>
        <v>41724.208333333336</v>
      </c>
      <c r="V600" s="12">
        <f t="shared" si="106"/>
        <v>41737.208333333336</v>
      </c>
      <c r="W600" s="16">
        <f t="shared" si="107"/>
        <v>13</v>
      </c>
      <c r="X600" s="15">
        <f t="shared" si="108"/>
        <v>1</v>
      </c>
      <c r="Y600" s="19">
        <f t="shared" si="109"/>
        <v>121600</v>
      </c>
      <c r="Z600" s="19">
        <f t="shared" si="110"/>
        <v>188288</v>
      </c>
      <c r="AA600" s="19">
        <f t="shared" si="111"/>
        <v>47.001497753369947</v>
      </c>
      <c r="AB600" s="2" t="str">
        <f t="shared" si="112"/>
        <v>USA</v>
      </c>
      <c r="AF600"/>
    </row>
    <row r="601" spans="2:32" x14ac:dyDescent="0.25">
      <c r="B601" s="24">
        <v>594</v>
      </c>
      <c r="C601" s="2" t="s">
        <v>1230</v>
      </c>
      <c r="D601" s="3" t="s">
        <v>1231</v>
      </c>
      <c r="E601" s="7">
        <v>157300</v>
      </c>
      <c r="F601" s="7">
        <v>11167</v>
      </c>
      <c r="G601" s="5">
        <f>Table1[[#This Row],[pledged]]/Table1[[#This Row],[goal]]</f>
        <v>7.0991735537190084E-2</v>
      </c>
      <c r="H601" s="2" t="s">
        <v>14</v>
      </c>
      <c r="I601" s="2">
        <v>157</v>
      </c>
      <c r="J601" s="8">
        <f t="shared" si="102"/>
        <v>71.127388535031841</v>
      </c>
      <c r="K601" s="22" t="s">
        <v>21</v>
      </c>
      <c r="L601" s="22" t="s">
        <v>22</v>
      </c>
      <c r="M601" s="2">
        <v>1467003600</v>
      </c>
      <c r="N601" s="2">
        <v>1467262800</v>
      </c>
      <c r="O601" s="2" t="b">
        <v>0</v>
      </c>
      <c r="P601" s="2" t="b">
        <v>1</v>
      </c>
      <c r="Q601" s="2" t="b">
        <f>AND(Table1[[#This Row],[staff_pick]]=TRUE,Table1[[#This Row],[spotlight]]=TRUE)</f>
        <v>0</v>
      </c>
      <c r="R601" s="2" t="s">
        <v>33</v>
      </c>
      <c r="S601" s="8" t="str">
        <f t="shared" si="103"/>
        <v>theater</v>
      </c>
      <c r="T601" s="8" t="str">
        <f t="shared" si="104"/>
        <v>plays</v>
      </c>
      <c r="U601" s="12">
        <f t="shared" si="105"/>
        <v>42548.208333333328</v>
      </c>
      <c r="V601" s="12">
        <f t="shared" si="106"/>
        <v>42551.208333333328</v>
      </c>
      <c r="W601" s="16">
        <f t="shared" si="107"/>
        <v>3</v>
      </c>
      <c r="X601" s="15">
        <f t="shared" si="108"/>
        <v>1</v>
      </c>
      <c r="Y601" s="19">
        <f t="shared" si="109"/>
        <v>157300</v>
      </c>
      <c r="Z601" s="19">
        <f t="shared" si="110"/>
        <v>11167</v>
      </c>
      <c r="AA601" s="19">
        <f t="shared" si="111"/>
        <v>71.127388535031841</v>
      </c>
      <c r="AB601" s="2" t="str">
        <f t="shared" si="112"/>
        <v>USA</v>
      </c>
      <c r="AF601"/>
    </row>
    <row r="602" spans="2:32" x14ac:dyDescent="0.25">
      <c r="B602" s="24">
        <v>595</v>
      </c>
      <c r="C602" s="2" t="s">
        <v>1232</v>
      </c>
      <c r="D602" s="3" t="s">
        <v>1233</v>
      </c>
      <c r="E602" s="7">
        <v>70300</v>
      </c>
      <c r="F602" s="7">
        <v>146595</v>
      </c>
      <c r="G602" s="5">
        <f>Table1[[#This Row],[pledged]]/Table1[[#This Row],[goal]]</f>
        <v>2.0852773826458035</v>
      </c>
      <c r="H602" s="2" t="s">
        <v>20</v>
      </c>
      <c r="I602" s="2">
        <v>1629</v>
      </c>
      <c r="J602" s="8">
        <f t="shared" si="102"/>
        <v>89.99079189686924</v>
      </c>
      <c r="K602" s="22" t="s">
        <v>21</v>
      </c>
      <c r="L602" s="22" t="s">
        <v>22</v>
      </c>
      <c r="M602" s="2">
        <v>1268715600</v>
      </c>
      <c r="N602" s="2">
        <v>1270530000</v>
      </c>
      <c r="O602" s="2" t="b">
        <v>0</v>
      </c>
      <c r="P602" s="2" t="b">
        <v>1</v>
      </c>
      <c r="Q602" s="2" t="b">
        <f>AND(Table1[[#This Row],[staff_pick]]=TRUE,Table1[[#This Row],[spotlight]]=TRUE)</f>
        <v>0</v>
      </c>
      <c r="R602" s="2" t="s">
        <v>33</v>
      </c>
      <c r="S602" s="8" t="str">
        <f t="shared" si="103"/>
        <v>theater</v>
      </c>
      <c r="T602" s="8" t="str">
        <f t="shared" si="104"/>
        <v>plays</v>
      </c>
      <c r="U602" s="12">
        <f t="shared" si="105"/>
        <v>40253.208333333336</v>
      </c>
      <c r="V602" s="12">
        <f t="shared" si="106"/>
        <v>40274.208333333336</v>
      </c>
      <c r="W602" s="16">
        <f t="shared" si="107"/>
        <v>21</v>
      </c>
      <c r="X602" s="15">
        <f t="shared" si="108"/>
        <v>1</v>
      </c>
      <c r="Y602" s="19">
        <f t="shared" si="109"/>
        <v>70300</v>
      </c>
      <c r="Z602" s="19">
        <f t="shared" si="110"/>
        <v>146595</v>
      </c>
      <c r="AA602" s="19">
        <f t="shared" si="111"/>
        <v>89.99079189686924</v>
      </c>
      <c r="AB602" s="2" t="str">
        <f t="shared" si="112"/>
        <v>USA</v>
      </c>
      <c r="AF602"/>
    </row>
    <row r="603" spans="2:32" x14ac:dyDescent="0.25">
      <c r="B603" s="24">
        <v>596</v>
      </c>
      <c r="C603" s="2" t="s">
        <v>1234</v>
      </c>
      <c r="D603" s="3" t="s">
        <v>1235</v>
      </c>
      <c r="E603" s="7">
        <v>7900</v>
      </c>
      <c r="F603" s="7">
        <v>7875</v>
      </c>
      <c r="G603" s="5">
        <f>Table1[[#This Row],[pledged]]/Table1[[#This Row],[goal]]</f>
        <v>0.99683544303797467</v>
      </c>
      <c r="H603" s="2" t="s">
        <v>14</v>
      </c>
      <c r="I603" s="2">
        <v>183</v>
      </c>
      <c r="J603" s="8">
        <f t="shared" si="102"/>
        <v>43.032786885245905</v>
      </c>
      <c r="K603" s="22" t="s">
        <v>21</v>
      </c>
      <c r="L603" s="22" t="s">
        <v>22</v>
      </c>
      <c r="M603" s="2">
        <v>1457157600</v>
      </c>
      <c r="N603" s="2">
        <v>1457762400</v>
      </c>
      <c r="O603" s="2" t="b">
        <v>0</v>
      </c>
      <c r="P603" s="2" t="b">
        <v>1</v>
      </c>
      <c r="Q603" s="2" t="b">
        <f>AND(Table1[[#This Row],[staff_pick]]=TRUE,Table1[[#This Row],[spotlight]]=TRUE)</f>
        <v>0</v>
      </c>
      <c r="R603" s="2" t="s">
        <v>53</v>
      </c>
      <c r="S603" s="8" t="str">
        <f t="shared" si="103"/>
        <v>film &amp; video</v>
      </c>
      <c r="T603" s="8" t="str">
        <f t="shared" si="104"/>
        <v>drama</v>
      </c>
      <c r="U603" s="12">
        <f t="shared" si="105"/>
        <v>42434.25</v>
      </c>
      <c r="V603" s="12">
        <f t="shared" si="106"/>
        <v>42441.25</v>
      </c>
      <c r="W603" s="16">
        <f t="shared" si="107"/>
        <v>7</v>
      </c>
      <c r="X603" s="15">
        <f t="shared" si="108"/>
        <v>1</v>
      </c>
      <c r="Y603" s="19">
        <f t="shared" si="109"/>
        <v>7900</v>
      </c>
      <c r="Z603" s="19">
        <f t="shared" si="110"/>
        <v>7875</v>
      </c>
      <c r="AA603" s="19">
        <f t="shared" si="111"/>
        <v>43.032786885245905</v>
      </c>
      <c r="AB603" s="2" t="str">
        <f t="shared" si="112"/>
        <v>USA</v>
      </c>
      <c r="AF603"/>
    </row>
    <row r="604" spans="2:32" x14ac:dyDescent="0.25">
      <c r="B604" s="24">
        <v>597</v>
      </c>
      <c r="C604" s="2" t="s">
        <v>1236</v>
      </c>
      <c r="D604" s="3" t="s">
        <v>1237</v>
      </c>
      <c r="E604" s="7">
        <v>73800</v>
      </c>
      <c r="F604" s="7">
        <v>148779</v>
      </c>
      <c r="G604" s="5">
        <f>Table1[[#This Row],[pledged]]/Table1[[#This Row],[goal]]</f>
        <v>2.0159756097560977</v>
      </c>
      <c r="H604" s="2" t="s">
        <v>20</v>
      </c>
      <c r="I604" s="2">
        <v>2188</v>
      </c>
      <c r="J604" s="8">
        <f t="shared" si="102"/>
        <v>67.997714808043881</v>
      </c>
      <c r="K604" s="22" t="s">
        <v>21</v>
      </c>
      <c r="L604" s="22" t="s">
        <v>22</v>
      </c>
      <c r="M604" s="2">
        <v>1573970400</v>
      </c>
      <c r="N604" s="2">
        <v>1575525600</v>
      </c>
      <c r="O604" s="2" t="b">
        <v>0</v>
      </c>
      <c r="P604" s="2" t="b">
        <v>0</v>
      </c>
      <c r="Q604" s="2" t="b">
        <f>AND(Table1[[#This Row],[staff_pick]]=TRUE,Table1[[#This Row],[spotlight]]=TRUE)</f>
        <v>0</v>
      </c>
      <c r="R604" s="2" t="s">
        <v>33</v>
      </c>
      <c r="S604" s="8" t="str">
        <f t="shared" si="103"/>
        <v>theater</v>
      </c>
      <c r="T604" s="8" t="str">
        <f t="shared" si="104"/>
        <v>plays</v>
      </c>
      <c r="U604" s="12">
        <f t="shared" si="105"/>
        <v>43786.25</v>
      </c>
      <c r="V604" s="12">
        <f t="shared" si="106"/>
        <v>43804.25</v>
      </c>
      <c r="W604" s="16">
        <f t="shared" si="107"/>
        <v>18</v>
      </c>
      <c r="X604" s="15">
        <f t="shared" si="108"/>
        <v>1</v>
      </c>
      <c r="Y604" s="19">
        <f t="shared" si="109"/>
        <v>73800</v>
      </c>
      <c r="Z604" s="19">
        <f t="shared" si="110"/>
        <v>148779</v>
      </c>
      <c r="AA604" s="19">
        <f t="shared" si="111"/>
        <v>67.997714808043881</v>
      </c>
      <c r="AB604" s="2" t="str">
        <f t="shared" si="112"/>
        <v>USA</v>
      </c>
      <c r="AF604"/>
    </row>
    <row r="605" spans="2:32" x14ac:dyDescent="0.25">
      <c r="B605" s="24">
        <v>598</v>
      </c>
      <c r="C605" s="2" t="s">
        <v>1238</v>
      </c>
      <c r="D605" s="3" t="s">
        <v>1239</v>
      </c>
      <c r="E605" s="7">
        <v>108500</v>
      </c>
      <c r="F605" s="7">
        <v>175868</v>
      </c>
      <c r="G605" s="5">
        <f>Table1[[#This Row],[pledged]]/Table1[[#This Row],[goal]]</f>
        <v>1.6209032258064515</v>
      </c>
      <c r="H605" s="2" t="s">
        <v>20</v>
      </c>
      <c r="I605" s="2">
        <v>2409</v>
      </c>
      <c r="J605" s="8">
        <f t="shared" si="102"/>
        <v>73.004566210045667</v>
      </c>
      <c r="K605" s="22" t="s">
        <v>107</v>
      </c>
      <c r="L605" s="22" t="s">
        <v>108</v>
      </c>
      <c r="M605" s="2">
        <v>1276578000</v>
      </c>
      <c r="N605" s="2">
        <v>1279083600</v>
      </c>
      <c r="O605" s="2" t="b">
        <v>0</v>
      </c>
      <c r="P605" s="2" t="b">
        <v>0</v>
      </c>
      <c r="Q605" s="2" t="b">
        <f>AND(Table1[[#This Row],[staff_pick]]=TRUE,Table1[[#This Row],[spotlight]]=TRUE)</f>
        <v>0</v>
      </c>
      <c r="R605" s="2" t="s">
        <v>23</v>
      </c>
      <c r="S605" s="8" t="str">
        <f t="shared" si="103"/>
        <v>music</v>
      </c>
      <c r="T605" s="8" t="str">
        <f t="shared" si="104"/>
        <v>rock</v>
      </c>
      <c r="U605" s="12">
        <f t="shared" si="105"/>
        <v>40344.208333333336</v>
      </c>
      <c r="V605" s="12">
        <f t="shared" si="106"/>
        <v>40373.208333333336</v>
      </c>
      <c r="W605" s="16">
        <f t="shared" si="107"/>
        <v>29</v>
      </c>
      <c r="X605" s="15">
        <f t="shared" si="108"/>
        <v>1</v>
      </c>
      <c r="Y605" s="19">
        <f t="shared" si="109"/>
        <v>108500</v>
      </c>
      <c r="Z605" s="19">
        <f t="shared" si="110"/>
        <v>175868</v>
      </c>
      <c r="AA605" s="19">
        <f t="shared" si="111"/>
        <v>73.004566210045667</v>
      </c>
      <c r="AB605" s="2" t="str">
        <f t="shared" si="112"/>
        <v>Euro Zone</v>
      </c>
      <c r="AF605"/>
    </row>
    <row r="606" spans="2:32" x14ac:dyDescent="0.25">
      <c r="B606" s="24">
        <v>599</v>
      </c>
      <c r="C606" s="2" t="s">
        <v>1240</v>
      </c>
      <c r="D606" s="3" t="s">
        <v>1241</v>
      </c>
      <c r="E606" s="7">
        <v>140300</v>
      </c>
      <c r="F606" s="7">
        <v>5112</v>
      </c>
      <c r="G606" s="5">
        <f>Table1[[#This Row],[pledged]]/Table1[[#This Row],[goal]]</f>
        <v>3.6436208125445471E-2</v>
      </c>
      <c r="H606" s="2" t="s">
        <v>14</v>
      </c>
      <c r="I606" s="2">
        <v>82</v>
      </c>
      <c r="J606" s="8">
        <f t="shared" si="102"/>
        <v>62.341463414634148</v>
      </c>
      <c r="K606" s="22" t="s">
        <v>36</v>
      </c>
      <c r="L606" s="22" t="s">
        <v>37</v>
      </c>
      <c r="M606" s="2">
        <v>1423720800</v>
      </c>
      <c r="N606" s="2">
        <v>1424412000</v>
      </c>
      <c r="O606" s="2" t="b">
        <v>0</v>
      </c>
      <c r="P606" s="2" t="b">
        <v>0</v>
      </c>
      <c r="Q606" s="2" t="b">
        <f>AND(Table1[[#This Row],[staff_pick]]=TRUE,Table1[[#This Row],[spotlight]]=TRUE)</f>
        <v>0</v>
      </c>
      <c r="R606" s="2" t="s">
        <v>42</v>
      </c>
      <c r="S606" s="8" t="str">
        <f t="shared" si="103"/>
        <v>film &amp; video</v>
      </c>
      <c r="T606" s="8" t="str">
        <f t="shared" si="104"/>
        <v>documentary</v>
      </c>
      <c r="U606" s="12">
        <f t="shared" si="105"/>
        <v>42047.25</v>
      </c>
      <c r="V606" s="12">
        <f t="shared" si="106"/>
        <v>42055.25</v>
      </c>
      <c r="W606" s="16">
        <f t="shared" si="107"/>
        <v>8</v>
      </c>
      <c r="X606" s="15">
        <f t="shared" si="108"/>
        <v>7.46</v>
      </c>
      <c r="Y606" s="19">
        <f t="shared" si="109"/>
        <v>18806.970509383376</v>
      </c>
      <c r="Z606" s="19">
        <f t="shared" si="110"/>
        <v>685.25469168900804</v>
      </c>
      <c r="AA606" s="19">
        <f t="shared" si="111"/>
        <v>8.3567645327927806</v>
      </c>
      <c r="AB606" s="2" t="str">
        <f t="shared" si="112"/>
        <v>Denmark</v>
      </c>
      <c r="AF606"/>
    </row>
    <row r="607" spans="2:32" x14ac:dyDescent="0.25">
      <c r="B607" s="24">
        <v>600</v>
      </c>
      <c r="C607" s="2" t="s">
        <v>1242</v>
      </c>
      <c r="D607" s="3" t="s">
        <v>1243</v>
      </c>
      <c r="E607" s="7">
        <v>100</v>
      </c>
      <c r="F607" s="7">
        <v>5</v>
      </c>
      <c r="G607" s="5">
        <f>Table1[[#This Row],[pledged]]/Table1[[#This Row],[goal]]</f>
        <v>0.05</v>
      </c>
      <c r="H607" s="2" t="s">
        <v>14</v>
      </c>
      <c r="I607" s="2">
        <v>1</v>
      </c>
      <c r="J607" s="8">
        <f t="shared" si="102"/>
        <v>5</v>
      </c>
      <c r="K607" s="22" t="s">
        <v>40</v>
      </c>
      <c r="L607" s="22" t="s">
        <v>41</v>
      </c>
      <c r="M607" s="2">
        <v>1375160400</v>
      </c>
      <c r="N607" s="2">
        <v>1376197200</v>
      </c>
      <c r="O607" s="2" t="b">
        <v>0</v>
      </c>
      <c r="P607" s="2" t="b">
        <v>0</v>
      </c>
      <c r="Q607" s="2" t="b">
        <f>AND(Table1[[#This Row],[staff_pick]]=TRUE,Table1[[#This Row],[spotlight]]=TRUE)</f>
        <v>0</v>
      </c>
      <c r="R607" s="2" t="s">
        <v>17</v>
      </c>
      <c r="S607" s="8" t="str">
        <f t="shared" si="103"/>
        <v>food</v>
      </c>
      <c r="T607" s="8" t="str">
        <f t="shared" si="104"/>
        <v>food trucks</v>
      </c>
      <c r="U607" s="12">
        <f t="shared" si="105"/>
        <v>41485.208333333336</v>
      </c>
      <c r="V607" s="12">
        <f t="shared" si="106"/>
        <v>41497.208333333336</v>
      </c>
      <c r="W607" s="16">
        <f t="shared" si="107"/>
        <v>12</v>
      </c>
      <c r="X607" s="15">
        <f t="shared" si="108"/>
        <v>0.87</v>
      </c>
      <c r="Y607" s="19">
        <f t="shared" si="109"/>
        <v>114.94252873563218</v>
      </c>
      <c r="Z607" s="19">
        <f t="shared" si="110"/>
        <v>5.7471264367816088</v>
      </c>
      <c r="AA607" s="19">
        <f t="shared" si="111"/>
        <v>5.7471264367816088</v>
      </c>
      <c r="AB607" s="2" t="str">
        <f t="shared" si="112"/>
        <v>United Kingdom</v>
      </c>
      <c r="AF607"/>
    </row>
    <row r="608" spans="2:32" x14ac:dyDescent="0.25">
      <c r="B608" s="24">
        <v>601</v>
      </c>
      <c r="C608" s="2" t="s">
        <v>1244</v>
      </c>
      <c r="D608" s="3" t="s">
        <v>1245</v>
      </c>
      <c r="E608" s="7">
        <v>6300</v>
      </c>
      <c r="F608" s="7">
        <v>13018</v>
      </c>
      <c r="G608" s="5">
        <f>Table1[[#This Row],[pledged]]/Table1[[#This Row],[goal]]</f>
        <v>2.0663492063492064</v>
      </c>
      <c r="H608" s="2" t="s">
        <v>20</v>
      </c>
      <c r="I608" s="2">
        <v>194</v>
      </c>
      <c r="J608" s="8">
        <f t="shared" si="102"/>
        <v>67.103092783505161</v>
      </c>
      <c r="K608" s="22" t="s">
        <v>21</v>
      </c>
      <c r="L608" s="22" t="s">
        <v>22</v>
      </c>
      <c r="M608" s="2">
        <v>1401426000</v>
      </c>
      <c r="N608" s="2">
        <v>1402894800</v>
      </c>
      <c r="O608" s="2" t="b">
        <v>1</v>
      </c>
      <c r="P608" s="2" t="b">
        <v>0</v>
      </c>
      <c r="Q608" s="2" t="b">
        <f>AND(Table1[[#This Row],[staff_pick]]=TRUE,Table1[[#This Row],[spotlight]]=TRUE)</f>
        <v>0</v>
      </c>
      <c r="R608" s="2" t="s">
        <v>65</v>
      </c>
      <c r="S608" s="8" t="str">
        <f t="shared" si="103"/>
        <v>technology</v>
      </c>
      <c r="T608" s="8" t="str">
        <f t="shared" si="104"/>
        <v>wearables</v>
      </c>
      <c r="U608" s="12">
        <f t="shared" si="105"/>
        <v>41789.208333333336</v>
      </c>
      <c r="V608" s="12">
        <f t="shared" si="106"/>
        <v>41806.208333333336</v>
      </c>
      <c r="W608" s="16">
        <f t="shared" si="107"/>
        <v>17</v>
      </c>
      <c r="X608" s="15">
        <f t="shared" si="108"/>
        <v>1</v>
      </c>
      <c r="Y608" s="19">
        <f t="shared" si="109"/>
        <v>6300</v>
      </c>
      <c r="Z608" s="19">
        <f t="shared" si="110"/>
        <v>13018</v>
      </c>
      <c r="AA608" s="19">
        <f t="shared" si="111"/>
        <v>67.103092783505161</v>
      </c>
      <c r="AB608" s="2" t="str">
        <f t="shared" si="112"/>
        <v>USA</v>
      </c>
      <c r="AF608"/>
    </row>
    <row r="609" spans="2:32" x14ac:dyDescent="0.25">
      <c r="B609" s="24">
        <v>602</v>
      </c>
      <c r="C609" s="2" t="s">
        <v>1246</v>
      </c>
      <c r="D609" s="3" t="s">
        <v>1247</v>
      </c>
      <c r="E609" s="7">
        <v>71100</v>
      </c>
      <c r="F609" s="7">
        <v>91176</v>
      </c>
      <c r="G609" s="5">
        <f>Table1[[#This Row],[pledged]]/Table1[[#This Row],[goal]]</f>
        <v>1.2823628691983122</v>
      </c>
      <c r="H609" s="2" t="s">
        <v>20</v>
      </c>
      <c r="I609" s="2">
        <v>1140</v>
      </c>
      <c r="J609" s="8">
        <f t="shared" si="102"/>
        <v>79.978947368421046</v>
      </c>
      <c r="K609" s="22" t="s">
        <v>21</v>
      </c>
      <c r="L609" s="22" t="s">
        <v>22</v>
      </c>
      <c r="M609" s="2">
        <v>1433480400</v>
      </c>
      <c r="N609" s="2">
        <v>1434430800</v>
      </c>
      <c r="O609" s="2" t="b">
        <v>0</v>
      </c>
      <c r="P609" s="2" t="b">
        <v>0</v>
      </c>
      <c r="Q609" s="2" t="b">
        <f>AND(Table1[[#This Row],[staff_pick]]=TRUE,Table1[[#This Row],[spotlight]]=TRUE)</f>
        <v>0</v>
      </c>
      <c r="R609" s="2" t="s">
        <v>33</v>
      </c>
      <c r="S609" s="8" t="str">
        <f t="shared" si="103"/>
        <v>theater</v>
      </c>
      <c r="T609" s="8" t="str">
        <f t="shared" si="104"/>
        <v>plays</v>
      </c>
      <c r="U609" s="12">
        <f t="shared" si="105"/>
        <v>42160.208333333328</v>
      </c>
      <c r="V609" s="12">
        <f t="shared" si="106"/>
        <v>42171.208333333328</v>
      </c>
      <c r="W609" s="16">
        <f t="shared" si="107"/>
        <v>11</v>
      </c>
      <c r="X609" s="15">
        <f t="shared" si="108"/>
        <v>1</v>
      </c>
      <c r="Y609" s="19">
        <f t="shared" si="109"/>
        <v>71100</v>
      </c>
      <c r="Z609" s="19">
        <f t="shared" si="110"/>
        <v>91176</v>
      </c>
      <c r="AA609" s="19">
        <f t="shared" si="111"/>
        <v>79.978947368421046</v>
      </c>
      <c r="AB609" s="2" t="str">
        <f t="shared" si="112"/>
        <v>USA</v>
      </c>
      <c r="AF609"/>
    </row>
    <row r="610" spans="2:32" x14ac:dyDescent="0.25">
      <c r="B610" s="24">
        <v>603</v>
      </c>
      <c r="C610" s="2" t="s">
        <v>1248</v>
      </c>
      <c r="D610" s="3" t="s">
        <v>1249</v>
      </c>
      <c r="E610" s="7">
        <v>5300</v>
      </c>
      <c r="F610" s="7">
        <v>6342</v>
      </c>
      <c r="G610" s="5">
        <f>Table1[[#This Row],[pledged]]/Table1[[#This Row],[goal]]</f>
        <v>1.1966037735849056</v>
      </c>
      <c r="H610" s="2" t="s">
        <v>20</v>
      </c>
      <c r="I610" s="2">
        <v>102</v>
      </c>
      <c r="J610" s="8">
        <f t="shared" si="102"/>
        <v>62.176470588235297</v>
      </c>
      <c r="K610" s="22" t="s">
        <v>21</v>
      </c>
      <c r="L610" s="22" t="s">
        <v>22</v>
      </c>
      <c r="M610" s="2">
        <v>1555563600</v>
      </c>
      <c r="N610" s="2">
        <v>1557896400</v>
      </c>
      <c r="O610" s="2" t="b">
        <v>0</v>
      </c>
      <c r="P610" s="2" t="b">
        <v>0</v>
      </c>
      <c r="Q610" s="2" t="b">
        <f>AND(Table1[[#This Row],[staff_pick]]=TRUE,Table1[[#This Row],[spotlight]]=TRUE)</f>
        <v>0</v>
      </c>
      <c r="R610" s="2" t="s">
        <v>33</v>
      </c>
      <c r="S610" s="8" t="str">
        <f t="shared" si="103"/>
        <v>theater</v>
      </c>
      <c r="T610" s="8" t="str">
        <f t="shared" si="104"/>
        <v>plays</v>
      </c>
      <c r="U610" s="12">
        <f t="shared" si="105"/>
        <v>43573.208333333328</v>
      </c>
      <c r="V610" s="12">
        <f t="shared" si="106"/>
        <v>43600.208333333328</v>
      </c>
      <c r="W610" s="16">
        <f t="shared" si="107"/>
        <v>27</v>
      </c>
      <c r="X610" s="15">
        <f t="shared" si="108"/>
        <v>1</v>
      </c>
      <c r="Y610" s="19">
        <f t="shared" si="109"/>
        <v>5300</v>
      </c>
      <c r="Z610" s="19">
        <f t="shared" si="110"/>
        <v>6342</v>
      </c>
      <c r="AA610" s="19">
        <f t="shared" si="111"/>
        <v>62.176470588235297</v>
      </c>
      <c r="AB610" s="2" t="str">
        <f t="shared" si="112"/>
        <v>USA</v>
      </c>
      <c r="AF610"/>
    </row>
    <row r="611" spans="2:32" x14ac:dyDescent="0.25">
      <c r="B611" s="24">
        <v>604</v>
      </c>
      <c r="C611" s="2" t="s">
        <v>1250</v>
      </c>
      <c r="D611" s="3" t="s">
        <v>1251</v>
      </c>
      <c r="E611" s="7">
        <v>88700</v>
      </c>
      <c r="F611" s="7">
        <v>151438</v>
      </c>
      <c r="G611" s="5">
        <f>Table1[[#This Row],[pledged]]/Table1[[#This Row],[goal]]</f>
        <v>1.7073055242390078</v>
      </c>
      <c r="H611" s="2" t="s">
        <v>20</v>
      </c>
      <c r="I611" s="2">
        <v>2857</v>
      </c>
      <c r="J611" s="8">
        <f t="shared" si="102"/>
        <v>53.005950297514879</v>
      </c>
      <c r="K611" s="22" t="s">
        <v>21</v>
      </c>
      <c r="L611" s="22" t="s">
        <v>22</v>
      </c>
      <c r="M611" s="2">
        <v>1295676000</v>
      </c>
      <c r="N611" s="2">
        <v>1297490400</v>
      </c>
      <c r="O611" s="2" t="b">
        <v>0</v>
      </c>
      <c r="P611" s="2" t="b">
        <v>0</v>
      </c>
      <c r="Q611" s="2" t="b">
        <f>AND(Table1[[#This Row],[staff_pick]]=TRUE,Table1[[#This Row],[spotlight]]=TRUE)</f>
        <v>0</v>
      </c>
      <c r="R611" s="2" t="s">
        <v>33</v>
      </c>
      <c r="S611" s="8" t="str">
        <f t="shared" si="103"/>
        <v>theater</v>
      </c>
      <c r="T611" s="8" t="str">
        <f t="shared" si="104"/>
        <v>plays</v>
      </c>
      <c r="U611" s="12">
        <f t="shared" si="105"/>
        <v>40565.25</v>
      </c>
      <c r="V611" s="12">
        <f t="shared" si="106"/>
        <v>40586.25</v>
      </c>
      <c r="W611" s="16">
        <f t="shared" si="107"/>
        <v>21</v>
      </c>
      <c r="X611" s="15">
        <f t="shared" si="108"/>
        <v>1</v>
      </c>
      <c r="Y611" s="19">
        <f t="shared" si="109"/>
        <v>88700</v>
      </c>
      <c r="Z611" s="19">
        <f t="shared" si="110"/>
        <v>151438</v>
      </c>
      <c r="AA611" s="19">
        <f t="shared" si="111"/>
        <v>53.005950297514879</v>
      </c>
      <c r="AB611" s="2" t="str">
        <f t="shared" si="112"/>
        <v>USA</v>
      </c>
      <c r="AF611"/>
    </row>
    <row r="612" spans="2:32" x14ac:dyDescent="0.25">
      <c r="B612" s="24">
        <v>605</v>
      </c>
      <c r="C612" s="2" t="s">
        <v>1252</v>
      </c>
      <c r="D612" s="3" t="s">
        <v>1253</v>
      </c>
      <c r="E612" s="7">
        <v>3300</v>
      </c>
      <c r="F612" s="7">
        <v>6178</v>
      </c>
      <c r="G612" s="5">
        <f>Table1[[#This Row],[pledged]]/Table1[[#This Row],[goal]]</f>
        <v>1.8721212121212121</v>
      </c>
      <c r="H612" s="2" t="s">
        <v>20</v>
      </c>
      <c r="I612" s="2">
        <v>107</v>
      </c>
      <c r="J612" s="8">
        <f t="shared" si="102"/>
        <v>57.738317757009348</v>
      </c>
      <c r="K612" s="22" t="s">
        <v>21</v>
      </c>
      <c r="L612" s="22" t="s">
        <v>22</v>
      </c>
      <c r="M612" s="2">
        <v>1443848400</v>
      </c>
      <c r="N612" s="2">
        <v>1447394400</v>
      </c>
      <c r="O612" s="2" t="b">
        <v>0</v>
      </c>
      <c r="P612" s="2" t="b">
        <v>0</v>
      </c>
      <c r="Q612" s="2" t="b">
        <f>AND(Table1[[#This Row],[staff_pick]]=TRUE,Table1[[#This Row],[spotlight]]=TRUE)</f>
        <v>0</v>
      </c>
      <c r="R612" s="2" t="s">
        <v>68</v>
      </c>
      <c r="S612" s="8" t="str">
        <f t="shared" si="103"/>
        <v>publishing</v>
      </c>
      <c r="T612" s="8" t="str">
        <f t="shared" si="104"/>
        <v>nonfiction</v>
      </c>
      <c r="U612" s="12">
        <f t="shared" si="105"/>
        <v>42280.208333333328</v>
      </c>
      <c r="V612" s="12">
        <f t="shared" si="106"/>
        <v>42321.25</v>
      </c>
      <c r="W612" s="16">
        <f t="shared" si="107"/>
        <v>41</v>
      </c>
      <c r="X612" s="15">
        <f t="shared" si="108"/>
        <v>1</v>
      </c>
      <c r="Y612" s="19">
        <f t="shared" si="109"/>
        <v>3300</v>
      </c>
      <c r="Z612" s="19">
        <f t="shared" si="110"/>
        <v>6178</v>
      </c>
      <c r="AA612" s="19">
        <f t="shared" si="111"/>
        <v>57.738317757009348</v>
      </c>
      <c r="AB612" s="2" t="str">
        <f t="shared" si="112"/>
        <v>USA</v>
      </c>
      <c r="AF612"/>
    </row>
    <row r="613" spans="2:32" x14ac:dyDescent="0.25">
      <c r="B613" s="24">
        <v>606</v>
      </c>
      <c r="C613" s="2" t="s">
        <v>1254</v>
      </c>
      <c r="D613" s="3" t="s">
        <v>1255</v>
      </c>
      <c r="E613" s="7">
        <v>3400</v>
      </c>
      <c r="F613" s="7">
        <v>6405</v>
      </c>
      <c r="G613" s="5">
        <f>Table1[[#This Row],[pledged]]/Table1[[#This Row],[goal]]</f>
        <v>1.8838235294117647</v>
      </c>
      <c r="H613" s="2" t="s">
        <v>20</v>
      </c>
      <c r="I613" s="2">
        <v>160</v>
      </c>
      <c r="J613" s="8">
        <f t="shared" si="102"/>
        <v>40.03125</v>
      </c>
      <c r="K613" s="22" t="s">
        <v>40</v>
      </c>
      <c r="L613" s="22" t="s">
        <v>41</v>
      </c>
      <c r="M613" s="2">
        <v>1457330400</v>
      </c>
      <c r="N613" s="2">
        <v>1458277200</v>
      </c>
      <c r="O613" s="2" t="b">
        <v>0</v>
      </c>
      <c r="P613" s="2" t="b">
        <v>0</v>
      </c>
      <c r="Q613" s="2" t="b">
        <f>AND(Table1[[#This Row],[staff_pick]]=TRUE,Table1[[#This Row],[spotlight]]=TRUE)</f>
        <v>0</v>
      </c>
      <c r="R613" s="2" t="s">
        <v>23</v>
      </c>
      <c r="S613" s="8" t="str">
        <f t="shared" si="103"/>
        <v>music</v>
      </c>
      <c r="T613" s="8" t="str">
        <f t="shared" si="104"/>
        <v>rock</v>
      </c>
      <c r="U613" s="12">
        <f t="shared" si="105"/>
        <v>42436.25</v>
      </c>
      <c r="V613" s="12">
        <f t="shared" si="106"/>
        <v>42447.208333333328</v>
      </c>
      <c r="W613" s="16">
        <f t="shared" si="107"/>
        <v>11</v>
      </c>
      <c r="X613" s="15">
        <f t="shared" si="108"/>
        <v>0.87</v>
      </c>
      <c r="Y613" s="19">
        <f t="shared" si="109"/>
        <v>3908.0459770114944</v>
      </c>
      <c r="Z613" s="19">
        <f t="shared" si="110"/>
        <v>7362.0689655172418</v>
      </c>
      <c r="AA613" s="19">
        <f t="shared" si="111"/>
        <v>46.012931034482762</v>
      </c>
      <c r="AB613" s="2" t="str">
        <f t="shared" si="112"/>
        <v>United Kingdom</v>
      </c>
      <c r="AF613"/>
    </row>
    <row r="614" spans="2:32" x14ac:dyDescent="0.25">
      <c r="B614" s="24">
        <v>607</v>
      </c>
      <c r="C614" s="2" t="s">
        <v>1256</v>
      </c>
      <c r="D614" s="3" t="s">
        <v>1257</v>
      </c>
      <c r="E614" s="7">
        <v>137600</v>
      </c>
      <c r="F614" s="7">
        <v>180667</v>
      </c>
      <c r="G614" s="5">
        <f>Table1[[#This Row],[pledged]]/Table1[[#This Row],[goal]]</f>
        <v>1.3129869186046512</v>
      </c>
      <c r="H614" s="2" t="s">
        <v>20</v>
      </c>
      <c r="I614" s="2">
        <v>2230</v>
      </c>
      <c r="J614" s="8">
        <f t="shared" si="102"/>
        <v>81.016591928251117</v>
      </c>
      <c r="K614" s="22" t="s">
        <v>21</v>
      </c>
      <c r="L614" s="22" t="s">
        <v>22</v>
      </c>
      <c r="M614" s="2">
        <v>1395550800</v>
      </c>
      <c r="N614" s="2">
        <v>1395723600</v>
      </c>
      <c r="O614" s="2" t="b">
        <v>0</v>
      </c>
      <c r="P614" s="2" t="b">
        <v>0</v>
      </c>
      <c r="Q614" s="2" t="b">
        <f>AND(Table1[[#This Row],[staff_pick]]=TRUE,Table1[[#This Row],[spotlight]]=TRUE)</f>
        <v>0</v>
      </c>
      <c r="R614" s="2" t="s">
        <v>17</v>
      </c>
      <c r="S614" s="8" t="str">
        <f t="shared" si="103"/>
        <v>food</v>
      </c>
      <c r="T614" s="8" t="str">
        <f t="shared" si="104"/>
        <v>food trucks</v>
      </c>
      <c r="U614" s="12">
        <f t="shared" si="105"/>
        <v>41721.208333333336</v>
      </c>
      <c r="V614" s="12">
        <f t="shared" si="106"/>
        <v>41723.208333333336</v>
      </c>
      <c r="W614" s="16">
        <f t="shared" si="107"/>
        <v>2</v>
      </c>
      <c r="X614" s="15">
        <f t="shared" si="108"/>
        <v>1</v>
      </c>
      <c r="Y614" s="19">
        <f t="shared" si="109"/>
        <v>137600</v>
      </c>
      <c r="Z614" s="19">
        <f t="shared" si="110"/>
        <v>180667</v>
      </c>
      <c r="AA614" s="19">
        <f t="shared" si="111"/>
        <v>81.016591928251117</v>
      </c>
      <c r="AB614" s="2" t="str">
        <f t="shared" si="112"/>
        <v>USA</v>
      </c>
      <c r="AF614"/>
    </row>
    <row r="615" spans="2:32" x14ac:dyDescent="0.25">
      <c r="B615" s="24">
        <v>608</v>
      </c>
      <c r="C615" s="2" t="s">
        <v>1258</v>
      </c>
      <c r="D615" s="3" t="s">
        <v>1259</v>
      </c>
      <c r="E615" s="7">
        <v>3900</v>
      </c>
      <c r="F615" s="7">
        <v>11075</v>
      </c>
      <c r="G615" s="5">
        <f>Table1[[#This Row],[pledged]]/Table1[[#This Row],[goal]]</f>
        <v>2.8397435897435899</v>
      </c>
      <c r="H615" s="2" t="s">
        <v>20</v>
      </c>
      <c r="I615" s="2">
        <v>316</v>
      </c>
      <c r="J615" s="8">
        <f t="shared" si="102"/>
        <v>35.047468354430379</v>
      </c>
      <c r="K615" s="22" t="s">
        <v>21</v>
      </c>
      <c r="L615" s="22" t="s">
        <v>22</v>
      </c>
      <c r="M615" s="2">
        <v>1551852000</v>
      </c>
      <c r="N615" s="2">
        <v>1552197600</v>
      </c>
      <c r="O615" s="2" t="b">
        <v>0</v>
      </c>
      <c r="P615" s="2" t="b">
        <v>1</v>
      </c>
      <c r="Q615" s="2" t="b">
        <f>AND(Table1[[#This Row],[staff_pick]]=TRUE,Table1[[#This Row],[spotlight]]=TRUE)</f>
        <v>0</v>
      </c>
      <c r="R615" s="2" t="s">
        <v>159</v>
      </c>
      <c r="S615" s="8" t="str">
        <f t="shared" si="103"/>
        <v>music</v>
      </c>
      <c r="T615" s="8" t="str">
        <f t="shared" si="104"/>
        <v>jazz</v>
      </c>
      <c r="U615" s="12">
        <f t="shared" si="105"/>
        <v>43530.25</v>
      </c>
      <c r="V615" s="12">
        <f t="shared" si="106"/>
        <v>43534.25</v>
      </c>
      <c r="W615" s="16">
        <f t="shared" si="107"/>
        <v>4</v>
      </c>
      <c r="X615" s="15">
        <f t="shared" si="108"/>
        <v>1</v>
      </c>
      <c r="Y615" s="19">
        <f t="shared" si="109"/>
        <v>3900</v>
      </c>
      <c r="Z615" s="19">
        <f t="shared" si="110"/>
        <v>11075</v>
      </c>
      <c r="AA615" s="19">
        <f t="shared" si="111"/>
        <v>35.047468354430379</v>
      </c>
      <c r="AB615" s="2" t="str">
        <f t="shared" si="112"/>
        <v>USA</v>
      </c>
      <c r="AF615"/>
    </row>
    <row r="616" spans="2:32" x14ac:dyDescent="0.25">
      <c r="B616" s="24">
        <v>609</v>
      </c>
      <c r="C616" s="2" t="s">
        <v>1260</v>
      </c>
      <c r="D616" s="3" t="s">
        <v>1261</v>
      </c>
      <c r="E616" s="7">
        <v>10000</v>
      </c>
      <c r="F616" s="7">
        <v>12042</v>
      </c>
      <c r="G616" s="5">
        <f>Table1[[#This Row],[pledged]]/Table1[[#This Row],[goal]]</f>
        <v>1.2041999999999999</v>
      </c>
      <c r="H616" s="2" t="s">
        <v>20</v>
      </c>
      <c r="I616" s="2">
        <v>117</v>
      </c>
      <c r="J616" s="8">
        <f t="shared" si="102"/>
        <v>102.92307692307692</v>
      </c>
      <c r="K616" s="22" t="s">
        <v>21</v>
      </c>
      <c r="L616" s="22" t="s">
        <v>22</v>
      </c>
      <c r="M616" s="2">
        <v>1547618400</v>
      </c>
      <c r="N616" s="2">
        <v>1549087200</v>
      </c>
      <c r="O616" s="2" t="b">
        <v>0</v>
      </c>
      <c r="P616" s="2" t="b">
        <v>0</v>
      </c>
      <c r="Q616" s="2" t="b">
        <f>AND(Table1[[#This Row],[staff_pick]]=TRUE,Table1[[#This Row],[spotlight]]=TRUE)</f>
        <v>0</v>
      </c>
      <c r="R616" s="2" t="s">
        <v>474</v>
      </c>
      <c r="S616" s="8" t="str">
        <f t="shared" si="103"/>
        <v>film &amp; video</v>
      </c>
      <c r="T616" s="8" t="str">
        <f t="shared" si="104"/>
        <v>science fiction</v>
      </c>
      <c r="U616" s="12">
        <f t="shared" si="105"/>
        <v>43481.25</v>
      </c>
      <c r="V616" s="12">
        <f t="shared" si="106"/>
        <v>43498.25</v>
      </c>
      <c r="W616" s="16">
        <f t="shared" si="107"/>
        <v>17</v>
      </c>
      <c r="X616" s="15">
        <f t="shared" si="108"/>
        <v>1</v>
      </c>
      <c r="Y616" s="19">
        <f t="shared" si="109"/>
        <v>10000</v>
      </c>
      <c r="Z616" s="19">
        <f t="shared" si="110"/>
        <v>12042</v>
      </c>
      <c r="AA616" s="19">
        <f t="shared" si="111"/>
        <v>102.92307692307692</v>
      </c>
      <c r="AB616" s="2" t="str">
        <f t="shared" si="112"/>
        <v>USA</v>
      </c>
      <c r="AF616"/>
    </row>
    <row r="617" spans="2:32" x14ac:dyDescent="0.25">
      <c r="B617" s="24">
        <v>610</v>
      </c>
      <c r="C617" s="2" t="s">
        <v>1262</v>
      </c>
      <c r="D617" s="3" t="s">
        <v>1263</v>
      </c>
      <c r="E617" s="7">
        <v>42800</v>
      </c>
      <c r="F617" s="7">
        <v>179356</v>
      </c>
      <c r="G617" s="5">
        <f>Table1[[#This Row],[pledged]]/Table1[[#This Row],[goal]]</f>
        <v>4.1905607476635511</v>
      </c>
      <c r="H617" s="2" t="s">
        <v>20</v>
      </c>
      <c r="I617" s="2">
        <v>6406</v>
      </c>
      <c r="J617" s="8">
        <f t="shared" si="102"/>
        <v>27.998126756166094</v>
      </c>
      <c r="K617" s="22" t="s">
        <v>21</v>
      </c>
      <c r="L617" s="22" t="s">
        <v>22</v>
      </c>
      <c r="M617" s="2">
        <v>1355637600</v>
      </c>
      <c r="N617" s="2">
        <v>1356847200</v>
      </c>
      <c r="O617" s="2" t="b">
        <v>0</v>
      </c>
      <c r="P617" s="2" t="b">
        <v>0</v>
      </c>
      <c r="Q617" s="2" t="b">
        <f>AND(Table1[[#This Row],[staff_pick]]=TRUE,Table1[[#This Row],[spotlight]]=TRUE)</f>
        <v>0</v>
      </c>
      <c r="R617" s="2" t="s">
        <v>33</v>
      </c>
      <c r="S617" s="8" t="str">
        <f t="shared" si="103"/>
        <v>theater</v>
      </c>
      <c r="T617" s="8" t="str">
        <f t="shared" si="104"/>
        <v>plays</v>
      </c>
      <c r="U617" s="12">
        <f t="shared" si="105"/>
        <v>41259.25</v>
      </c>
      <c r="V617" s="12">
        <f t="shared" si="106"/>
        <v>41273.25</v>
      </c>
      <c r="W617" s="16">
        <f t="shared" si="107"/>
        <v>14</v>
      </c>
      <c r="X617" s="15">
        <f t="shared" si="108"/>
        <v>1</v>
      </c>
      <c r="Y617" s="19">
        <f t="shared" si="109"/>
        <v>42800</v>
      </c>
      <c r="Z617" s="19">
        <f t="shared" si="110"/>
        <v>179356</v>
      </c>
      <c r="AA617" s="19">
        <f t="shared" si="111"/>
        <v>27.998126756166094</v>
      </c>
      <c r="AB617" s="2" t="str">
        <f t="shared" si="112"/>
        <v>USA</v>
      </c>
      <c r="AF617"/>
    </row>
    <row r="618" spans="2:32" x14ac:dyDescent="0.25">
      <c r="B618" s="24">
        <v>611</v>
      </c>
      <c r="C618" s="2" t="s">
        <v>1264</v>
      </c>
      <c r="D618" s="3" t="s">
        <v>1265</v>
      </c>
      <c r="E618" s="7">
        <v>8200</v>
      </c>
      <c r="F618" s="7">
        <v>1136</v>
      </c>
      <c r="G618" s="5">
        <f>Table1[[#This Row],[pledged]]/Table1[[#This Row],[goal]]</f>
        <v>0.13853658536585367</v>
      </c>
      <c r="H618" s="2" t="s">
        <v>74</v>
      </c>
      <c r="I618" s="2">
        <v>15</v>
      </c>
      <c r="J618" s="8">
        <f t="shared" si="102"/>
        <v>75.733333333333334</v>
      </c>
      <c r="K618" s="22" t="s">
        <v>21</v>
      </c>
      <c r="L618" s="22" t="s">
        <v>22</v>
      </c>
      <c r="M618" s="2">
        <v>1374728400</v>
      </c>
      <c r="N618" s="2">
        <v>1375765200</v>
      </c>
      <c r="O618" s="2" t="b">
        <v>0</v>
      </c>
      <c r="P618" s="2" t="b">
        <v>0</v>
      </c>
      <c r="Q618" s="2" t="b">
        <f>AND(Table1[[#This Row],[staff_pick]]=TRUE,Table1[[#This Row],[spotlight]]=TRUE)</f>
        <v>0</v>
      </c>
      <c r="R618" s="2" t="s">
        <v>33</v>
      </c>
      <c r="S618" s="8" t="str">
        <f t="shared" si="103"/>
        <v>theater</v>
      </c>
      <c r="T618" s="8" t="str">
        <f t="shared" si="104"/>
        <v>plays</v>
      </c>
      <c r="U618" s="12">
        <f t="shared" si="105"/>
        <v>41480.208333333336</v>
      </c>
      <c r="V618" s="12">
        <f t="shared" si="106"/>
        <v>41492.208333333336</v>
      </c>
      <c r="W618" s="16">
        <f t="shared" si="107"/>
        <v>12</v>
      </c>
      <c r="X618" s="15">
        <f t="shared" si="108"/>
        <v>1</v>
      </c>
      <c r="Y618" s="19">
        <f t="shared" si="109"/>
        <v>8200</v>
      </c>
      <c r="Z618" s="19">
        <f t="shared" si="110"/>
        <v>1136</v>
      </c>
      <c r="AA618" s="19">
        <f t="shared" si="111"/>
        <v>75.733333333333334</v>
      </c>
      <c r="AB618" s="2" t="str">
        <f t="shared" si="112"/>
        <v>USA</v>
      </c>
      <c r="AF618"/>
    </row>
    <row r="619" spans="2:32" x14ac:dyDescent="0.25">
      <c r="B619" s="24">
        <v>612</v>
      </c>
      <c r="C619" s="2" t="s">
        <v>1266</v>
      </c>
      <c r="D619" s="3" t="s">
        <v>1267</v>
      </c>
      <c r="E619" s="7">
        <v>6200</v>
      </c>
      <c r="F619" s="7">
        <v>8645</v>
      </c>
      <c r="G619" s="5">
        <f>Table1[[#This Row],[pledged]]/Table1[[#This Row],[goal]]</f>
        <v>1.3943548387096774</v>
      </c>
      <c r="H619" s="2" t="s">
        <v>20</v>
      </c>
      <c r="I619" s="2">
        <v>192</v>
      </c>
      <c r="J619" s="8">
        <f t="shared" si="102"/>
        <v>45.026041666666664</v>
      </c>
      <c r="K619" s="22" t="s">
        <v>21</v>
      </c>
      <c r="L619" s="22" t="s">
        <v>22</v>
      </c>
      <c r="M619" s="2">
        <v>1287810000</v>
      </c>
      <c r="N619" s="2">
        <v>1289800800</v>
      </c>
      <c r="O619" s="2" t="b">
        <v>0</v>
      </c>
      <c r="P619" s="2" t="b">
        <v>0</v>
      </c>
      <c r="Q619" s="2" t="b">
        <f>AND(Table1[[#This Row],[staff_pick]]=TRUE,Table1[[#This Row],[spotlight]]=TRUE)</f>
        <v>0</v>
      </c>
      <c r="R619" s="2" t="s">
        <v>50</v>
      </c>
      <c r="S619" s="8" t="str">
        <f t="shared" si="103"/>
        <v>music</v>
      </c>
      <c r="T619" s="8" t="str">
        <f t="shared" si="104"/>
        <v>electric music</v>
      </c>
      <c r="U619" s="12">
        <f t="shared" si="105"/>
        <v>40474.208333333336</v>
      </c>
      <c r="V619" s="12">
        <f t="shared" si="106"/>
        <v>40497.25</v>
      </c>
      <c r="W619" s="16">
        <f t="shared" si="107"/>
        <v>23</v>
      </c>
      <c r="X619" s="15">
        <f t="shared" si="108"/>
        <v>1</v>
      </c>
      <c r="Y619" s="19">
        <f t="shared" si="109"/>
        <v>6200</v>
      </c>
      <c r="Z619" s="19">
        <f t="shared" si="110"/>
        <v>8645</v>
      </c>
      <c r="AA619" s="19">
        <f t="shared" si="111"/>
        <v>45.026041666666664</v>
      </c>
      <c r="AB619" s="2" t="str">
        <f t="shared" si="112"/>
        <v>USA</v>
      </c>
      <c r="AF619"/>
    </row>
    <row r="620" spans="2:32" x14ac:dyDescent="0.25">
      <c r="B620" s="24">
        <v>613</v>
      </c>
      <c r="C620" s="2" t="s">
        <v>1268</v>
      </c>
      <c r="D620" s="3" t="s">
        <v>1269</v>
      </c>
      <c r="E620" s="7">
        <v>1100</v>
      </c>
      <c r="F620" s="7">
        <v>1914</v>
      </c>
      <c r="G620" s="5">
        <f>Table1[[#This Row],[pledged]]/Table1[[#This Row],[goal]]</f>
        <v>1.74</v>
      </c>
      <c r="H620" s="2" t="s">
        <v>20</v>
      </c>
      <c r="I620" s="2">
        <v>26</v>
      </c>
      <c r="J620" s="8">
        <f t="shared" si="102"/>
        <v>73.615384615384613</v>
      </c>
      <c r="K620" s="22" t="s">
        <v>15</v>
      </c>
      <c r="L620" s="22" t="s">
        <v>16</v>
      </c>
      <c r="M620" s="2">
        <v>1503723600</v>
      </c>
      <c r="N620" s="2">
        <v>1504501200</v>
      </c>
      <c r="O620" s="2" t="b">
        <v>0</v>
      </c>
      <c r="P620" s="2" t="b">
        <v>0</v>
      </c>
      <c r="Q620" s="2" t="b">
        <f>AND(Table1[[#This Row],[staff_pick]]=TRUE,Table1[[#This Row],[spotlight]]=TRUE)</f>
        <v>0</v>
      </c>
      <c r="R620" s="2" t="s">
        <v>33</v>
      </c>
      <c r="S620" s="8" t="str">
        <f t="shared" si="103"/>
        <v>theater</v>
      </c>
      <c r="T620" s="8" t="str">
        <f t="shared" si="104"/>
        <v>plays</v>
      </c>
      <c r="U620" s="12">
        <f t="shared" si="105"/>
        <v>42973.208333333328</v>
      </c>
      <c r="V620" s="12">
        <f t="shared" si="106"/>
        <v>42982.208333333328</v>
      </c>
      <c r="W620" s="16">
        <f t="shared" si="107"/>
        <v>9</v>
      </c>
      <c r="X620" s="15">
        <f t="shared" si="108"/>
        <v>1.32</v>
      </c>
      <c r="Y620" s="19">
        <f t="shared" si="109"/>
        <v>833.33333333333326</v>
      </c>
      <c r="Z620" s="19">
        <f t="shared" si="110"/>
        <v>1450</v>
      </c>
      <c r="AA620" s="19">
        <f t="shared" si="111"/>
        <v>55.769230769230766</v>
      </c>
      <c r="AB620" s="2" t="str">
        <f t="shared" si="112"/>
        <v>Canada</v>
      </c>
      <c r="AF620"/>
    </row>
    <row r="621" spans="2:32" x14ac:dyDescent="0.25">
      <c r="B621" s="24">
        <v>614</v>
      </c>
      <c r="C621" s="2" t="s">
        <v>1270</v>
      </c>
      <c r="D621" s="3" t="s">
        <v>1271</v>
      </c>
      <c r="E621" s="7">
        <v>26500</v>
      </c>
      <c r="F621" s="7">
        <v>41205</v>
      </c>
      <c r="G621" s="5">
        <f>Table1[[#This Row],[pledged]]/Table1[[#This Row],[goal]]</f>
        <v>1.5549056603773586</v>
      </c>
      <c r="H621" s="2" t="s">
        <v>20</v>
      </c>
      <c r="I621" s="2">
        <v>723</v>
      </c>
      <c r="J621" s="8">
        <f t="shared" si="102"/>
        <v>56.991701244813278</v>
      </c>
      <c r="K621" s="22" t="s">
        <v>21</v>
      </c>
      <c r="L621" s="22" t="s">
        <v>22</v>
      </c>
      <c r="M621" s="2">
        <v>1484114400</v>
      </c>
      <c r="N621" s="2">
        <v>1485669600</v>
      </c>
      <c r="O621" s="2" t="b">
        <v>0</v>
      </c>
      <c r="P621" s="2" t="b">
        <v>0</v>
      </c>
      <c r="Q621" s="2" t="b">
        <f>AND(Table1[[#This Row],[staff_pick]]=TRUE,Table1[[#This Row],[spotlight]]=TRUE)</f>
        <v>0</v>
      </c>
      <c r="R621" s="2" t="s">
        <v>33</v>
      </c>
      <c r="S621" s="8" t="str">
        <f t="shared" si="103"/>
        <v>theater</v>
      </c>
      <c r="T621" s="8" t="str">
        <f t="shared" si="104"/>
        <v>plays</v>
      </c>
      <c r="U621" s="12">
        <f t="shared" si="105"/>
        <v>42746.25</v>
      </c>
      <c r="V621" s="12">
        <f t="shared" si="106"/>
        <v>42764.25</v>
      </c>
      <c r="W621" s="16">
        <f t="shared" si="107"/>
        <v>18</v>
      </c>
      <c r="X621" s="15">
        <f t="shared" si="108"/>
        <v>1</v>
      </c>
      <c r="Y621" s="19">
        <f t="shared" si="109"/>
        <v>26500</v>
      </c>
      <c r="Z621" s="19">
        <f t="shared" si="110"/>
        <v>41205</v>
      </c>
      <c r="AA621" s="19">
        <f t="shared" si="111"/>
        <v>56.991701244813278</v>
      </c>
      <c r="AB621" s="2" t="str">
        <f t="shared" si="112"/>
        <v>USA</v>
      </c>
      <c r="AF621"/>
    </row>
    <row r="622" spans="2:32" x14ac:dyDescent="0.25">
      <c r="B622" s="24">
        <v>615</v>
      </c>
      <c r="C622" s="2" t="s">
        <v>1272</v>
      </c>
      <c r="D622" s="3" t="s">
        <v>1273</v>
      </c>
      <c r="E622" s="7">
        <v>8500</v>
      </c>
      <c r="F622" s="7">
        <v>14488</v>
      </c>
      <c r="G622" s="5">
        <f>Table1[[#This Row],[pledged]]/Table1[[#This Row],[goal]]</f>
        <v>1.7044705882352942</v>
      </c>
      <c r="H622" s="2" t="s">
        <v>20</v>
      </c>
      <c r="I622" s="2">
        <v>170</v>
      </c>
      <c r="J622" s="8">
        <f t="shared" si="102"/>
        <v>85.223529411764702</v>
      </c>
      <c r="K622" s="22" t="s">
        <v>107</v>
      </c>
      <c r="L622" s="22" t="s">
        <v>108</v>
      </c>
      <c r="M622" s="2">
        <v>1461906000</v>
      </c>
      <c r="N622" s="2">
        <v>1462770000</v>
      </c>
      <c r="O622" s="2" t="b">
        <v>0</v>
      </c>
      <c r="P622" s="2" t="b">
        <v>0</v>
      </c>
      <c r="Q622" s="2" t="b">
        <f>AND(Table1[[#This Row],[staff_pick]]=TRUE,Table1[[#This Row],[spotlight]]=TRUE)</f>
        <v>0</v>
      </c>
      <c r="R622" s="2" t="s">
        <v>33</v>
      </c>
      <c r="S622" s="8" t="str">
        <f t="shared" si="103"/>
        <v>theater</v>
      </c>
      <c r="T622" s="8" t="str">
        <f t="shared" si="104"/>
        <v>plays</v>
      </c>
      <c r="U622" s="12">
        <f t="shared" si="105"/>
        <v>42489.208333333328</v>
      </c>
      <c r="V622" s="12">
        <f t="shared" si="106"/>
        <v>42499.208333333328</v>
      </c>
      <c r="W622" s="16">
        <f t="shared" si="107"/>
        <v>10</v>
      </c>
      <c r="X622" s="15">
        <f t="shared" si="108"/>
        <v>1</v>
      </c>
      <c r="Y622" s="19">
        <f t="shared" si="109"/>
        <v>8500</v>
      </c>
      <c r="Z622" s="19">
        <f t="shared" si="110"/>
        <v>14488</v>
      </c>
      <c r="AA622" s="19">
        <f t="shared" si="111"/>
        <v>85.223529411764702</v>
      </c>
      <c r="AB622" s="2" t="str">
        <f t="shared" si="112"/>
        <v>Euro Zone</v>
      </c>
      <c r="AF622"/>
    </row>
    <row r="623" spans="2:32" x14ac:dyDescent="0.25">
      <c r="B623" s="24">
        <v>616</v>
      </c>
      <c r="C623" s="2" t="s">
        <v>1274</v>
      </c>
      <c r="D623" s="3" t="s">
        <v>1275</v>
      </c>
      <c r="E623" s="7">
        <v>6400</v>
      </c>
      <c r="F623" s="7">
        <v>12129</v>
      </c>
      <c r="G623" s="5">
        <f>Table1[[#This Row],[pledged]]/Table1[[#This Row],[goal]]</f>
        <v>1.8951562500000001</v>
      </c>
      <c r="H623" s="2" t="s">
        <v>20</v>
      </c>
      <c r="I623" s="2">
        <v>238</v>
      </c>
      <c r="J623" s="8">
        <f t="shared" si="102"/>
        <v>50.962184873949582</v>
      </c>
      <c r="K623" s="22" t="s">
        <v>40</v>
      </c>
      <c r="L623" s="22" t="s">
        <v>41</v>
      </c>
      <c r="M623" s="2">
        <v>1379653200</v>
      </c>
      <c r="N623" s="2">
        <v>1379739600</v>
      </c>
      <c r="O623" s="2" t="b">
        <v>0</v>
      </c>
      <c r="P623" s="2" t="b">
        <v>1</v>
      </c>
      <c r="Q623" s="2" t="b">
        <f>AND(Table1[[#This Row],[staff_pick]]=TRUE,Table1[[#This Row],[spotlight]]=TRUE)</f>
        <v>0</v>
      </c>
      <c r="R623" s="2" t="s">
        <v>60</v>
      </c>
      <c r="S623" s="8" t="str">
        <f t="shared" si="103"/>
        <v>music</v>
      </c>
      <c r="T623" s="8" t="str">
        <f t="shared" si="104"/>
        <v>indie rock</v>
      </c>
      <c r="U623" s="12">
        <f t="shared" si="105"/>
        <v>41537.208333333336</v>
      </c>
      <c r="V623" s="12">
        <f t="shared" si="106"/>
        <v>41538.208333333336</v>
      </c>
      <c r="W623" s="16">
        <f t="shared" si="107"/>
        <v>1</v>
      </c>
      <c r="X623" s="15">
        <f t="shared" si="108"/>
        <v>0.87</v>
      </c>
      <c r="Y623" s="19">
        <f t="shared" si="109"/>
        <v>7356.3218390804595</v>
      </c>
      <c r="Z623" s="19">
        <f t="shared" si="110"/>
        <v>13941.379310344828</v>
      </c>
      <c r="AA623" s="19">
        <f t="shared" si="111"/>
        <v>58.577223993045493</v>
      </c>
      <c r="AB623" s="2" t="str">
        <f t="shared" si="112"/>
        <v>United Kingdom</v>
      </c>
      <c r="AF623"/>
    </row>
    <row r="624" spans="2:32" x14ac:dyDescent="0.25">
      <c r="B624" s="24">
        <v>617</v>
      </c>
      <c r="C624" s="2" t="s">
        <v>1276</v>
      </c>
      <c r="D624" s="3" t="s">
        <v>1277</v>
      </c>
      <c r="E624" s="7">
        <v>1400</v>
      </c>
      <c r="F624" s="7">
        <v>3496</v>
      </c>
      <c r="G624" s="5">
        <f>Table1[[#This Row],[pledged]]/Table1[[#This Row],[goal]]</f>
        <v>2.4971428571428573</v>
      </c>
      <c r="H624" s="2" t="s">
        <v>20</v>
      </c>
      <c r="I624" s="2">
        <v>55</v>
      </c>
      <c r="J624" s="8">
        <f t="shared" si="102"/>
        <v>63.563636363636363</v>
      </c>
      <c r="K624" s="22" t="s">
        <v>21</v>
      </c>
      <c r="L624" s="22" t="s">
        <v>22</v>
      </c>
      <c r="M624" s="2">
        <v>1401858000</v>
      </c>
      <c r="N624" s="2">
        <v>1402722000</v>
      </c>
      <c r="O624" s="2" t="b">
        <v>0</v>
      </c>
      <c r="P624" s="2" t="b">
        <v>0</v>
      </c>
      <c r="Q624" s="2" t="b">
        <f>AND(Table1[[#This Row],[staff_pick]]=TRUE,Table1[[#This Row],[spotlight]]=TRUE)</f>
        <v>0</v>
      </c>
      <c r="R624" s="2" t="s">
        <v>33</v>
      </c>
      <c r="S624" s="8" t="str">
        <f t="shared" si="103"/>
        <v>theater</v>
      </c>
      <c r="T624" s="8" t="str">
        <f t="shared" si="104"/>
        <v>plays</v>
      </c>
      <c r="U624" s="12">
        <f t="shared" si="105"/>
        <v>41794.208333333336</v>
      </c>
      <c r="V624" s="12">
        <f t="shared" si="106"/>
        <v>41804.208333333336</v>
      </c>
      <c r="W624" s="16">
        <f t="shared" si="107"/>
        <v>10</v>
      </c>
      <c r="X624" s="15">
        <f t="shared" si="108"/>
        <v>1</v>
      </c>
      <c r="Y624" s="19">
        <f t="shared" si="109"/>
        <v>1400</v>
      </c>
      <c r="Z624" s="19">
        <f t="shared" si="110"/>
        <v>3496</v>
      </c>
      <c r="AA624" s="19">
        <f t="shared" si="111"/>
        <v>63.563636363636363</v>
      </c>
      <c r="AB624" s="2" t="str">
        <f t="shared" si="112"/>
        <v>USA</v>
      </c>
      <c r="AF624"/>
    </row>
    <row r="625" spans="2:32" x14ac:dyDescent="0.25">
      <c r="B625" s="24">
        <v>618</v>
      </c>
      <c r="C625" s="2" t="s">
        <v>1278</v>
      </c>
      <c r="D625" s="3" t="s">
        <v>1279</v>
      </c>
      <c r="E625" s="7">
        <v>198600</v>
      </c>
      <c r="F625" s="7">
        <v>97037</v>
      </c>
      <c r="G625" s="5">
        <f>Table1[[#This Row],[pledged]]/Table1[[#This Row],[goal]]</f>
        <v>0.48860523665659616</v>
      </c>
      <c r="H625" s="2" t="s">
        <v>14</v>
      </c>
      <c r="I625" s="2">
        <v>1198</v>
      </c>
      <c r="J625" s="8">
        <f t="shared" si="102"/>
        <v>80.999165275459092</v>
      </c>
      <c r="K625" s="22" t="s">
        <v>21</v>
      </c>
      <c r="L625" s="22" t="s">
        <v>22</v>
      </c>
      <c r="M625" s="2">
        <v>1367470800</v>
      </c>
      <c r="N625" s="2">
        <v>1369285200</v>
      </c>
      <c r="O625" s="2" t="b">
        <v>0</v>
      </c>
      <c r="P625" s="2" t="b">
        <v>0</v>
      </c>
      <c r="Q625" s="2" t="b">
        <f>AND(Table1[[#This Row],[staff_pick]]=TRUE,Table1[[#This Row],[spotlight]]=TRUE)</f>
        <v>0</v>
      </c>
      <c r="R625" s="2" t="s">
        <v>68</v>
      </c>
      <c r="S625" s="8" t="str">
        <f t="shared" si="103"/>
        <v>publishing</v>
      </c>
      <c r="T625" s="8" t="str">
        <f t="shared" si="104"/>
        <v>nonfiction</v>
      </c>
      <c r="U625" s="12">
        <f t="shared" si="105"/>
        <v>41396.208333333336</v>
      </c>
      <c r="V625" s="12">
        <f t="shared" si="106"/>
        <v>41417.208333333336</v>
      </c>
      <c r="W625" s="16">
        <f t="shared" si="107"/>
        <v>21</v>
      </c>
      <c r="X625" s="15">
        <f t="shared" si="108"/>
        <v>1</v>
      </c>
      <c r="Y625" s="19">
        <f t="shared" si="109"/>
        <v>198600</v>
      </c>
      <c r="Z625" s="19">
        <f t="shared" si="110"/>
        <v>97037</v>
      </c>
      <c r="AA625" s="19">
        <f t="shared" si="111"/>
        <v>80.999165275459092</v>
      </c>
      <c r="AB625" s="2" t="str">
        <f t="shared" si="112"/>
        <v>USA</v>
      </c>
      <c r="AF625"/>
    </row>
    <row r="626" spans="2:32" x14ac:dyDescent="0.25">
      <c r="B626" s="24">
        <v>619</v>
      </c>
      <c r="C626" s="2" t="s">
        <v>1280</v>
      </c>
      <c r="D626" s="3" t="s">
        <v>1281</v>
      </c>
      <c r="E626" s="7">
        <v>195900</v>
      </c>
      <c r="F626" s="7">
        <v>55757</v>
      </c>
      <c r="G626" s="5">
        <f>Table1[[#This Row],[pledged]]/Table1[[#This Row],[goal]]</f>
        <v>0.28461970393057684</v>
      </c>
      <c r="H626" s="2" t="s">
        <v>14</v>
      </c>
      <c r="I626" s="2">
        <v>648</v>
      </c>
      <c r="J626" s="8">
        <f t="shared" si="102"/>
        <v>86.044753086419746</v>
      </c>
      <c r="K626" s="22" t="s">
        <v>21</v>
      </c>
      <c r="L626" s="22" t="s">
        <v>22</v>
      </c>
      <c r="M626" s="2">
        <v>1304658000</v>
      </c>
      <c r="N626" s="2">
        <v>1304744400</v>
      </c>
      <c r="O626" s="2" t="b">
        <v>1</v>
      </c>
      <c r="P626" s="2" t="b">
        <v>1</v>
      </c>
      <c r="Q626" s="2" t="b">
        <f>AND(Table1[[#This Row],[staff_pick]]=TRUE,Table1[[#This Row],[spotlight]]=TRUE)</f>
        <v>1</v>
      </c>
      <c r="R626" s="2" t="s">
        <v>33</v>
      </c>
      <c r="S626" s="8" t="str">
        <f t="shared" si="103"/>
        <v>theater</v>
      </c>
      <c r="T626" s="8" t="str">
        <f t="shared" si="104"/>
        <v>plays</v>
      </c>
      <c r="U626" s="12">
        <f t="shared" si="105"/>
        <v>40669.208333333336</v>
      </c>
      <c r="V626" s="12">
        <f t="shared" si="106"/>
        <v>40670.208333333336</v>
      </c>
      <c r="W626" s="16">
        <f t="shared" si="107"/>
        <v>1</v>
      </c>
      <c r="X626" s="15">
        <f t="shared" si="108"/>
        <v>1</v>
      </c>
      <c r="Y626" s="19">
        <f t="shared" si="109"/>
        <v>195900</v>
      </c>
      <c r="Z626" s="19">
        <f t="shared" si="110"/>
        <v>55757</v>
      </c>
      <c r="AA626" s="19">
        <f t="shared" si="111"/>
        <v>86.044753086419746</v>
      </c>
      <c r="AB626" s="2" t="str">
        <f t="shared" si="112"/>
        <v>USA</v>
      </c>
      <c r="AF626"/>
    </row>
    <row r="627" spans="2:32" x14ac:dyDescent="0.25">
      <c r="B627" s="24">
        <v>620</v>
      </c>
      <c r="C627" s="2" t="s">
        <v>1282</v>
      </c>
      <c r="D627" s="3" t="s">
        <v>1283</v>
      </c>
      <c r="E627" s="7">
        <v>4300</v>
      </c>
      <c r="F627" s="7">
        <v>11525</v>
      </c>
      <c r="G627" s="5">
        <f>Table1[[#This Row],[pledged]]/Table1[[#This Row],[goal]]</f>
        <v>2.6802325581395348</v>
      </c>
      <c r="H627" s="2" t="s">
        <v>20</v>
      </c>
      <c r="I627" s="2">
        <v>128</v>
      </c>
      <c r="J627" s="8">
        <f t="shared" si="102"/>
        <v>90.0390625</v>
      </c>
      <c r="K627" s="22" t="s">
        <v>26</v>
      </c>
      <c r="L627" s="22" t="s">
        <v>27</v>
      </c>
      <c r="M627" s="2">
        <v>1467954000</v>
      </c>
      <c r="N627" s="2">
        <v>1468299600</v>
      </c>
      <c r="O627" s="2" t="b">
        <v>0</v>
      </c>
      <c r="P627" s="2" t="b">
        <v>0</v>
      </c>
      <c r="Q627" s="2" t="b">
        <f>AND(Table1[[#This Row],[staff_pick]]=TRUE,Table1[[#This Row],[spotlight]]=TRUE)</f>
        <v>0</v>
      </c>
      <c r="R627" s="2" t="s">
        <v>122</v>
      </c>
      <c r="S627" s="8" t="str">
        <f t="shared" si="103"/>
        <v>photography</v>
      </c>
      <c r="T627" s="8" t="str">
        <f t="shared" si="104"/>
        <v>photography books</v>
      </c>
      <c r="U627" s="12">
        <f t="shared" si="105"/>
        <v>42559.208333333328</v>
      </c>
      <c r="V627" s="12">
        <f t="shared" si="106"/>
        <v>42563.208333333328</v>
      </c>
      <c r="W627" s="16">
        <f t="shared" si="107"/>
        <v>4</v>
      </c>
      <c r="X627" s="15">
        <f t="shared" si="108"/>
        <v>1.49</v>
      </c>
      <c r="Y627" s="19">
        <f t="shared" si="109"/>
        <v>2885.9060402684563</v>
      </c>
      <c r="Z627" s="19">
        <f t="shared" si="110"/>
        <v>7734.89932885906</v>
      </c>
      <c r="AA627" s="19">
        <f t="shared" si="111"/>
        <v>60.428901006711406</v>
      </c>
      <c r="AB627" s="2" t="str">
        <f t="shared" si="112"/>
        <v>Australia</v>
      </c>
      <c r="AF627"/>
    </row>
    <row r="628" spans="2:32" x14ac:dyDescent="0.25">
      <c r="B628" s="24">
        <v>621</v>
      </c>
      <c r="C628" s="2" t="s">
        <v>1284</v>
      </c>
      <c r="D628" s="3" t="s">
        <v>1285</v>
      </c>
      <c r="E628" s="7">
        <v>25600</v>
      </c>
      <c r="F628" s="7">
        <v>158669</v>
      </c>
      <c r="G628" s="5">
        <f>Table1[[#This Row],[pledged]]/Table1[[#This Row],[goal]]</f>
        <v>6.1980078125000002</v>
      </c>
      <c r="H628" s="2" t="s">
        <v>20</v>
      </c>
      <c r="I628" s="2">
        <v>2144</v>
      </c>
      <c r="J628" s="8">
        <f t="shared" si="102"/>
        <v>74.006063432835816</v>
      </c>
      <c r="K628" s="22" t="s">
        <v>21</v>
      </c>
      <c r="L628" s="22" t="s">
        <v>22</v>
      </c>
      <c r="M628" s="2">
        <v>1473742800</v>
      </c>
      <c r="N628" s="2">
        <v>1474174800</v>
      </c>
      <c r="O628" s="2" t="b">
        <v>0</v>
      </c>
      <c r="P628" s="2" t="b">
        <v>0</v>
      </c>
      <c r="Q628" s="2" t="b">
        <f>AND(Table1[[#This Row],[staff_pick]]=TRUE,Table1[[#This Row],[spotlight]]=TRUE)</f>
        <v>0</v>
      </c>
      <c r="R628" s="2" t="s">
        <v>33</v>
      </c>
      <c r="S628" s="8" t="str">
        <f t="shared" si="103"/>
        <v>theater</v>
      </c>
      <c r="T628" s="8" t="str">
        <f t="shared" si="104"/>
        <v>plays</v>
      </c>
      <c r="U628" s="12">
        <f t="shared" si="105"/>
        <v>42626.208333333328</v>
      </c>
      <c r="V628" s="12">
        <f t="shared" si="106"/>
        <v>42631.208333333328</v>
      </c>
      <c r="W628" s="16">
        <f t="shared" si="107"/>
        <v>5</v>
      </c>
      <c r="X628" s="15">
        <f t="shared" si="108"/>
        <v>1</v>
      </c>
      <c r="Y628" s="19">
        <f t="shared" si="109"/>
        <v>25600</v>
      </c>
      <c r="Z628" s="19">
        <f t="shared" si="110"/>
        <v>158669</v>
      </c>
      <c r="AA628" s="19">
        <f t="shared" si="111"/>
        <v>74.006063432835816</v>
      </c>
      <c r="AB628" s="2" t="str">
        <f t="shared" si="112"/>
        <v>USA</v>
      </c>
      <c r="AF628"/>
    </row>
    <row r="629" spans="2:32" x14ac:dyDescent="0.25">
      <c r="B629" s="24">
        <v>622</v>
      </c>
      <c r="C629" s="2" t="s">
        <v>1286</v>
      </c>
      <c r="D629" s="3" t="s">
        <v>1287</v>
      </c>
      <c r="E629" s="7">
        <v>189000</v>
      </c>
      <c r="F629" s="7">
        <v>5916</v>
      </c>
      <c r="G629" s="5">
        <f>Table1[[#This Row],[pledged]]/Table1[[#This Row],[goal]]</f>
        <v>3.1301587301587303E-2</v>
      </c>
      <c r="H629" s="2" t="s">
        <v>14</v>
      </c>
      <c r="I629" s="2">
        <v>64</v>
      </c>
      <c r="J629" s="8">
        <f t="shared" si="102"/>
        <v>92.4375</v>
      </c>
      <c r="K629" s="22" t="s">
        <v>21</v>
      </c>
      <c r="L629" s="22" t="s">
        <v>22</v>
      </c>
      <c r="M629" s="2">
        <v>1523768400</v>
      </c>
      <c r="N629" s="2">
        <v>1526014800</v>
      </c>
      <c r="O629" s="2" t="b">
        <v>0</v>
      </c>
      <c r="P629" s="2" t="b">
        <v>0</v>
      </c>
      <c r="Q629" s="2" t="b">
        <f>AND(Table1[[#This Row],[staff_pick]]=TRUE,Table1[[#This Row],[spotlight]]=TRUE)</f>
        <v>0</v>
      </c>
      <c r="R629" s="2" t="s">
        <v>60</v>
      </c>
      <c r="S629" s="8" t="str">
        <f t="shared" si="103"/>
        <v>music</v>
      </c>
      <c r="T629" s="8" t="str">
        <f t="shared" si="104"/>
        <v>indie rock</v>
      </c>
      <c r="U629" s="12">
        <f t="shared" si="105"/>
        <v>43205.208333333328</v>
      </c>
      <c r="V629" s="12">
        <f t="shared" si="106"/>
        <v>43231.208333333328</v>
      </c>
      <c r="W629" s="16">
        <f t="shared" si="107"/>
        <v>26</v>
      </c>
      <c r="X629" s="15">
        <f t="shared" si="108"/>
        <v>1</v>
      </c>
      <c r="Y629" s="19">
        <f t="shared" si="109"/>
        <v>189000</v>
      </c>
      <c r="Z629" s="19">
        <f t="shared" si="110"/>
        <v>5916</v>
      </c>
      <c r="AA629" s="19">
        <f t="shared" si="111"/>
        <v>92.4375</v>
      </c>
      <c r="AB629" s="2" t="str">
        <f t="shared" si="112"/>
        <v>USA</v>
      </c>
      <c r="AF629"/>
    </row>
    <row r="630" spans="2:32" x14ac:dyDescent="0.25">
      <c r="B630" s="24">
        <v>623</v>
      </c>
      <c r="C630" s="2" t="s">
        <v>1288</v>
      </c>
      <c r="D630" s="3" t="s">
        <v>1289</v>
      </c>
      <c r="E630" s="7">
        <v>94300</v>
      </c>
      <c r="F630" s="7">
        <v>150806</v>
      </c>
      <c r="G630" s="5">
        <f>Table1[[#This Row],[pledged]]/Table1[[#This Row],[goal]]</f>
        <v>1.5992152704135738</v>
      </c>
      <c r="H630" s="2" t="s">
        <v>20</v>
      </c>
      <c r="I630" s="2">
        <v>2693</v>
      </c>
      <c r="J630" s="8">
        <f t="shared" si="102"/>
        <v>55.999257333828446</v>
      </c>
      <c r="K630" s="22" t="s">
        <v>40</v>
      </c>
      <c r="L630" s="22" t="s">
        <v>41</v>
      </c>
      <c r="M630" s="2">
        <v>1437022800</v>
      </c>
      <c r="N630" s="2">
        <v>1437454800</v>
      </c>
      <c r="O630" s="2" t="b">
        <v>0</v>
      </c>
      <c r="P630" s="2" t="b">
        <v>0</v>
      </c>
      <c r="Q630" s="2" t="b">
        <f>AND(Table1[[#This Row],[staff_pick]]=TRUE,Table1[[#This Row],[spotlight]]=TRUE)</f>
        <v>0</v>
      </c>
      <c r="R630" s="2" t="s">
        <v>33</v>
      </c>
      <c r="S630" s="8" t="str">
        <f t="shared" si="103"/>
        <v>theater</v>
      </c>
      <c r="T630" s="8" t="str">
        <f t="shared" si="104"/>
        <v>plays</v>
      </c>
      <c r="U630" s="12">
        <f t="shared" si="105"/>
        <v>42201.208333333328</v>
      </c>
      <c r="V630" s="12">
        <f t="shared" si="106"/>
        <v>42206.208333333328</v>
      </c>
      <c r="W630" s="16">
        <f t="shared" si="107"/>
        <v>5</v>
      </c>
      <c r="X630" s="15">
        <f t="shared" si="108"/>
        <v>0.87</v>
      </c>
      <c r="Y630" s="19">
        <f t="shared" si="109"/>
        <v>108390.80459770115</v>
      </c>
      <c r="Z630" s="19">
        <f t="shared" si="110"/>
        <v>173340.22988505746</v>
      </c>
      <c r="AA630" s="19">
        <f t="shared" si="111"/>
        <v>64.366962452676361</v>
      </c>
      <c r="AB630" s="2" t="str">
        <f t="shared" si="112"/>
        <v>United Kingdom</v>
      </c>
      <c r="AF630"/>
    </row>
    <row r="631" spans="2:32" x14ac:dyDescent="0.25">
      <c r="B631" s="24">
        <v>624</v>
      </c>
      <c r="C631" s="2" t="s">
        <v>1290</v>
      </c>
      <c r="D631" s="3" t="s">
        <v>1291</v>
      </c>
      <c r="E631" s="7">
        <v>5100</v>
      </c>
      <c r="F631" s="7">
        <v>14249</v>
      </c>
      <c r="G631" s="5">
        <f>Table1[[#This Row],[pledged]]/Table1[[#This Row],[goal]]</f>
        <v>2.793921568627451</v>
      </c>
      <c r="H631" s="2" t="s">
        <v>20</v>
      </c>
      <c r="I631" s="2">
        <v>432</v>
      </c>
      <c r="J631" s="8">
        <f t="shared" si="102"/>
        <v>32.983796296296298</v>
      </c>
      <c r="K631" s="22" t="s">
        <v>21</v>
      </c>
      <c r="L631" s="22" t="s">
        <v>22</v>
      </c>
      <c r="M631" s="2">
        <v>1422165600</v>
      </c>
      <c r="N631" s="2">
        <v>1422684000</v>
      </c>
      <c r="O631" s="2" t="b">
        <v>0</v>
      </c>
      <c r="P631" s="2" t="b">
        <v>0</v>
      </c>
      <c r="Q631" s="2" t="b">
        <f>AND(Table1[[#This Row],[staff_pick]]=TRUE,Table1[[#This Row],[spotlight]]=TRUE)</f>
        <v>0</v>
      </c>
      <c r="R631" s="2" t="s">
        <v>122</v>
      </c>
      <c r="S631" s="8" t="str">
        <f t="shared" si="103"/>
        <v>photography</v>
      </c>
      <c r="T631" s="8" t="str">
        <f t="shared" si="104"/>
        <v>photography books</v>
      </c>
      <c r="U631" s="12">
        <f t="shared" si="105"/>
        <v>42029.25</v>
      </c>
      <c r="V631" s="12">
        <f t="shared" si="106"/>
        <v>42035.25</v>
      </c>
      <c r="W631" s="16">
        <f t="shared" si="107"/>
        <v>6</v>
      </c>
      <c r="X631" s="15">
        <f t="shared" si="108"/>
        <v>1</v>
      </c>
      <c r="Y631" s="19">
        <f t="shared" si="109"/>
        <v>5100</v>
      </c>
      <c r="Z631" s="19">
        <f t="shared" si="110"/>
        <v>14249</v>
      </c>
      <c r="AA631" s="19">
        <f t="shared" si="111"/>
        <v>32.983796296296298</v>
      </c>
      <c r="AB631" s="2" t="str">
        <f t="shared" si="112"/>
        <v>USA</v>
      </c>
      <c r="AF631"/>
    </row>
    <row r="632" spans="2:32" x14ac:dyDescent="0.25">
      <c r="B632" s="24">
        <v>625</v>
      </c>
      <c r="C632" s="2" t="s">
        <v>1292</v>
      </c>
      <c r="D632" s="3" t="s">
        <v>1293</v>
      </c>
      <c r="E632" s="7">
        <v>7500</v>
      </c>
      <c r="F632" s="7">
        <v>5803</v>
      </c>
      <c r="G632" s="5">
        <f>Table1[[#This Row],[pledged]]/Table1[[#This Row],[goal]]</f>
        <v>0.77373333333333338</v>
      </c>
      <c r="H632" s="2" t="s">
        <v>14</v>
      </c>
      <c r="I632" s="2">
        <v>62</v>
      </c>
      <c r="J632" s="8">
        <f t="shared" si="102"/>
        <v>93.596774193548384</v>
      </c>
      <c r="K632" s="22" t="s">
        <v>21</v>
      </c>
      <c r="L632" s="22" t="s">
        <v>22</v>
      </c>
      <c r="M632" s="2">
        <v>1580104800</v>
      </c>
      <c r="N632" s="2">
        <v>1581314400</v>
      </c>
      <c r="O632" s="2" t="b">
        <v>0</v>
      </c>
      <c r="P632" s="2" t="b">
        <v>0</v>
      </c>
      <c r="Q632" s="2" t="b">
        <f>AND(Table1[[#This Row],[staff_pick]]=TRUE,Table1[[#This Row],[spotlight]]=TRUE)</f>
        <v>0</v>
      </c>
      <c r="R632" s="2" t="s">
        <v>33</v>
      </c>
      <c r="S632" s="8" t="str">
        <f t="shared" si="103"/>
        <v>theater</v>
      </c>
      <c r="T632" s="8" t="str">
        <f t="shared" si="104"/>
        <v>plays</v>
      </c>
      <c r="U632" s="12">
        <f t="shared" si="105"/>
        <v>43857.25</v>
      </c>
      <c r="V632" s="12">
        <f t="shared" si="106"/>
        <v>43871.25</v>
      </c>
      <c r="W632" s="16">
        <f t="shared" si="107"/>
        <v>14</v>
      </c>
      <c r="X632" s="15">
        <f t="shared" si="108"/>
        <v>1</v>
      </c>
      <c r="Y632" s="19">
        <f t="shared" si="109"/>
        <v>7500</v>
      </c>
      <c r="Z632" s="19">
        <f t="shared" si="110"/>
        <v>5803</v>
      </c>
      <c r="AA632" s="19">
        <f t="shared" si="111"/>
        <v>93.596774193548384</v>
      </c>
      <c r="AB632" s="2" t="str">
        <f t="shared" si="112"/>
        <v>USA</v>
      </c>
      <c r="AF632"/>
    </row>
    <row r="633" spans="2:32" x14ac:dyDescent="0.25">
      <c r="B633" s="24">
        <v>626</v>
      </c>
      <c r="C633" s="2" t="s">
        <v>1294</v>
      </c>
      <c r="D633" s="3" t="s">
        <v>1295</v>
      </c>
      <c r="E633" s="7">
        <v>6400</v>
      </c>
      <c r="F633" s="7">
        <v>13205</v>
      </c>
      <c r="G633" s="5">
        <f>Table1[[#This Row],[pledged]]/Table1[[#This Row],[goal]]</f>
        <v>2.0632812500000002</v>
      </c>
      <c r="H633" s="2" t="s">
        <v>20</v>
      </c>
      <c r="I633" s="2">
        <v>189</v>
      </c>
      <c r="J633" s="8">
        <f t="shared" si="102"/>
        <v>69.867724867724874</v>
      </c>
      <c r="K633" s="22" t="s">
        <v>21</v>
      </c>
      <c r="L633" s="22" t="s">
        <v>22</v>
      </c>
      <c r="M633" s="2">
        <v>1285650000</v>
      </c>
      <c r="N633" s="2">
        <v>1286427600</v>
      </c>
      <c r="O633" s="2" t="b">
        <v>0</v>
      </c>
      <c r="P633" s="2" t="b">
        <v>1</v>
      </c>
      <c r="Q633" s="2" t="b">
        <f>AND(Table1[[#This Row],[staff_pick]]=TRUE,Table1[[#This Row],[spotlight]]=TRUE)</f>
        <v>0</v>
      </c>
      <c r="R633" s="2" t="s">
        <v>33</v>
      </c>
      <c r="S633" s="8" t="str">
        <f t="shared" si="103"/>
        <v>theater</v>
      </c>
      <c r="T633" s="8" t="str">
        <f t="shared" si="104"/>
        <v>plays</v>
      </c>
      <c r="U633" s="12">
        <f t="shared" si="105"/>
        <v>40449.208333333336</v>
      </c>
      <c r="V633" s="12">
        <f t="shared" si="106"/>
        <v>40458.208333333336</v>
      </c>
      <c r="W633" s="16">
        <f t="shared" si="107"/>
        <v>9</v>
      </c>
      <c r="X633" s="15">
        <f t="shared" si="108"/>
        <v>1</v>
      </c>
      <c r="Y633" s="19">
        <f t="shared" si="109"/>
        <v>6400</v>
      </c>
      <c r="Z633" s="19">
        <f t="shared" si="110"/>
        <v>13205</v>
      </c>
      <c r="AA633" s="19">
        <f t="shared" si="111"/>
        <v>69.867724867724874</v>
      </c>
      <c r="AB633" s="2" t="str">
        <f t="shared" si="112"/>
        <v>USA</v>
      </c>
      <c r="AF633"/>
    </row>
    <row r="634" spans="2:32" x14ac:dyDescent="0.25">
      <c r="B634" s="24">
        <v>627</v>
      </c>
      <c r="C634" s="2" t="s">
        <v>1296</v>
      </c>
      <c r="D634" s="3" t="s">
        <v>1297</v>
      </c>
      <c r="E634" s="7">
        <v>1600</v>
      </c>
      <c r="F634" s="7">
        <v>11108</v>
      </c>
      <c r="G634" s="5">
        <f>Table1[[#This Row],[pledged]]/Table1[[#This Row],[goal]]</f>
        <v>6.9424999999999999</v>
      </c>
      <c r="H634" s="2" t="s">
        <v>20</v>
      </c>
      <c r="I634" s="2">
        <v>154</v>
      </c>
      <c r="J634" s="8">
        <f t="shared" si="102"/>
        <v>72.129870129870127</v>
      </c>
      <c r="K634" s="22" t="s">
        <v>40</v>
      </c>
      <c r="L634" s="22" t="s">
        <v>41</v>
      </c>
      <c r="M634" s="2">
        <v>1276664400</v>
      </c>
      <c r="N634" s="2">
        <v>1278738000</v>
      </c>
      <c r="O634" s="2" t="b">
        <v>1</v>
      </c>
      <c r="P634" s="2" t="b">
        <v>0</v>
      </c>
      <c r="Q634" s="2" t="b">
        <f>AND(Table1[[#This Row],[staff_pick]]=TRUE,Table1[[#This Row],[spotlight]]=TRUE)</f>
        <v>0</v>
      </c>
      <c r="R634" s="2" t="s">
        <v>17</v>
      </c>
      <c r="S634" s="8" t="str">
        <f t="shared" si="103"/>
        <v>food</v>
      </c>
      <c r="T634" s="8" t="str">
        <f t="shared" si="104"/>
        <v>food trucks</v>
      </c>
      <c r="U634" s="12">
        <f t="shared" si="105"/>
        <v>40345.208333333336</v>
      </c>
      <c r="V634" s="12">
        <f t="shared" si="106"/>
        <v>40369.208333333336</v>
      </c>
      <c r="W634" s="16">
        <f t="shared" si="107"/>
        <v>24</v>
      </c>
      <c r="X634" s="15">
        <f t="shared" si="108"/>
        <v>0.87</v>
      </c>
      <c r="Y634" s="19">
        <f t="shared" si="109"/>
        <v>1839.0804597701149</v>
      </c>
      <c r="Z634" s="19">
        <f t="shared" si="110"/>
        <v>12767.816091954022</v>
      </c>
      <c r="AA634" s="19">
        <f t="shared" si="111"/>
        <v>82.907896701000141</v>
      </c>
      <c r="AB634" s="2" t="str">
        <f t="shared" si="112"/>
        <v>United Kingdom</v>
      </c>
      <c r="AF634"/>
    </row>
    <row r="635" spans="2:32" x14ac:dyDescent="0.25">
      <c r="B635" s="24">
        <v>628</v>
      </c>
      <c r="C635" s="2" t="s">
        <v>1298</v>
      </c>
      <c r="D635" s="3" t="s">
        <v>1299</v>
      </c>
      <c r="E635" s="7">
        <v>1900</v>
      </c>
      <c r="F635" s="7">
        <v>2884</v>
      </c>
      <c r="G635" s="5">
        <f>Table1[[#This Row],[pledged]]/Table1[[#This Row],[goal]]</f>
        <v>1.5178947368421052</v>
      </c>
      <c r="H635" s="2" t="s">
        <v>20</v>
      </c>
      <c r="I635" s="2">
        <v>96</v>
      </c>
      <c r="J635" s="8">
        <f t="shared" si="102"/>
        <v>30.041666666666668</v>
      </c>
      <c r="K635" s="22" t="s">
        <v>21</v>
      </c>
      <c r="L635" s="22" t="s">
        <v>22</v>
      </c>
      <c r="M635" s="2">
        <v>1286168400</v>
      </c>
      <c r="N635" s="2">
        <v>1286427600</v>
      </c>
      <c r="O635" s="2" t="b">
        <v>0</v>
      </c>
      <c r="P635" s="2" t="b">
        <v>0</v>
      </c>
      <c r="Q635" s="2" t="b">
        <f>AND(Table1[[#This Row],[staff_pick]]=TRUE,Table1[[#This Row],[spotlight]]=TRUE)</f>
        <v>0</v>
      </c>
      <c r="R635" s="2" t="s">
        <v>60</v>
      </c>
      <c r="S635" s="8" t="str">
        <f t="shared" si="103"/>
        <v>music</v>
      </c>
      <c r="T635" s="8" t="str">
        <f t="shared" si="104"/>
        <v>indie rock</v>
      </c>
      <c r="U635" s="12">
        <f t="shared" si="105"/>
        <v>40455.208333333336</v>
      </c>
      <c r="V635" s="12">
        <f t="shared" si="106"/>
        <v>40458.208333333336</v>
      </c>
      <c r="W635" s="16">
        <f t="shared" si="107"/>
        <v>3</v>
      </c>
      <c r="X635" s="15">
        <f t="shared" si="108"/>
        <v>1</v>
      </c>
      <c r="Y635" s="19">
        <f t="shared" si="109"/>
        <v>1900</v>
      </c>
      <c r="Z635" s="19">
        <f t="shared" si="110"/>
        <v>2884</v>
      </c>
      <c r="AA635" s="19">
        <f t="shared" si="111"/>
        <v>30.041666666666668</v>
      </c>
      <c r="AB635" s="2" t="str">
        <f t="shared" si="112"/>
        <v>USA</v>
      </c>
      <c r="AF635"/>
    </row>
    <row r="636" spans="2:32" x14ac:dyDescent="0.25">
      <c r="B636" s="24">
        <v>629</v>
      </c>
      <c r="C636" s="2" t="s">
        <v>1300</v>
      </c>
      <c r="D636" s="3" t="s">
        <v>1301</v>
      </c>
      <c r="E636" s="7">
        <v>85900</v>
      </c>
      <c r="F636" s="7">
        <v>55476</v>
      </c>
      <c r="G636" s="5">
        <f>Table1[[#This Row],[pledged]]/Table1[[#This Row],[goal]]</f>
        <v>0.64582072176949945</v>
      </c>
      <c r="H636" s="2" t="s">
        <v>14</v>
      </c>
      <c r="I636" s="2">
        <v>750</v>
      </c>
      <c r="J636" s="8">
        <f t="shared" si="102"/>
        <v>73.968000000000004</v>
      </c>
      <c r="K636" s="22" t="s">
        <v>21</v>
      </c>
      <c r="L636" s="22" t="s">
        <v>22</v>
      </c>
      <c r="M636" s="2">
        <v>1467781200</v>
      </c>
      <c r="N636" s="2">
        <v>1467954000</v>
      </c>
      <c r="O636" s="2" t="b">
        <v>0</v>
      </c>
      <c r="P636" s="2" t="b">
        <v>1</v>
      </c>
      <c r="Q636" s="2" t="b">
        <f>AND(Table1[[#This Row],[staff_pick]]=TRUE,Table1[[#This Row],[spotlight]]=TRUE)</f>
        <v>0</v>
      </c>
      <c r="R636" s="2" t="s">
        <v>33</v>
      </c>
      <c r="S636" s="8" t="str">
        <f t="shared" si="103"/>
        <v>theater</v>
      </c>
      <c r="T636" s="8" t="str">
        <f t="shared" si="104"/>
        <v>plays</v>
      </c>
      <c r="U636" s="12">
        <f t="shared" si="105"/>
        <v>42557.208333333328</v>
      </c>
      <c r="V636" s="12">
        <f t="shared" si="106"/>
        <v>42559.208333333328</v>
      </c>
      <c r="W636" s="16">
        <f t="shared" si="107"/>
        <v>2</v>
      </c>
      <c r="X636" s="15">
        <f t="shared" si="108"/>
        <v>1</v>
      </c>
      <c r="Y636" s="19">
        <f t="shared" si="109"/>
        <v>85900</v>
      </c>
      <c r="Z636" s="19">
        <f t="shared" si="110"/>
        <v>55476</v>
      </c>
      <c r="AA636" s="19">
        <f t="shared" si="111"/>
        <v>73.968000000000004</v>
      </c>
      <c r="AB636" s="2" t="str">
        <f t="shared" si="112"/>
        <v>USA</v>
      </c>
      <c r="AF636"/>
    </row>
    <row r="637" spans="2:32" x14ac:dyDescent="0.25">
      <c r="B637" s="24">
        <v>630</v>
      </c>
      <c r="C637" s="2" t="s">
        <v>1302</v>
      </c>
      <c r="D637" s="3" t="s">
        <v>1303</v>
      </c>
      <c r="E637" s="7">
        <v>9500</v>
      </c>
      <c r="F637" s="7">
        <v>5973</v>
      </c>
      <c r="G637" s="5">
        <f>Table1[[#This Row],[pledged]]/Table1[[#This Row],[goal]]</f>
        <v>0.62873684210526315</v>
      </c>
      <c r="H637" s="2" t="s">
        <v>74</v>
      </c>
      <c r="I637" s="2">
        <v>87</v>
      </c>
      <c r="J637" s="8">
        <f t="shared" si="102"/>
        <v>68.65517241379311</v>
      </c>
      <c r="K637" s="22" t="s">
        <v>21</v>
      </c>
      <c r="L637" s="22" t="s">
        <v>22</v>
      </c>
      <c r="M637" s="2">
        <v>1556686800</v>
      </c>
      <c r="N637" s="2">
        <v>1557637200</v>
      </c>
      <c r="O637" s="2" t="b">
        <v>0</v>
      </c>
      <c r="P637" s="2" t="b">
        <v>1</v>
      </c>
      <c r="Q637" s="2" t="b">
        <f>AND(Table1[[#This Row],[staff_pick]]=TRUE,Table1[[#This Row],[spotlight]]=TRUE)</f>
        <v>0</v>
      </c>
      <c r="R637" s="2" t="s">
        <v>33</v>
      </c>
      <c r="S637" s="8" t="str">
        <f t="shared" si="103"/>
        <v>theater</v>
      </c>
      <c r="T637" s="8" t="str">
        <f t="shared" si="104"/>
        <v>plays</v>
      </c>
      <c r="U637" s="12">
        <f t="shared" si="105"/>
        <v>43586.208333333328</v>
      </c>
      <c r="V637" s="12">
        <f t="shared" si="106"/>
        <v>43597.208333333328</v>
      </c>
      <c r="W637" s="16">
        <f t="shared" si="107"/>
        <v>11</v>
      </c>
      <c r="X637" s="15">
        <f t="shared" si="108"/>
        <v>1</v>
      </c>
      <c r="Y637" s="19">
        <f t="shared" si="109"/>
        <v>9500</v>
      </c>
      <c r="Z637" s="19">
        <f t="shared" si="110"/>
        <v>5973</v>
      </c>
      <c r="AA637" s="19">
        <f t="shared" si="111"/>
        <v>68.65517241379311</v>
      </c>
      <c r="AB637" s="2" t="str">
        <f t="shared" si="112"/>
        <v>USA</v>
      </c>
      <c r="AF637"/>
    </row>
    <row r="638" spans="2:32" x14ac:dyDescent="0.25">
      <c r="B638" s="24">
        <v>631</v>
      </c>
      <c r="C638" s="2" t="s">
        <v>1304</v>
      </c>
      <c r="D638" s="3" t="s">
        <v>1305</v>
      </c>
      <c r="E638" s="7">
        <v>59200</v>
      </c>
      <c r="F638" s="7">
        <v>183756</v>
      </c>
      <c r="G638" s="5">
        <f>Table1[[#This Row],[pledged]]/Table1[[#This Row],[goal]]</f>
        <v>3.1039864864864866</v>
      </c>
      <c r="H638" s="2" t="s">
        <v>20</v>
      </c>
      <c r="I638" s="2">
        <v>3063</v>
      </c>
      <c r="J638" s="8">
        <f t="shared" si="102"/>
        <v>59.992164544564154</v>
      </c>
      <c r="K638" s="22" t="s">
        <v>21</v>
      </c>
      <c r="L638" s="22" t="s">
        <v>22</v>
      </c>
      <c r="M638" s="2">
        <v>1553576400</v>
      </c>
      <c r="N638" s="2">
        <v>1553922000</v>
      </c>
      <c r="O638" s="2" t="b">
        <v>0</v>
      </c>
      <c r="P638" s="2" t="b">
        <v>0</v>
      </c>
      <c r="Q638" s="2" t="b">
        <f>AND(Table1[[#This Row],[staff_pick]]=TRUE,Table1[[#This Row],[spotlight]]=TRUE)</f>
        <v>0</v>
      </c>
      <c r="R638" s="2" t="s">
        <v>33</v>
      </c>
      <c r="S638" s="8" t="str">
        <f t="shared" si="103"/>
        <v>theater</v>
      </c>
      <c r="T638" s="8" t="str">
        <f t="shared" si="104"/>
        <v>plays</v>
      </c>
      <c r="U638" s="12">
        <f t="shared" si="105"/>
        <v>43550.208333333328</v>
      </c>
      <c r="V638" s="12">
        <f t="shared" si="106"/>
        <v>43554.208333333328</v>
      </c>
      <c r="W638" s="16">
        <f t="shared" si="107"/>
        <v>4</v>
      </c>
      <c r="X638" s="15">
        <f t="shared" si="108"/>
        <v>1</v>
      </c>
      <c r="Y638" s="19">
        <f t="shared" si="109"/>
        <v>59200</v>
      </c>
      <c r="Z638" s="19">
        <f t="shared" si="110"/>
        <v>183756</v>
      </c>
      <c r="AA638" s="19">
        <f t="shared" si="111"/>
        <v>59.992164544564154</v>
      </c>
      <c r="AB638" s="2" t="str">
        <f t="shared" si="112"/>
        <v>USA</v>
      </c>
      <c r="AF638"/>
    </row>
    <row r="639" spans="2:32" x14ac:dyDescent="0.25">
      <c r="B639" s="24">
        <v>632</v>
      </c>
      <c r="C639" s="2" t="s">
        <v>1306</v>
      </c>
      <c r="D639" s="3" t="s">
        <v>1307</v>
      </c>
      <c r="E639" s="7">
        <v>72100</v>
      </c>
      <c r="F639" s="7">
        <v>30902</v>
      </c>
      <c r="G639" s="5">
        <f>Table1[[#This Row],[pledged]]/Table1[[#This Row],[goal]]</f>
        <v>0.42859916782246882</v>
      </c>
      <c r="H639" s="2" t="s">
        <v>47</v>
      </c>
      <c r="I639" s="2">
        <v>278</v>
      </c>
      <c r="J639" s="8">
        <f t="shared" si="102"/>
        <v>111.15827338129496</v>
      </c>
      <c r="K639" s="22" t="s">
        <v>21</v>
      </c>
      <c r="L639" s="22" t="s">
        <v>22</v>
      </c>
      <c r="M639" s="2">
        <v>1414904400</v>
      </c>
      <c r="N639" s="2">
        <v>1416463200</v>
      </c>
      <c r="O639" s="2" t="b">
        <v>0</v>
      </c>
      <c r="P639" s="2" t="b">
        <v>0</v>
      </c>
      <c r="Q639" s="2" t="b">
        <f>AND(Table1[[#This Row],[staff_pick]]=TRUE,Table1[[#This Row],[spotlight]]=TRUE)</f>
        <v>0</v>
      </c>
      <c r="R639" s="2" t="s">
        <v>33</v>
      </c>
      <c r="S639" s="8" t="str">
        <f t="shared" si="103"/>
        <v>theater</v>
      </c>
      <c r="T639" s="8" t="str">
        <f t="shared" si="104"/>
        <v>plays</v>
      </c>
      <c r="U639" s="12">
        <f t="shared" si="105"/>
        <v>41945.208333333336</v>
      </c>
      <c r="V639" s="12">
        <f t="shared" si="106"/>
        <v>41963.25</v>
      </c>
      <c r="W639" s="16">
        <f t="shared" si="107"/>
        <v>18</v>
      </c>
      <c r="X639" s="15">
        <f t="shared" si="108"/>
        <v>1</v>
      </c>
      <c r="Y639" s="19">
        <f t="shared" si="109"/>
        <v>72100</v>
      </c>
      <c r="Z639" s="19">
        <f t="shared" si="110"/>
        <v>30902</v>
      </c>
      <c r="AA639" s="19">
        <f t="shared" si="111"/>
        <v>111.15827338129496</v>
      </c>
      <c r="AB639" s="2" t="str">
        <f t="shared" si="112"/>
        <v>USA</v>
      </c>
      <c r="AF639"/>
    </row>
    <row r="640" spans="2:32" x14ac:dyDescent="0.25">
      <c r="B640" s="24">
        <v>633</v>
      </c>
      <c r="C640" s="2" t="s">
        <v>1308</v>
      </c>
      <c r="D640" s="3" t="s">
        <v>1309</v>
      </c>
      <c r="E640" s="7">
        <v>6700</v>
      </c>
      <c r="F640" s="7">
        <v>5569</v>
      </c>
      <c r="G640" s="5">
        <f>Table1[[#This Row],[pledged]]/Table1[[#This Row],[goal]]</f>
        <v>0.83119402985074631</v>
      </c>
      <c r="H640" s="2" t="s">
        <v>14</v>
      </c>
      <c r="I640" s="2">
        <v>105</v>
      </c>
      <c r="J640" s="8">
        <f t="shared" si="102"/>
        <v>53.038095238095238</v>
      </c>
      <c r="K640" s="22" t="s">
        <v>21</v>
      </c>
      <c r="L640" s="22" t="s">
        <v>22</v>
      </c>
      <c r="M640" s="2">
        <v>1446876000</v>
      </c>
      <c r="N640" s="2">
        <v>1447221600</v>
      </c>
      <c r="O640" s="2" t="b">
        <v>0</v>
      </c>
      <c r="P640" s="2" t="b">
        <v>0</v>
      </c>
      <c r="Q640" s="2" t="b">
        <f>AND(Table1[[#This Row],[staff_pick]]=TRUE,Table1[[#This Row],[spotlight]]=TRUE)</f>
        <v>0</v>
      </c>
      <c r="R640" s="2" t="s">
        <v>71</v>
      </c>
      <c r="S640" s="8" t="str">
        <f t="shared" si="103"/>
        <v>film &amp; video</v>
      </c>
      <c r="T640" s="8" t="str">
        <f t="shared" si="104"/>
        <v>animation</v>
      </c>
      <c r="U640" s="12">
        <f t="shared" si="105"/>
        <v>42315.25</v>
      </c>
      <c r="V640" s="12">
        <f t="shared" si="106"/>
        <v>42319.25</v>
      </c>
      <c r="W640" s="16">
        <f t="shared" si="107"/>
        <v>4</v>
      </c>
      <c r="X640" s="15">
        <f t="shared" si="108"/>
        <v>1</v>
      </c>
      <c r="Y640" s="19">
        <f t="shared" si="109"/>
        <v>6700</v>
      </c>
      <c r="Z640" s="19">
        <f t="shared" si="110"/>
        <v>5569</v>
      </c>
      <c r="AA640" s="19">
        <f t="shared" si="111"/>
        <v>53.038095238095238</v>
      </c>
      <c r="AB640" s="2" t="str">
        <f t="shared" si="112"/>
        <v>USA</v>
      </c>
      <c r="AF640"/>
    </row>
    <row r="641" spans="2:32" x14ac:dyDescent="0.25">
      <c r="B641" s="24">
        <v>634</v>
      </c>
      <c r="C641" s="2" t="s">
        <v>1310</v>
      </c>
      <c r="D641" s="3" t="s">
        <v>1311</v>
      </c>
      <c r="E641" s="7">
        <v>118200</v>
      </c>
      <c r="F641" s="7">
        <v>92824</v>
      </c>
      <c r="G641" s="5">
        <f>Table1[[#This Row],[pledged]]/Table1[[#This Row],[goal]]</f>
        <v>0.78531302876480547</v>
      </c>
      <c r="H641" s="2" t="s">
        <v>74</v>
      </c>
      <c r="I641" s="2">
        <v>1658</v>
      </c>
      <c r="J641" s="8">
        <f t="shared" si="102"/>
        <v>55.985524728588658</v>
      </c>
      <c r="K641" s="22" t="s">
        <v>21</v>
      </c>
      <c r="L641" s="22" t="s">
        <v>22</v>
      </c>
      <c r="M641" s="2">
        <v>1490418000</v>
      </c>
      <c r="N641" s="2">
        <v>1491627600</v>
      </c>
      <c r="O641" s="2" t="b">
        <v>0</v>
      </c>
      <c r="P641" s="2" t="b">
        <v>0</v>
      </c>
      <c r="Q641" s="2" t="b">
        <f>AND(Table1[[#This Row],[staff_pick]]=TRUE,Table1[[#This Row],[spotlight]]=TRUE)</f>
        <v>0</v>
      </c>
      <c r="R641" s="2" t="s">
        <v>269</v>
      </c>
      <c r="S641" s="8" t="str">
        <f t="shared" si="103"/>
        <v>film &amp; video</v>
      </c>
      <c r="T641" s="8" t="str">
        <f t="shared" si="104"/>
        <v>television</v>
      </c>
      <c r="U641" s="12">
        <f t="shared" si="105"/>
        <v>42819.208333333328</v>
      </c>
      <c r="V641" s="12">
        <f t="shared" si="106"/>
        <v>42833.208333333328</v>
      </c>
      <c r="W641" s="16">
        <f t="shared" si="107"/>
        <v>14</v>
      </c>
      <c r="X641" s="15">
        <f t="shared" si="108"/>
        <v>1</v>
      </c>
      <c r="Y641" s="19">
        <f t="shared" si="109"/>
        <v>118200</v>
      </c>
      <c r="Z641" s="19">
        <f t="shared" si="110"/>
        <v>92824</v>
      </c>
      <c r="AA641" s="19">
        <f t="shared" si="111"/>
        <v>55.985524728588658</v>
      </c>
      <c r="AB641" s="2" t="str">
        <f t="shared" si="112"/>
        <v>USA</v>
      </c>
      <c r="AF641"/>
    </row>
    <row r="642" spans="2:32" x14ac:dyDescent="0.25">
      <c r="B642" s="24">
        <v>635</v>
      </c>
      <c r="C642" s="2" t="s">
        <v>1312</v>
      </c>
      <c r="D642" s="3" t="s">
        <v>1313</v>
      </c>
      <c r="E642" s="7">
        <v>139000</v>
      </c>
      <c r="F642" s="7">
        <v>158590</v>
      </c>
      <c r="G642" s="5">
        <f>Table1[[#This Row],[pledged]]/Table1[[#This Row],[goal]]</f>
        <v>1.1409352517985611</v>
      </c>
      <c r="H642" s="2" t="s">
        <v>20</v>
      </c>
      <c r="I642" s="2">
        <v>2266</v>
      </c>
      <c r="J642" s="8">
        <f t="shared" si="102"/>
        <v>69.986760812003524</v>
      </c>
      <c r="K642" s="22" t="s">
        <v>21</v>
      </c>
      <c r="L642" s="22" t="s">
        <v>22</v>
      </c>
      <c r="M642" s="2">
        <v>1360389600</v>
      </c>
      <c r="N642" s="2">
        <v>1363150800</v>
      </c>
      <c r="O642" s="2" t="b">
        <v>0</v>
      </c>
      <c r="P642" s="2" t="b">
        <v>0</v>
      </c>
      <c r="Q642" s="2" t="b">
        <f>AND(Table1[[#This Row],[staff_pick]]=TRUE,Table1[[#This Row],[spotlight]]=TRUE)</f>
        <v>0</v>
      </c>
      <c r="R642" s="2" t="s">
        <v>269</v>
      </c>
      <c r="S642" s="8" t="str">
        <f t="shared" si="103"/>
        <v>film &amp; video</v>
      </c>
      <c r="T642" s="8" t="str">
        <f t="shared" si="104"/>
        <v>television</v>
      </c>
      <c r="U642" s="12">
        <f t="shared" si="105"/>
        <v>41314.25</v>
      </c>
      <c r="V642" s="12">
        <f t="shared" si="106"/>
        <v>41346.208333333336</v>
      </c>
      <c r="W642" s="16">
        <f t="shared" si="107"/>
        <v>32</v>
      </c>
      <c r="X642" s="15">
        <f t="shared" si="108"/>
        <v>1</v>
      </c>
      <c r="Y642" s="19">
        <f t="shared" si="109"/>
        <v>139000</v>
      </c>
      <c r="Z642" s="19">
        <f t="shared" si="110"/>
        <v>158590</v>
      </c>
      <c r="AA642" s="19">
        <f t="shared" si="111"/>
        <v>69.986760812003524</v>
      </c>
      <c r="AB642" s="2" t="str">
        <f t="shared" si="112"/>
        <v>USA</v>
      </c>
      <c r="AF642"/>
    </row>
    <row r="643" spans="2:32" x14ac:dyDescent="0.25">
      <c r="B643" s="24">
        <v>636</v>
      </c>
      <c r="C643" s="2" t="s">
        <v>1314</v>
      </c>
      <c r="D643" s="3" t="s">
        <v>1315</v>
      </c>
      <c r="E643" s="7">
        <v>197700</v>
      </c>
      <c r="F643" s="7">
        <v>127591</v>
      </c>
      <c r="G643" s="5">
        <f>Table1[[#This Row],[pledged]]/Table1[[#This Row],[goal]]</f>
        <v>0.64537683358624176</v>
      </c>
      <c r="H643" s="2" t="s">
        <v>14</v>
      </c>
      <c r="I643" s="2">
        <v>2604</v>
      </c>
      <c r="J643" s="8">
        <f t="shared" si="102"/>
        <v>48.998079877112133</v>
      </c>
      <c r="K643" s="22" t="s">
        <v>36</v>
      </c>
      <c r="L643" s="22" t="s">
        <v>37</v>
      </c>
      <c r="M643" s="2">
        <v>1326866400</v>
      </c>
      <c r="N643" s="2">
        <v>1330754400</v>
      </c>
      <c r="O643" s="2" t="b">
        <v>0</v>
      </c>
      <c r="P643" s="2" t="b">
        <v>1</v>
      </c>
      <c r="Q643" s="2" t="b">
        <f>AND(Table1[[#This Row],[staff_pick]]=TRUE,Table1[[#This Row],[spotlight]]=TRUE)</f>
        <v>0</v>
      </c>
      <c r="R643" s="2" t="s">
        <v>71</v>
      </c>
      <c r="S643" s="8" t="str">
        <f t="shared" si="103"/>
        <v>film &amp; video</v>
      </c>
      <c r="T643" s="8" t="str">
        <f t="shared" si="104"/>
        <v>animation</v>
      </c>
      <c r="U643" s="12">
        <f t="shared" si="105"/>
        <v>40926.25</v>
      </c>
      <c r="V643" s="12">
        <f t="shared" si="106"/>
        <v>40971.25</v>
      </c>
      <c r="W643" s="16">
        <f t="shared" si="107"/>
        <v>45</v>
      </c>
      <c r="X643" s="15">
        <f t="shared" si="108"/>
        <v>7.46</v>
      </c>
      <c r="Y643" s="19">
        <f t="shared" si="109"/>
        <v>26501.340482573727</v>
      </c>
      <c r="Z643" s="19">
        <f t="shared" si="110"/>
        <v>17103.351206434316</v>
      </c>
      <c r="AA643" s="19">
        <f t="shared" si="111"/>
        <v>6.5681072221329941</v>
      </c>
      <c r="AB643" s="2" t="str">
        <f t="shared" si="112"/>
        <v>Denmark</v>
      </c>
      <c r="AF643"/>
    </row>
    <row r="644" spans="2:32" x14ac:dyDescent="0.25">
      <c r="B644" s="24">
        <v>637</v>
      </c>
      <c r="C644" s="2" t="s">
        <v>1316</v>
      </c>
      <c r="D644" s="3" t="s">
        <v>1317</v>
      </c>
      <c r="E644" s="7">
        <v>8500</v>
      </c>
      <c r="F644" s="7">
        <v>6750</v>
      </c>
      <c r="G644" s="5">
        <f>Table1[[#This Row],[pledged]]/Table1[[#This Row],[goal]]</f>
        <v>0.79411764705882348</v>
      </c>
      <c r="H644" s="2" t="s">
        <v>14</v>
      </c>
      <c r="I644" s="2">
        <v>65</v>
      </c>
      <c r="J644" s="8">
        <f t="shared" si="102"/>
        <v>103.84615384615384</v>
      </c>
      <c r="K644" s="22" t="s">
        <v>21</v>
      </c>
      <c r="L644" s="22" t="s">
        <v>22</v>
      </c>
      <c r="M644" s="2">
        <v>1479103200</v>
      </c>
      <c r="N644" s="2">
        <v>1479794400</v>
      </c>
      <c r="O644" s="2" t="b">
        <v>0</v>
      </c>
      <c r="P644" s="2" t="b">
        <v>0</v>
      </c>
      <c r="Q644" s="2" t="b">
        <f>AND(Table1[[#This Row],[staff_pick]]=TRUE,Table1[[#This Row],[spotlight]]=TRUE)</f>
        <v>0</v>
      </c>
      <c r="R644" s="2" t="s">
        <v>33</v>
      </c>
      <c r="S644" s="8" t="str">
        <f t="shared" si="103"/>
        <v>theater</v>
      </c>
      <c r="T644" s="8" t="str">
        <f t="shared" si="104"/>
        <v>plays</v>
      </c>
      <c r="U644" s="12">
        <f t="shared" si="105"/>
        <v>42688.25</v>
      </c>
      <c r="V644" s="12">
        <f t="shared" si="106"/>
        <v>42696.25</v>
      </c>
      <c r="W644" s="16">
        <f t="shared" si="107"/>
        <v>8</v>
      </c>
      <c r="X644" s="15">
        <f t="shared" si="108"/>
        <v>1</v>
      </c>
      <c r="Y644" s="19">
        <f t="shared" si="109"/>
        <v>8500</v>
      </c>
      <c r="Z644" s="19">
        <f t="shared" si="110"/>
        <v>6750</v>
      </c>
      <c r="AA644" s="19">
        <f t="shared" si="111"/>
        <v>103.84615384615384</v>
      </c>
      <c r="AB644" s="2" t="str">
        <f t="shared" si="112"/>
        <v>USA</v>
      </c>
      <c r="AF644"/>
    </row>
    <row r="645" spans="2:32" x14ac:dyDescent="0.25">
      <c r="B645" s="24">
        <v>638</v>
      </c>
      <c r="C645" s="2" t="s">
        <v>1318</v>
      </c>
      <c r="D645" s="3" t="s">
        <v>1319</v>
      </c>
      <c r="E645" s="7">
        <v>81600</v>
      </c>
      <c r="F645" s="7">
        <v>9318</v>
      </c>
      <c r="G645" s="5">
        <f>Table1[[#This Row],[pledged]]/Table1[[#This Row],[goal]]</f>
        <v>0.11419117647058824</v>
      </c>
      <c r="H645" s="2" t="s">
        <v>14</v>
      </c>
      <c r="I645" s="2">
        <v>94</v>
      </c>
      <c r="J645" s="8">
        <f t="shared" si="102"/>
        <v>99.127659574468083</v>
      </c>
      <c r="K645" s="22" t="s">
        <v>21</v>
      </c>
      <c r="L645" s="22" t="s">
        <v>22</v>
      </c>
      <c r="M645" s="2">
        <v>1280206800</v>
      </c>
      <c r="N645" s="2">
        <v>1281243600</v>
      </c>
      <c r="O645" s="2" t="b">
        <v>0</v>
      </c>
      <c r="P645" s="2" t="b">
        <v>1</v>
      </c>
      <c r="Q645" s="2" t="b">
        <f>AND(Table1[[#This Row],[staff_pick]]=TRUE,Table1[[#This Row],[spotlight]]=TRUE)</f>
        <v>0</v>
      </c>
      <c r="R645" s="2" t="s">
        <v>33</v>
      </c>
      <c r="S645" s="8" t="str">
        <f t="shared" si="103"/>
        <v>theater</v>
      </c>
      <c r="T645" s="8" t="str">
        <f t="shared" si="104"/>
        <v>plays</v>
      </c>
      <c r="U645" s="12">
        <f t="shared" si="105"/>
        <v>40386.208333333336</v>
      </c>
      <c r="V645" s="12">
        <f t="shared" si="106"/>
        <v>40398.208333333336</v>
      </c>
      <c r="W645" s="16">
        <f t="shared" si="107"/>
        <v>12</v>
      </c>
      <c r="X645" s="15">
        <f t="shared" si="108"/>
        <v>1</v>
      </c>
      <c r="Y645" s="19">
        <f t="shared" si="109"/>
        <v>81600</v>
      </c>
      <c r="Z645" s="19">
        <f t="shared" si="110"/>
        <v>9318</v>
      </c>
      <c r="AA645" s="19">
        <f t="shared" si="111"/>
        <v>99.127659574468083</v>
      </c>
      <c r="AB645" s="2" t="str">
        <f t="shared" si="112"/>
        <v>USA</v>
      </c>
      <c r="AF645"/>
    </row>
    <row r="646" spans="2:32" x14ac:dyDescent="0.25">
      <c r="B646" s="24">
        <v>639</v>
      </c>
      <c r="C646" s="2" t="s">
        <v>1320</v>
      </c>
      <c r="D646" s="3" t="s">
        <v>1321</v>
      </c>
      <c r="E646" s="7">
        <v>8600</v>
      </c>
      <c r="F646" s="7">
        <v>4832</v>
      </c>
      <c r="G646" s="5">
        <f>Table1[[#This Row],[pledged]]/Table1[[#This Row],[goal]]</f>
        <v>0.56186046511627907</v>
      </c>
      <c r="H646" s="2" t="s">
        <v>47</v>
      </c>
      <c r="I646" s="2">
        <v>45</v>
      </c>
      <c r="J646" s="8">
        <f t="shared" si="102"/>
        <v>107.37777777777778</v>
      </c>
      <c r="K646" s="22" t="s">
        <v>21</v>
      </c>
      <c r="L646" s="22" t="s">
        <v>22</v>
      </c>
      <c r="M646" s="2">
        <v>1532754000</v>
      </c>
      <c r="N646" s="2">
        <v>1532754000</v>
      </c>
      <c r="O646" s="2" t="b">
        <v>0</v>
      </c>
      <c r="P646" s="2" t="b">
        <v>1</v>
      </c>
      <c r="Q646" s="2" t="b">
        <f>AND(Table1[[#This Row],[staff_pick]]=TRUE,Table1[[#This Row],[spotlight]]=TRUE)</f>
        <v>0</v>
      </c>
      <c r="R646" s="2" t="s">
        <v>53</v>
      </c>
      <c r="S646" s="8" t="str">
        <f t="shared" si="103"/>
        <v>film &amp; video</v>
      </c>
      <c r="T646" s="8" t="str">
        <f t="shared" si="104"/>
        <v>drama</v>
      </c>
      <c r="U646" s="12">
        <f t="shared" si="105"/>
        <v>43309.208333333328</v>
      </c>
      <c r="V646" s="12">
        <f t="shared" si="106"/>
        <v>43309.208333333328</v>
      </c>
      <c r="W646" s="16">
        <f t="shared" si="107"/>
        <v>0</v>
      </c>
      <c r="X646" s="15">
        <f t="shared" si="108"/>
        <v>1</v>
      </c>
      <c r="Y646" s="19">
        <f t="shared" si="109"/>
        <v>8600</v>
      </c>
      <c r="Z646" s="19">
        <f t="shared" si="110"/>
        <v>4832</v>
      </c>
      <c r="AA646" s="19">
        <f t="shared" si="111"/>
        <v>107.37777777777778</v>
      </c>
      <c r="AB646" s="2" t="str">
        <f t="shared" si="112"/>
        <v>USA</v>
      </c>
      <c r="AF646"/>
    </row>
    <row r="647" spans="2:32" x14ac:dyDescent="0.25">
      <c r="B647" s="24">
        <v>640</v>
      </c>
      <c r="C647" s="2" t="s">
        <v>1322</v>
      </c>
      <c r="D647" s="3" t="s">
        <v>1323</v>
      </c>
      <c r="E647" s="7">
        <v>119800</v>
      </c>
      <c r="F647" s="7">
        <v>19769</v>
      </c>
      <c r="G647" s="5">
        <f>Table1[[#This Row],[pledged]]/Table1[[#This Row],[goal]]</f>
        <v>0.16501669449081802</v>
      </c>
      <c r="H647" s="2" t="s">
        <v>14</v>
      </c>
      <c r="I647" s="2">
        <v>257</v>
      </c>
      <c r="J647" s="8">
        <f t="shared" ref="J647:J710" si="113">IFERROR(F647/I647,0)</f>
        <v>76.922178988326849</v>
      </c>
      <c r="K647" s="22" t="s">
        <v>21</v>
      </c>
      <c r="L647" s="22" t="s">
        <v>22</v>
      </c>
      <c r="M647" s="2">
        <v>1453096800</v>
      </c>
      <c r="N647" s="2">
        <v>1453356000</v>
      </c>
      <c r="O647" s="2" t="b">
        <v>0</v>
      </c>
      <c r="P647" s="2" t="b">
        <v>0</v>
      </c>
      <c r="Q647" s="2" t="b">
        <f>AND(Table1[[#This Row],[staff_pick]]=TRUE,Table1[[#This Row],[spotlight]]=TRUE)</f>
        <v>0</v>
      </c>
      <c r="R647" s="2" t="s">
        <v>33</v>
      </c>
      <c r="S647" s="8" t="str">
        <f t="shared" ref="S647:S710" si="114">LEFT(R647,SEARCH("/",R647,1)-1)</f>
        <v>theater</v>
      </c>
      <c r="T647" s="8" t="str">
        <f t="shared" ref="T647:T710" si="115">MID(R647,SEARCH("/",R647,1)+1,256)</f>
        <v>plays</v>
      </c>
      <c r="U647" s="12">
        <f t="shared" ref="U647:U710" si="116">(((M647/60)/60)/24)+DATE(1970,1,1)</f>
        <v>42387.25</v>
      </c>
      <c r="V647" s="12">
        <f t="shared" ref="V647:V710" si="117">(((N647/60)/60)/24)+DATE(1970,1,1)</f>
        <v>42390.25</v>
      </c>
      <c r="W647" s="16">
        <f t="shared" ref="W647:W710" si="118">_xlfn.DAYS(V647,U647)</f>
        <v>3</v>
      </c>
      <c r="X647" s="15">
        <f t="shared" ref="X647:X710" si="119">VLOOKUP(L647,$AF$7:$AG$13,2,FALSE)</f>
        <v>1</v>
      </c>
      <c r="Y647" s="19">
        <f t="shared" ref="Y647:Y710" si="120">E647/X647</f>
        <v>119800</v>
      </c>
      <c r="Z647" s="19">
        <f t="shared" ref="Z647:Z710" si="121">F647/X647</f>
        <v>19769</v>
      </c>
      <c r="AA647" s="19">
        <f t="shared" ref="AA647:AA710" si="122">IFERROR(Z647/I647,0)</f>
        <v>76.922178988326849</v>
      </c>
      <c r="AB647" s="2" t="str">
        <f t="shared" ref="AB647:AB710" si="123">VLOOKUP(L647,$AF$7:$AH$13,3,FALSE)</f>
        <v>USA</v>
      </c>
      <c r="AF647"/>
    </row>
    <row r="648" spans="2:32" x14ac:dyDescent="0.25">
      <c r="B648" s="24">
        <v>641</v>
      </c>
      <c r="C648" s="2" t="s">
        <v>1324</v>
      </c>
      <c r="D648" s="3" t="s">
        <v>1325</v>
      </c>
      <c r="E648" s="7">
        <v>9400</v>
      </c>
      <c r="F648" s="7">
        <v>11277</v>
      </c>
      <c r="G648" s="5">
        <f>Table1[[#This Row],[pledged]]/Table1[[#This Row],[goal]]</f>
        <v>1.1996808510638297</v>
      </c>
      <c r="H648" s="2" t="s">
        <v>20</v>
      </c>
      <c r="I648" s="2">
        <v>194</v>
      </c>
      <c r="J648" s="8">
        <f t="shared" si="113"/>
        <v>58.128865979381445</v>
      </c>
      <c r="K648" s="22" t="s">
        <v>98</v>
      </c>
      <c r="L648" s="22" t="s">
        <v>99</v>
      </c>
      <c r="M648" s="2">
        <v>1487570400</v>
      </c>
      <c r="N648" s="2">
        <v>1489986000</v>
      </c>
      <c r="O648" s="2" t="b">
        <v>0</v>
      </c>
      <c r="P648" s="2" t="b">
        <v>0</v>
      </c>
      <c r="Q648" s="2" t="b">
        <f>AND(Table1[[#This Row],[staff_pick]]=TRUE,Table1[[#This Row],[spotlight]]=TRUE)</f>
        <v>0</v>
      </c>
      <c r="R648" s="2" t="s">
        <v>33</v>
      </c>
      <c r="S648" s="8" t="str">
        <f t="shared" si="114"/>
        <v>theater</v>
      </c>
      <c r="T648" s="8" t="str">
        <f t="shared" si="115"/>
        <v>plays</v>
      </c>
      <c r="U648" s="12">
        <f t="shared" si="116"/>
        <v>42786.25</v>
      </c>
      <c r="V648" s="12">
        <f t="shared" si="117"/>
        <v>42814.208333333328</v>
      </c>
      <c r="W648" s="16">
        <f t="shared" si="118"/>
        <v>28</v>
      </c>
      <c r="X648" s="15">
        <f t="shared" si="119"/>
        <v>0.96</v>
      </c>
      <c r="Y648" s="19">
        <f t="shared" si="120"/>
        <v>9791.6666666666679</v>
      </c>
      <c r="Z648" s="19">
        <f t="shared" si="121"/>
        <v>11746.875</v>
      </c>
      <c r="AA648" s="19">
        <f t="shared" si="122"/>
        <v>60.550902061855673</v>
      </c>
      <c r="AB648" s="2" t="str">
        <f t="shared" si="123"/>
        <v>Switzerland</v>
      </c>
      <c r="AF648"/>
    </row>
    <row r="649" spans="2:32" x14ac:dyDescent="0.25">
      <c r="B649" s="24">
        <v>642</v>
      </c>
      <c r="C649" s="2" t="s">
        <v>1326</v>
      </c>
      <c r="D649" s="3" t="s">
        <v>1327</v>
      </c>
      <c r="E649" s="7">
        <v>9200</v>
      </c>
      <c r="F649" s="7">
        <v>13382</v>
      </c>
      <c r="G649" s="5">
        <f>Table1[[#This Row],[pledged]]/Table1[[#This Row],[goal]]</f>
        <v>1.4545652173913044</v>
      </c>
      <c r="H649" s="2" t="s">
        <v>20</v>
      </c>
      <c r="I649" s="2">
        <v>129</v>
      </c>
      <c r="J649" s="8">
        <f t="shared" si="113"/>
        <v>103.73643410852713</v>
      </c>
      <c r="K649" s="22" t="s">
        <v>15</v>
      </c>
      <c r="L649" s="22" t="s">
        <v>16</v>
      </c>
      <c r="M649" s="2">
        <v>1545026400</v>
      </c>
      <c r="N649" s="2">
        <v>1545804000</v>
      </c>
      <c r="O649" s="2" t="b">
        <v>0</v>
      </c>
      <c r="P649" s="2" t="b">
        <v>0</v>
      </c>
      <c r="Q649" s="2" t="b">
        <f>AND(Table1[[#This Row],[staff_pick]]=TRUE,Table1[[#This Row],[spotlight]]=TRUE)</f>
        <v>0</v>
      </c>
      <c r="R649" s="2" t="s">
        <v>65</v>
      </c>
      <c r="S649" s="8" t="str">
        <f t="shared" si="114"/>
        <v>technology</v>
      </c>
      <c r="T649" s="8" t="str">
        <f t="shared" si="115"/>
        <v>wearables</v>
      </c>
      <c r="U649" s="12">
        <f t="shared" si="116"/>
        <v>43451.25</v>
      </c>
      <c r="V649" s="12">
        <f t="shared" si="117"/>
        <v>43460.25</v>
      </c>
      <c r="W649" s="16">
        <f t="shared" si="118"/>
        <v>9</v>
      </c>
      <c r="X649" s="15">
        <f t="shared" si="119"/>
        <v>1.32</v>
      </c>
      <c r="Y649" s="19">
        <f t="shared" si="120"/>
        <v>6969.6969696969691</v>
      </c>
      <c r="Z649" s="19">
        <f t="shared" si="121"/>
        <v>10137.878787878788</v>
      </c>
      <c r="AA649" s="19">
        <f t="shared" si="122"/>
        <v>78.588207657975104</v>
      </c>
      <c r="AB649" s="2" t="str">
        <f t="shared" si="123"/>
        <v>Canada</v>
      </c>
      <c r="AF649"/>
    </row>
    <row r="650" spans="2:32" x14ac:dyDescent="0.25">
      <c r="B650" s="24">
        <v>643</v>
      </c>
      <c r="C650" s="2" t="s">
        <v>1328</v>
      </c>
      <c r="D650" s="3" t="s">
        <v>1329</v>
      </c>
      <c r="E650" s="7">
        <v>14900</v>
      </c>
      <c r="F650" s="7">
        <v>32986</v>
      </c>
      <c r="G650" s="5">
        <f>Table1[[#This Row],[pledged]]/Table1[[#This Row],[goal]]</f>
        <v>2.2138255033557046</v>
      </c>
      <c r="H650" s="2" t="s">
        <v>20</v>
      </c>
      <c r="I650" s="2">
        <v>375</v>
      </c>
      <c r="J650" s="8">
        <f t="shared" si="113"/>
        <v>87.962666666666664</v>
      </c>
      <c r="K650" s="22" t="s">
        <v>21</v>
      </c>
      <c r="L650" s="22" t="s">
        <v>22</v>
      </c>
      <c r="M650" s="2">
        <v>1488348000</v>
      </c>
      <c r="N650" s="2">
        <v>1489899600</v>
      </c>
      <c r="O650" s="2" t="b">
        <v>0</v>
      </c>
      <c r="P650" s="2" t="b">
        <v>0</v>
      </c>
      <c r="Q650" s="2" t="b">
        <f>AND(Table1[[#This Row],[staff_pick]]=TRUE,Table1[[#This Row],[spotlight]]=TRUE)</f>
        <v>0</v>
      </c>
      <c r="R650" s="2" t="s">
        <v>33</v>
      </c>
      <c r="S650" s="8" t="str">
        <f t="shared" si="114"/>
        <v>theater</v>
      </c>
      <c r="T650" s="8" t="str">
        <f t="shared" si="115"/>
        <v>plays</v>
      </c>
      <c r="U650" s="12">
        <f t="shared" si="116"/>
        <v>42795.25</v>
      </c>
      <c r="V650" s="12">
        <f t="shared" si="117"/>
        <v>42813.208333333328</v>
      </c>
      <c r="W650" s="16">
        <f t="shared" si="118"/>
        <v>18</v>
      </c>
      <c r="X650" s="15">
        <f t="shared" si="119"/>
        <v>1</v>
      </c>
      <c r="Y650" s="19">
        <f t="shared" si="120"/>
        <v>14900</v>
      </c>
      <c r="Z650" s="19">
        <f t="shared" si="121"/>
        <v>32986</v>
      </c>
      <c r="AA650" s="19">
        <f t="shared" si="122"/>
        <v>87.962666666666664</v>
      </c>
      <c r="AB650" s="2" t="str">
        <f t="shared" si="123"/>
        <v>USA</v>
      </c>
      <c r="AF650"/>
    </row>
    <row r="651" spans="2:32" x14ac:dyDescent="0.25">
      <c r="B651" s="24">
        <v>644</v>
      </c>
      <c r="C651" s="2" t="s">
        <v>1330</v>
      </c>
      <c r="D651" s="3" t="s">
        <v>1331</v>
      </c>
      <c r="E651" s="7">
        <v>169400</v>
      </c>
      <c r="F651" s="7">
        <v>81984</v>
      </c>
      <c r="G651" s="5">
        <f>Table1[[#This Row],[pledged]]/Table1[[#This Row],[goal]]</f>
        <v>0.48396694214876035</v>
      </c>
      <c r="H651" s="2" t="s">
        <v>14</v>
      </c>
      <c r="I651" s="2">
        <v>2928</v>
      </c>
      <c r="J651" s="8">
        <f t="shared" si="113"/>
        <v>28</v>
      </c>
      <c r="K651" s="22" t="s">
        <v>15</v>
      </c>
      <c r="L651" s="22" t="s">
        <v>16</v>
      </c>
      <c r="M651" s="2">
        <v>1545112800</v>
      </c>
      <c r="N651" s="2">
        <v>1546495200</v>
      </c>
      <c r="O651" s="2" t="b">
        <v>0</v>
      </c>
      <c r="P651" s="2" t="b">
        <v>0</v>
      </c>
      <c r="Q651" s="2" t="b">
        <f>AND(Table1[[#This Row],[staff_pick]]=TRUE,Table1[[#This Row],[spotlight]]=TRUE)</f>
        <v>0</v>
      </c>
      <c r="R651" s="2" t="s">
        <v>33</v>
      </c>
      <c r="S651" s="8" t="str">
        <f t="shared" si="114"/>
        <v>theater</v>
      </c>
      <c r="T651" s="8" t="str">
        <f t="shared" si="115"/>
        <v>plays</v>
      </c>
      <c r="U651" s="12">
        <f t="shared" si="116"/>
        <v>43452.25</v>
      </c>
      <c r="V651" s="12">
        <f t="shared" si="117"/>
        <v>43468.25</v>
      </c>
      <c r="W651" s="16">
        <f t="shared" si="118"/>
        <v>16</v>
      </c>
      <c r="X651" s="15">
        <f t="shared" si="119"/>
        <v>1.32</v>
      </c>
      <c r="Y651" s="19">
        <f t="shared" si="120"/>
        <v>128333.33333333333</v>
      </c>
      <c r="Z651" s="19">
        <f t="shared" si="121"/>
        <v>62109.090909090904</v>
      </c>
      <c r="AA651" s="19">
        <f t="shared" si="122"/>
        <v>21.212121212121211</v>
      </c>
      <c r="AB651" s="2" t="str">
        <f t="shared" si="123"/>
        <v>Canada</v>
      </c>
      <c r="AF651"/>
    </row>
    <row r="652" spans="2:32" x14ac:dyDescent="0.25">
      <c r="B652" s="24">
        <v>645</v>
      </c>
      <c r="C652" s="2" t="s">
        <v>1332</v>
      </c>
      <c r="D652" s="3" t="s">
        <v>1333</v>
      </c>
      <c r="E652" s="7">
        <v>192100</v>
      </c>
      <c r="F652" s="7">
        <v>178483</v>
      </c>
      <c r="G652" s="5">
        <f>Table1[[#This Row],[pledged]]/Table1[[#This Row],[goal]]</f>
        <v>0.92911504424778757</v>
      </c>
      <c r="H652" s="2" t="s">
        <v>14</v>
      </c>
      <c r="I652" s="2">
        <v>4697</v>
      </c>
      <c r="J652" s="8">
        <f t="shared" si="113"/>
        <v>37.999361294443261</v>
      </c>
      <c r="K652" s="22" t="s">
        <v>21</v>
      </c>
      <c r="L652" s="22" t="s">
        <v>22</v>
      </c>
      <c r="M652" s="2">
        <v>1537938000</v>
      </c>
      <c r="N652" s="2">
        <v>1539752400</v>
      </c>
      <c r="O652" s="2" t="b">
        <v>0</v>
      </c>
      <c r="P652" s="2" t="b">
        <v>1</v>
      </c>
      <c r="Q652" s="2" t="b">
        <f>AND(Table1[[#This Row],[staff_pick]]=TRUE,Table1[[#This Row],[spotlight]]=TRUE)</f>
        <v>0</v>
      </c>
      <c r="R652" s="2" t="s">
        <v>23</v>
      </c>
      <c r="S652" s="8" t="str">
        <f t="shared" si="114"/>
        <v>music</v>
      </c>
      <c r="T652" s="8" t="str">
        <f t="shared" si="115"/>
        <v>rock</v>
      </c>
      <c r="U652" s="12">
        <f t="shared" si="116"/>
        <v>43369.208333333328</v>
      </c>
      <c r="V652" s="12">
        <f t="shared" si="117"/>
        <v>43390.208333333328</v>
      </c>
      <c r="W652" s="16">
        <f t="shared" si="118"/>
        <v>21</v>
      </c>
      <c r="X652" s="15">
        <f t="shared" si="119"/>
        <v>1</v>
      </c>
      <c r="Y652" s="19">
        <f t="shared" si="120"/>
        <v>192100</v>
      </c>
      <c r="Z652" s="19">
        <f t="shared" si="121"/>
        <v>178483</v>
      </c>
      <c r="AA652" s="19">
        <f t="shared" si="122"/>
        <v>37.999361294443261</v>
      </c>
      <c r="AB652" s="2" t="str">
        <f t="shared" si="123"/>
        <v>USA</v>
      </c>
      <c r="AF652"/>
    </row>
    <row r="653" spans="2:32" x14ac:dyDescent="0.25">
      <c r="B653" s="24">
        <v>646</v>
      </c>
      <c r="C653" s="2" t="s">
        <v>1334</v>
      </c>
      <c r="D653" s="3" t="s">
        <v>1335</v>
      </c>
      <c r="E653" s="7">
        <v>98700</v>
      </c>
      <c r="F653" s="7">
        <v>87448</v>
      </c>
      <c r="G653" s="5">
        <f>Table1[[#This Row],[pledged]]/Table1[[#This Row],[goal]]</f>
        <v>0.88599797365754818</v>
      </c>
      <c r="H653" s="2" t="s">
        <v>14</v>
      </c>
      <c r="I653" s="2">
        <v>2915</v>
      </c>
      <c r="J653" s="8">
        <f t="shared" si="113"/>
        <v>29.999313893653515</v>
      </c>
      <c r="K653" s="22" t="s">
        <v>21</v>
      </c>
      <c r="L653" s="22" t="s">
        <v>22</v>
      </c>
      <c r="M653" s="2">
        <v>1363150800</v>
      </c>
      <c r="N653" s="2">
        <v>1364101200</v>
      </c>
      <c r="O653" s="2" t="b">
        <v>0</v>
      </c>
      <c r="P653" s="2" t="b">
        <v>0</v>
      </c>
      <c r="Q653" s="2" t="b">
        <f>AND(Table1[[#This Row],[staff_pick]]=TRUE,Table1[[#This Row],[spotlight]]=TRUE)</f>
        <v>0</v>
      </c>
      <c r="R653" s="2" t="s">
        <v>89</v>
      </c>
      <c r="S653" s="8" t="str">
        <f t="shared" si="114"/>
        <v>games</v>
      </c>
      <c r="T653" s="8" t="str">
        <f t="shared" si="115"/>
        <v>video games</v>
      </c>
      <c r="U653" s="12">
        <f t="shared" si="116"/>
        <v>41346.208333333336</v>
      </c>
      <c r="V653" s="12">
        <f t="shared" si="117"/>
        <v>41357.208333333336</v>
      </c>
      <c r="W653" s="16">
        <f t="shared" si="118"/>
        <v>11</v>
      </c>
      <c r="X653" s="15">
        <f t="shared" si="119"/>
        <v>1</v>
      </c>
      <c r="Y653" s="19">
        <f t="shared" si="120"/>
        <v>98700</v>
      </c>
      <c r="Z653" s="19">
        <f t="shared" si="121"/>
        <v>87448</v>
      </c>
      <c r="AA653" s="19">
        <f t="shared" si="122"/>
        <v>29.999313893653515</v>
      </c>
      <c r="AB653" s="2" t="str">
        <f t="shared" si="123"/>
        <v>USA</v>
      </c>
      <c r="AF653"/>
    </row>
    <row r="654" spans="2:32" x14ac:dyDescent="0.25">
      <c r="B654" s="24">
        <v>647</v>
      </c>
      <c r="C654" s="2" t="s">
        <v>1336</v>
      </c>
      <c r="D654" s="3" t="s">
        <v>1337</v>
      </c>
      <c r="E654" s="7">
        <v>4500</v>
      </c>
      <c r="F654" s="7">
        <v>1863</v>
      </c>
      <c r="G654" s="5">
        <f>Table1[[#This Row],[pledged]]/Table1[[#This Row],[goal]]</f>
        <v>0.41399999999999998</v>
      </c>
      <c r="H654" s="2" t="s">
        <v>14</v>
      </c>
      <c r="I654" s="2">
        <v>18</v>
      </c>
      <c r="J654" s="8">
        <f t="shared" si="113"/>
        <v>103.5</v>
      </c>
      <c r="K654" s="22" t="s">
        <v>21</v>
      </c>
      <c r="L654" s="22" t="s">
        <v>22</v>
      </c>
      <c r="M654" s="2">
        <v>1523250000</v>
      </c>
      <c r="N654" s="2">
        <v>1525323600</v>
      </c>
      <c r="O654" s="2" t="b">
        <v>0</v>
      </c>
      <c r="P654" s="2" t="b">
        <v>0</v>
      </c>
      <c r="Q654" s="2" t="b">
        <f>AND(Table1[[#This Row],[staff_pick]]=TRUE,Table1[[#This Row],[spotlight]]=TRUE)</f>
        <v>0</v>
      </c>
      <c r="R654" s="2" t="s">
        <v>206</v>
      </c>
      <c r="S654" s="8" t="str">
        <f t="shared" si="114"/>
        <v>publishing</v>
      </c>
      <c r="T654" s="8" t="str">
        <f t="shared" si="115"/>
        <v>translations</v>
      </c>
      <c r="U654" s="12">
        <f t="shared" si="116"/>
        <v>43199.208333333328</v>
      </c>
      <c r="V654" s="12">
        <f t="shared" si="117"/>
        <v>43223.208333333328</v>
      </c>
      <c r="W654" s="16">
        <f t="shared" si="118"/>
        <v>24</v>
      </c>
      <c r="X654" s="15">
        <f t="shared" si="119"/>
        <v>1</v>
      </c>
      <c r="Y654" s="19">
        <f t="shared" si="120"/>
        <v>4500</v>
      </c>
      <c r="Z654" s="19">
        <f t="shared" si="121"/>
        <v>1863</v>
      </c>
      <c r="AA654" s="19">
        <f t="shared" si="122"/>
        <v>103.5</v>
      </c>
      <c r="AB654" s="2" t="str">
        <f t="shared" si="123"/>
        <v>USA</v>
      </c>
      <c r="AF654"/>
    </row>
    <row r="655" spans="2:32" x14ac:dyDescent="0.25">
      <c r="B655" s="24">
        <v>648</v>
      </c>
      <c r="C655" s="2" t="s">
        <v>1338</v>
      </c>
      <c r="D655" s="3" t="s">
        <v>1339</v>
      </c>
      <c r="E655" s="7">
        <v>98600</v>
      </c>
      <c r="F655" s="7">
        <v>62174</v>
      </c>
      <c r="G655" s="5">
        <f>Table1[[#This Row],[pledged]]/Table1[[#This Row],[goal]]</f>
        <v>0.63056795131845844</v>
      </c>
      <c r="H655" s="2" t="s">
        <v>74</v>
      </c>
      <c r="I655" s="2">
        <v>723</v>
      </c>
      <c r="J655" s="8">
        <f t="shared" si="113"/>
        <v>85.994467496542185</v>
      </c>
      <c r="K655" s="22" t="s">
        <v>21</v>
      </c>
      <c r="L655" s="22" t="s">
        <v>22</v>
      </c>
      <c r="M655" s="2">
        <v>1499317200</v>
      </c>
      <c r="N655" s="2">
        <v>1500872400</v>
      </c>
      <c r="O655" s="2" t="b">
        <v>1</v>
      </c>
      <c r="P655" s="2" t="b">
        <v>0</v>
      </c>
      <c r="Q655" s="2" t="b">
        <f>AND(Table1[[#This Row],[staff_pick]]=TRUE,Table1[[#This Row],[spotlight]]=TRUE)</f>
        <v>0</v>
      </c>
      <c r="R655" s="2" t="s">
        <v>17</v>
      </c>
      <c r="S655" s="8" t="str">
        <f t="shared" si="114"/>
        <v>food</v>
      </c>
      <c r="T655" s="8" t="str">
        <f t="shared" si="115"/>
        <v>food trucks</v>
      </c>
      <c r="U655" s="12">
        <f t="shared" si="116"/>
        <v>42922.208333333328</v>
      </c>
      <c r="V655" s="12">
        <f t="shared" si="117"/>
        <v>42940.208333333328</v>
      </c>
      <c r="W655" s="16">
        <f t="shared" si="118"/>
        <v>18</v>
      </c>
      <c r="X655" s="15">
        <f t="shared" si="119"/>
        <v>1</v>
      </c>
      <c r="Y655" s="19">
        <f t="shared" si="120"/>
        <v>98600</v>
      </c>
      <c r="Z655" s="19">
        <f t="shared" si="121"/>
        <v>62174</v>
      </c>
      <c r="AA655" s="19">
        <f t="shared" si="122"/>
        <v>85.994467496542185</v>
      </c>
      <c r="AB655" s="2" t="str">
        <f t="shared" si="123"/>
        <v>USA</v>
      </c>
      <c r="AF655"/>
    </row>
    <row r="656" spans="2:32" x14ac:dyDescent="0.25">
      <c r="B656" s="24">
        <v>649</v>
      </c>
      <c r="C656" s="2" t="s">
        <v>1340</v>
      </c>
      <c r="D656" s="3" t="s">
        <v>1341</v>
      </c>
      <c r="E656" s="7">
        <v>121700</v>
      </c>
      <c r="F656" s="7">
        <v>59003</v>
      </c>
      <c r="G656" s="5">
        <f>Table1[[#This Row],[pledged]]/Table1[[#This Row],[goal]]</f>
        <v>0.48482333607230893</v>
      </c>
      <c r="H656" s="2" t="s">
        <v>14</v>
      </c>
      <c r="I656" s="2">
        <v>602</v>
      </c>
      <c r="J656" s="8">
        <f t="shared" si="113"/>
        <v>98.011627906976742</v>
      </c>
      <c r="K656" s="22" t="s">
        <v>98</v>
      </c>
      <c r="L656" s="22" t="s">
        <v>99</v>
      </c>
      <c r="M656" s="2">
        <v>1287550800</v>
      </c>
      <c r="N656" s="2">
        <v>1288501200</v>
      </c>
      <c r="O656" s="2" t="b">
        <v>1</v>
      </c>
      <c r="P656" s="2" t="b">
        <v>1</v>
      </c>
      <c r="Q656" s="2" t="b">
        <f>AND(Table1[[#This Row],[staff_pick]]=TRUE,Table1[[#This Row],[spotlight]]=TRUE)</f>
        <v>1</v>
      </c>
      <c r="R656" s="2" t="s">
        <v>33</v>
      </c>
      <c r="S656" s="8" t="str">
        <f t="shared" si="114"/>
        <v>theater</v>
      </c>
      <c r="T656" s="8" t="str">
        <f t="shared" si="115"/>
        <v>plays</v>
      </c>
      <c r="U656" s="12">
        <f t="shared" si="116"/>
        <v>40471.208333333336</v>
      </c>
      <c r="V656" s="12">
        <f t="shared" si="117"/>
        <v>40482.208333333336</v>
      </c>
      <c r="W656" s="16">
        <f t="shared" si="118"/>
        <v>11</v>
      </c>
      <c r="X656" s="15">
        <f t="shared" si="119"/>
        <v>0.96</v>
      </c>
      <c r="Y656" s="19">
        <f t="shared" si="120"/>
        <v>126770.83333333334</v>
      </c>
      <c r="Z656" s="19">
        <f t="shared" si="121"/>
        <v>61461.458333333336</v>
      </c>
      <c r="AA656" s="19">
        <f t="shared" si="122"/>
        <v>102.09544573643412</v>
      </c>
      <c r="AB656" s="2" t="str">
        <f t="shared" si="123"/>
        <v>Switzerland</v>
      </c>
      <c r="AF656"/>
    </row>
    <row r="657" spans="2:32" x14ac:dyDescent="0.25">
      <c r="B657" s="24">
        <v>650</v>
      </c>
      <c r="C657" s="2" t="s">
        <v>1342</v>
      </c>
      <c r="D657" s="3" t="s">
        <v>1343</v>
      </c>
      <c r="E657" s="7">
        <v>100</v>
      </c>
      <c r="F657" s="7">
        <v>2</v>
      </c>
      <c r="G657" s="5">
        <f>Table1[[#This Row],[pledged]]/Table1[[#This Row],[goal]]</f>
        <v>0.02</v>
      </c>
      <c r="H657" s="2" t="s">
        <v>14</v>
      </c>
      <c r="I657" s="2">
        <v>1</v>
      </c>
      <c r="J657" s="8">
        <f t="shared" si="113"/>
        <v>2</v>
      </c>
      <c r="K657" s="22" t="s">
        <v>21</v>
      </c>
      <c r="L657" s="22" t="s">
        <v>22</v>
      </c>
      <c r="M657" s="2">
        <v>1404795600</v>
      </c>
      <c r="N657" s="2">
        <v>1407128400</v>
      </c>
      <c r="O657" s="2" t="b">
        <v>0</v>
      </c>
      <c r="P657" s="2" t="b">
        <v>0</v>
      </c>
      <c r="Q657" s="2" t="b">
        <f>AND(Table1[[#This Row],[staff_pick]]=TRUE,Table1[[#This Row],[spotlight]]=TRUE)</f>
        <v>0</v>
      </c>
      <c r="R657" s="2" t="s">
        <v>159</v>
      </c>
      <c r="S657" s="8" t="str">
        <f t="shared" si="114"/>
        <v>music</v>
      </c>
      <c r="T657" s="8" t="str">
        <f t="shared" si="115"/>
        <v>jazz</v>
      </c>
      <c r="U657" s="12">
        <f t="shared" si="116"/>
        <v>41828.208333333336</v>
      </c>
      <c r="V657" s="12">
        <f t="shared" si="117"/>
        <v>41855.208333333336</v>
      </c>
      <c r="W657" s="16">
        <f t="shared" si="118"/>
        <v>27</v>
      </c>
      <c r="X657" s="15">
        <f t="shared" si="119"/>
        <v>1</v>
      </c>
      <c r="Y657" s="19">
        <f t="shared" si="120"/>
        <v>100</v>
      </c>
      <c r="Z657" s="19">
        <f t="shared" si="121"/>
        <v>2</v>
      </c>
      <c r="AA657" s="19">
        <f t="shared" si="122"/>
        <v>2</v>
      </c>
      <c r="AB657" s="2" t="str">
        <f t="shared" si="123"/>
        <v>USA</v>
      </c>
      <c r="AF657"/>
    </row>
    <row r="658" spans="2:32" x14ac:dyDescent="0.25">
      <c r="B658" s="24">
        <v>651</v>
      </c>
      <c r="C658" s="2" t="s">
        <v>1344</v>
      </c>
      <c r="D658" s="3" t="s">
        <v>1345</v>
      </c>
      <c r="E658" s="7">
        <v>196700</v>
      </c>
      <c r="F658" s="7">
        <v>174039</v>
      </c>
      <c r="G658" s="5">
        <f>Table1[[#This Row],[pledged]]/Table1[[#This Row],[goal]]</f>
        <v>0.88479410269445857</v>
      </c>
      <c r="H658" s="2" t="s">
        <v>14</v>
      </c>
      <c r="I658" s="2">
        <v>3868</v>
      </c>
      <c r="J658" s="8">
        <f t="shared" si="113"/>
        <v>44.994570837642193</v>
      </c>
      <c r="K658" s="22" t="s">
        <v>107</v>
      </c>
      <c r="L658" s="22" t="s">
        <v>108</v>
      </c>
      <c r="M658" s="2">
        <v>1393048800</v>
      </c>
      <c r="N658" s="2">
        <v>1394344800</v>
      </c>
      <c r="O658" s="2" t="b">
        <v>0</v>
      </c>
      <c r="P658" s="2" t="b">
        <v>0</v>
      </c>
      <c r="Q658" s="2" t="b">
        <f>AND(Table1[[#This Row],[staff_pick]]=TRUE,Table1[[#This Row],[spotlight]]=TRUE)</f>
        <v>0</v>
      </c>
      <c r="R658" s="2" t="s">
        <v>100</v>
      </c>
      <c r="S658" s="8" t="str">
        <f t="shared" si="114"/>
        <v>film &amp; video</v>
      </c>
      <c r="T658" s="8" t="str">
        <f t="shared" si="115"/>
        <v>shorts</v>
      </c>
      <c r="U658" s="12">
        <f t="shared" si="116"/>
        <v>41692.25</v>
      </c>
      <c r="V658" s="12">
        <f t="shared" si="117"/>
        <v>41707.25</v>
      </c>
      <c r="W658" s="16">
        <f t="shared" si="118"/>
        <v>15</v>
      </c>
      <c r="X658" s="15">
        <f t="shared" si="119"/>
        <v>1</v>
      </c>
      <c r="Y658" s="19">
        <f t="shared" si="120"/>
        <v>196700</v>
      </c>
      <c r="Z658" s="19">
        <f t="shared" si="121"/>
        <v>174039</v>
      </c>
      <c r="AA658" s="19">
        <f t="shared" si="122"/>
        <v>44.994570837642193</v>
      </c>
      <c r="AB658" s="2" t="str">
        <f t="shared" si="123"/>
        <v>Euro Zone</v>
      </c>
      <c r="AF658"/>
    </row>
    <row r="659" spans="2:32" x14ac:dyDescent="0.25">
      <c r="B659" s="24">
        <v>652</v>
      </c>
      <c r="C659" s="2" t="s">
        <v>1346</v>
      </c>
      <c r="D659" s="3" t="s">
        <v>1347</v>
      </c>
      <c r="E659" s="7">
        <v>10000</v>
      </c>
      <c r="F659" s="7">
        <v>12684</v>
      </c>
      <c r="G659" s="5">
        <f>Table1[[#This Row],[pledged]]/Table1[[#This Row],[goal]]</f>
        <v>1.2684</v>
      </c>
      <c r="H659" s="2" t="s">
        <v>20</v>
      </c>
      <c r="I659" s="2">
        <v>409</v>
      </c>
      <c r="J659" s="8">
        <f t="shared" si="113"/>
        <v>31.012224938875306</v>
      </c>
      <c r="K659" s="22" t="s">
        <v>21</v>
      </c>
      <c r="L659" s="22" t="s">
        <v>22</v>
      </c>
      <c r="M659" s="2">
        <v>1470373200</v>
      </c>
      <c r="N659" s="2">
        <v>1474088400</v>
      </c>
      <c r="O659" s="2" t="b">
        <v>0</v>
      </c>
      <c r="P659" s="2" t="b">
        <v>0</v>
      </c>
      <c r="Q659" s="2" t="b">
        <f>AND(Table1[[#This Row],[staff_pick]]=TRUE,Table1[[#This Row],[spotlight]]=TRUE)</f>
        <v>0</v>
      </c>
      <c r="R659" s="2" t="s">
        <v>28</v>
      </c>
      <c r="S659" s="8" t="str">
        <f t="shared" si="114"/>
        <v>technology</v>
      </c>
      <c r="T659" s="8" t="str">
        <f t="shared" si="115"/>
        <v>web</v>
      </c>
      <c r="U659" s="12">
        <f t="shared" si="116"/>
        <v>42587.208333333328</v>
      </c>
      <c r="V659" s="12">
        <f t="shared" si="117"/>
        <v>42630.208333333328</v>
      </c>
      <c r="W659" s="16">
        <f t="shared" si="118"/>
        <v>43</v>
      </c>
      <c r="X659" s="15">
        <f t="shared" si="119"/>
        <v>1</v>
      </c>
      <c r="Y659" s="19">
        <f t="shared" si="120"/>
        <v>10000</v>
      </c>
      <c r="Z659" s="19">
        <f t="shared" si="121"/>
        <v>12684</v>
      </c>
      <c r="AA659" s="19">
        <f t="shared" si="122"/>
        <v>31.012224938875306</v>
      </c>
      <c r="AB659" s="2" t="str">
        <f t="shared" si="123"/>
        <v>USA</v>
      </c>
      <c r="AF659"/>
    </row>
    <row r="660" spans="2:32" x14ac:dyDescent="0.25">
      <c r="B660" s="24">
        <v>653</v>
      </c>
      <c r="C660" s="2" t="s">
        <v>1348</v>
      </c>
      <c r="D660" s="3" t="s">
        <v>1349</v>
      </c>
      <c r="E660" s="7">
        <v>600</v>
      </c>
      <c r="F660" s="7">
        <v>14033</v>
      </c>
      <c r="G660" s="5">
        <f>Table1[[#This Row],[pledged]]/Table1[[#This Row],[goal]]</f>
        <v>23.388333333333332</v>
      </c>
      <c r="H660" s="2" t="s">
        <v>20</v>
      </c>
      <c r="I660" s="2">
        <v>234</v>
      </c>
      <c r="J660" s="8">
        <f t="shared" si="113"/>
        <v>59.970085470085472</v>
      </c>
      <c r="K660" s="22" t="s">
        <v>21</v>
      </c>
      <c r="L660" s="22" t="s">
        <v>22</v>
      </c>
      <c r="M660" s="2">
        <v>1460091600</v>
      </c>
      <c r="N660" s="2">
        <v>1460264400</v>
      </c>
      <c r="O660" s="2" t="b">
        <v>0</v>
      </c>
      <c r="P660" s="2" t="b">
        <v>0</v>
      </c>
      <c r="Q660" s="2" t="b">
        <f>AND(Table1[[#This Row],[staff_pick]]=TRUE,Table1[[#This Row],[spotlight]]=TRUE)</f>
        <v>0</v>
      </c>
      <c r="R660" s="2" t="s">
        <v>28</v>
      </c>
      <c r="S660" s="8" t="str">
        <f t="shared" si="114"/>
        <v>technology</v>
      </c>
      <c r="T660" s="8" t="str">
        <f t="shared" si="115"/>
        <v>web</v>
      </c>
      <c r="U660" s="12">
        <f t="shared" si="116"/>
        <v>42468.208333333328</v>
      </c>
      <c r="V660" s="12">
        <f t="shared" si="117"/>
        <v>42470.208333333328</v>
      </c>
      <c r="W660" s="16">
        <f t="shared" si="118"/>
        <v>2</v>
      </c>
      <c r="X660" s="15">
        <f t="shared" si="119"/>
        <v>1</v>
      </c>
      <c r="Y660" s="19">
        <f t="shared" si="120"/>
        <v>600</v>
      </c>
      <c r="Z660" s="19">
        <f t="shared" si="121"/>
        <v>14033</v>
      </c>
      <c r="AA660" s="19">
        <f t="shared" si="122"/>
        <v>59.970085470085472</v>
      </c>
      <c r="AB660" s="2" t="str">
        <f t="shared" si="123"/>
        <v>USA</v>
      </c>
      <c r="AF660"/>
    </row>
    <row r="661" spans="2:32" x14ac:dyDescent="0.25">
      <c r="B661" s="24">
        <v>654</v>
      </c>
      <c r="C661" s="2" t="s">
        <v>1350</v>
      </c>
      <c r="D661" s="3" t="s">
        <v>1351</v>
      </c>
      <c r="E661" s="7">
        <v>35000</v>
      </c>
      <c r="F661" s="7">
        <v>177936</v>
      </c>
      <c r="G661" s="5">
        <f>Table1[[#This Row],[pledged]]/Table1[[#This Row],[goal]]</f>
        <v>5.0838857142857146</v>
      </c>
      <c r="H661" s="2" t="s">
        <v>20</v>
      </c>
      <c r="I661" s="2">
        <v>3016</v>
      </c>
      <c r="J661" s="8">
        <f t="shared" si="113"/>
        <v>58.9973474801061</v>
      </c>
      <c r="K661" s="22" t="s">
        <v>21</v>
      </c>
      <c r="L661" s="22" t="s">
        <v>22</v>
      </c>
      <c r="M661" s="2">
        <v>1440392400</v>
      </c>
      <c r="N661" s="2">
        <v>1440824400</v>
      </c>
      <c r="O661" s="2" t="b">
        <v>0</v>
      </c>
      <c r="P661" s="2" t="b">
        <v>0</v>
      </c>
      <c r="Q661" s="2" t="b">
        <f>AND(Table1[[#This Row],[staff_pick]]=TRUE,Table1[[#This Row],[spotlight]]=TRUE)</f>
        <v>0</v>
      </c>
      <c r="R661" s="2" t="s">
        <v>148</v>
      </c>
      <c r="S661" s="8" t="str">
        <f t="shared" si="114"/>
        <v>music</v>
      </c>
      <c r="T661" s="8" t="str">
        <f t="shared" si="115"/>
        <v>metal</v>
      </c>
      <c r="U661" s="12">
        <f t="shared" si="116"/>
        <v>42240.208333333328</v>
      </c>
      <c r="V661" s="12">
        <f t="shared" si="117"/>
        <v>42245.208333333328</v>
      </c>
      <c r="W661" s="16">
        <f t="shared" si="118"/>
        <v>5</v>
      </c>
      <c r="X661" s="15">
        <f t="shared" si="119"/>
        <v>1</v>
      </c>
      <c r="Y661" s="19">
        <f t="shared" si="120"/>
        <v>35000</v>
      </c>
      <c r="Z661" s="19">
        <f t="shared" si="121"/>
        <v>177936</v>
      </c>
      <c r="AA661" s="19">
        <f t="shared" si="122"/>
        <v>58.9973474801061</v>
      </c>
      <c r="AB661" s="2" t="str">
        <f t="shared" si="123"/>
        <v>USA</v>
      </c>
      <c r="AF661"/>
    </row>
    <row r="662" spans="2:32" x14ac:dyDescent="0.25">
      <c r="B662" s="24">
        <v>655</v>
      </c>
      <c r="C662" s="2" t="s">
        <v>1352</v>
      </c>
      <c r="D662" s="3" t="s">
        <v>1353</v>
      </c>
      <c r="E662" s="7">
        <v>6900</v>
      </c>
      <c r="F662" s="7">
        <v>13212</v>
      </c>
      <c r="G662" s="5">
        <f>Table1[[#This Row],[pledged]]/Table1[[#This Row],[goal]]</f>
        <v>1.9147826086956521</v>
      </c>
      <c r="H662" s="2" t="s">
        <v>20</v>
      </c>
      <c r="I662" s="2">
        <v>264</v>
      </c>
      <c r="J662" s="8">
        <f t="shared" si="113"/>
        <v>50.045454545454547</v>
      </c>
      <c r="K662" s="22" t="s">
        <v>21</v>
      </c>
      <c r="L662" s="22" t="s">
        <v>22</v>
      </c>
      <c r="M662" s="2">
        <v>1488434400</v>
      </c>
      <c r="N662" s="2">
        <v>1489554000</v>
      </c>
      <c r="O662" s="2" t="b">
        <v>1</v>
      </c>
      <c r="P662" s="2" t="b">
        <v>0</v>
      </c>
      <c r="Q662" s="2" t="b">
        <f>AND(Table1[[#This Row],[staff_pick]]=TRUE,Table1[[#This Row],[spotlight]]=TRUE)</f>
        <v>0</v>
      </c>
      <c r="R662" s="2" t="s">
        <v>122</v>
      </c>
      <c r="S662" s="8" t="str">
        <f t="shared" si="114"/>
        <v>photography</v>
      </c>
      <c r="T662" s="8" t="str">
        <f t="shared" si="115"/>
        <v>photography books</v>
      </c>
      <c r="U662" s="12">
        <f t="shared" si="116"/>
        <v>42796.25</v>
      </c>
      <c r="V662" s="12">
        <f t="shared" si="117"/>
        <v>42809.208333333328</v>
      </c>
      <c r="W662" s="16">
        <f t="shared" si="118"/>
        <v>13</v>
      </c>
      <c r="X662" s="15">
        <f t="shared" si="119"/>
        <v>1</v>
      </c>
      <c r="Y662" s="19">
        <f t="shared" si="120"/>
        <v>6900</v>
      </c>
      <c r="Z662" s="19">
        <f t="shared" si="121"/>
        <v>13212</v>
      </c>
      <c r="AA662" s="19">
        <f t="shared" si="122"/>
        <v>50.045454545454547</v>
      </c>
      <c r="AB662" s="2" t="str">
        <f t="shared" si="123"/>
        <v>USA</v>
      </c>
      <c r="AF662"/>
    </row>
    <row r="663" spans="2:32" x14ac:dyDescent="0.25">
      <c r="B663" s="24">
        <v>656</v>
      </c>
      <c r="C663" s="2" t="s">
        <v>1354</v>
      </c>
      <c r="D663" s="3" t="s">
        <v>1355</v>
      </c>
      <c r="E663" s="7">
        <v>118400</v>
      </c>
      <c r="F663" s="7">
        <v>49879</v>
      </c>
      <c r="G663" s="5">
        <f>Table1[[#This Row],[pledged]]/Table1[[#This Row],[goal]]</f>
        <v>0.42127533783783783</v>
      </c>
      <c r="H663" s="2" t="s">
        <v>14</v>
      </c>
      <c r="I663" s="2">
        <v>504</v>
      </c>
      <c r="J663" s="8">
        <f t="shared" si="113"/>
        <v>98.966269841269835</v>
      </c>
      <c r="K663" s="22" t="s">
        <v>26</v>
      </c>
      <c r="L663" s="22" t="s">
        <v>27</v>
      </c>
      <c r="M663" s="2">
        <v>1514440800</v>
      </c>
      <c r="N663" s="2">
        <v>1514872800</v>
      </c>
      <c r="O663" s="2" t="b">
        <v>0</v>
      </c>
      <c r="P663" s="2" t="b">
        <v>0</v>
      </c>
      <c r="Q663" s="2" t="b">
        <f>AND(Table1[[#This Row],[staff_pick]]=TRUE,Table1[[#This Row],[spotlight]]=TRUE)</f>
        <v>0</v>
      </c>
      <c r="R663" s="2" t="s">
        <v>17</v>
      </c>
      <c r="S663" s="8" t="str">
        <f t="shared" si="114"/>
        <v>food</v>
      </c>
      <c r="T663" s="8" t="str">
        <f t="shared" si="115"/>
        <v>food trucks</v>
      </c>
      <c r="U663" s="12">
        <f t="shared" si="116"/>
        <v>43097.25</v>
      </c>
      <c r="V663" s="12">
        <f t="shared" si="117"/>
        <v>43102.25</v>
      </c>
      <c r="W663" s="16">
        <f t="shared" si="118"/>
        <v>5</v>
      </c>
      <c r="X663" s="15">
        <f t="shared" si="119"/>
        <v>1.49</v>
      </c>
      <c r="Y663" s="19">
        <f t="shared" si="120"/>
        <v>79463.087248322146</v>
      </c>
      <c r="Z663" s="19">
        <f t="shared" si="121"/>
        <v>33475.838926174496</v>
      </c>
      <c r="AA663" s="19">
        <f t="shared" si="122"/>
        <v>66.4203153297113</v>
      </c>
      <c r="AB663" s="2" t="str">
        <f t="shared" si="123"/>
        <v>Australia</v>
      </c>
      <c r="AF663"/>
    </row>
    <row r="664" spans="2:32" x14ac:dyDescent="0.25">
      <c r="B664" s="24">
        <v>657</v>
      </c>
      <c r="C664" s="2" t="s">
        <v>1356</v>
      </c>
      <c r="D664" s="3" t="s">
        <v>1357</v>
      </c>
      <c r="E664" s="7">
        <v>10000</v>
      </c>
      <c r="F664" s="7">
        <v>824</v>
      </c>
      <c r="G664" s="5">
        <f>Table1[[#This Row],[pledged]]/Table1[[#This Row],[goal]]</f>
        <v>8.2400000000000001E-2</v>
      </c>
      <c r="H664" s="2" t="s">
        <v>14</v>
      </c>
      <c r="I664" s="2">
        <v>14</v>
      </c>
      <c r="J664" s="8">
        <f t="shared" si="113"/>
        <v>58.857142857142854</v>
      </c>
      <c r="K664" s="22" t="s">
        <v>21</v>
      </c>
      <c r="L664" s="22" t="s">
        <v>22</v>
      </c>
      <c r="M664" s="2">
        <v>1514354400</v>
      </c>
      <c r="N664" s="2">
        <v>1515736800</v>
      </c>
      <c r="O664" s="2" t="b">
        <v>0</v>
      </c>
      <c r="P664" s="2" t="b">
        <v>0</v>
      </c>
      <c r="Q664" s="2" t="b">
        <f>AND(Table1[[#This Row],[staff_pick]]=TRUE,Table1[[#This Row],[spotlight]]=TRUE)</f>
        <v>0</v>
      </c>
      <c r="R664" s="2" t="s">
        <v>474</v>
      </c>
      <c r="S664" s="8" t="str">
        <f t="shared" si="114"/>
        <v>film &amp; video</v>
      </c>
      <c r="T664" s="8" t="str">
        <f t="shared" si="115"/>
        <v>science fiction</v>
      </c>
      <c r="U664" s="12">
        <f t="shared" si="116"/>
        <v>43096.25</v>
      </c>
      <c r="V664" s="12">
        <f t="shared" si="117"/>
        <v>43112.25</v>
      </c>
      <c r="W664" s="16">
        <f t="shared" si="118"/>
        <v>16</v>
      </c>
      <c r="X664" s="15">
        <f t="shared" si="119"/>
        <v>1</v>
      </c>
      <c r="Y664" s="19">
        <f t="shared" si="120"/>
        <v>10000</v>
      </c>
      <c r="Z664" s="19">
        <f t="shared" si="121"/>
        <v>824</v>
      </c>
      <c r="AA664" s="19">
        <f t="shared" si="122"/>
        <v>58.857142857142854</v>
      </c>
      <c r="AB664" s="2" t="str">
        <f t="shared" si="123"/>
        <v>USA</v>
      </c>
      <c r="AF664"/>
    </row>
    <row r="665" spans="2:32" x14ac:dyDescent="0.25">
      <c r="B665" s="24">
        <v>658</v>
      </c>
      <c r="C665" s="2" t="s">
        <v>1358</v>
      </c>
      <c r="D665" s="3" t="s">
        <v>1359</v>
      </c>
      <c r="E665" s="7">
        <v>52600</v>
      </c>
      <c r="F665" s="7">
        <v>31594</v>
      </c>
      <c r="G665" s="5">
        <f>Table1[[#This Row],[pledged]]/Table1[[#This Row],[goal]]</f>
        <v>0.60064638783269964</v>
      </c>
      <c r="H665" s="2" t="s">
        <v>74</v>
      </c>
      <c r="I665" s="2">
        <v>390</v>
      </c>
      <c r="J665" s="8">
        <f t="shared" si="113"/>
        <v>81.010256410256417</v>
      </c>
      <c r="K665" s="22" t="s">
        <v>21</v>
      </c>
      <c r="L665" s="22" t="s">
        <v>22</v>
      </c>
      <c r="M665" s="2">
        <v>1440910800</v>
      </c>
      <c r="N665" s="2">
        <v>1442898000</v>
      </c>
      <c r="O665" s="2" t="b">
        <v>0</v>
      </c>
      <c r="P665" s="2" t="b">
        <v>0</v>
      </c>
      <c r="Q665" s="2" t="b">
        <f>AND(Table1[[#This Row],[staff_pick]]=TRUE,Table1[[#This Row],[spotlight]]=TRUE)</f>
        <v>0</v>
      </c>
      <c r="R665" s="2" t="s">
        <v>23</v>
      </c>
      <c r="S665" s="8" t="str">
        <f t="shared" si="114"/>
        <v>music</v>
      </c>
      <c r="T665" s="8" t="str">
        <f t="shared" si="115"/>
        <v>rock</v>
      </c>
      <c r="U665" s="12">
        <f t="shared" si="116"/>
        <v>42246.208333333328</v>
      </c>
      <c r="V665" s="12">
        <f t="shared" si="117"/>
        <v>42269.208333333328</v>
      </c>
      <c r="W665" s="16">
        <f t="shared" si="118"/>
        <v>23</v>
      </c>
      <c r="X665" s="15">
        <f t="shared" si="119"/>
        <v>1</v>
      </c>
      <c r="Y665" s="19">
        <f t="shared" si="120"/>
        <v>52600</v>
      </c>
      <c r="Z665" s="19">
        <f t="shared" si="121"/>
        <v>31594</v>
      </c>
      <c r="AA665" s="19">
        <f t="shared" si="122"/>
        <v>81.010256410256417</v>
      </c>
      <c r="AB665" s="2" t="str">
        <f t="shared" si="123"/>
        <v>USA</v>
      </c>
      <c r="AF665"/>
    </row>
    <row r="666" spans="2:32" x14ac:dyDescent="0.25">
      <c r="B666" s="24">
        <v>659</v>
      </c>
      <c r="C666" s="2" t="s">
        <v>1360</v>
      </c>
      <c r="D666" s="3" t="s">
        <v>1361</v>
      </c>
      <c r="E666" s="7">
        <v>120700</v>
      </c>
      <c r="F666" s="7">
        <v>57010</v>
      </c>
      <c r="G666" s="5">
        <f>Table1[[#This Row],[pledged]]/Table1[[#This Row],[goal]]</f>
        <v>0.47232808616404309</v>
      </c>
      <c r="H666" s="2" t="s">
        <v>14</v>
      </c>
      <c r="I666" s="2">
        <v>750</v>
      </c>
      <c r="J666" s="8">
        <f t="shared" si="113"/>
        <v>76.013333333333335</v>
      </c>
      <c r="K666" s="22" t="s">
        <v>40</v>
      </c>
      <c r="L666" s="22" t="s">
        <v>41</v>
      </c>
      <c r="M666" s="2">
        <v>1296108000</v>
      </c>
      <c r="N666" s="2">
        <v>1296194400</v>
      </c>
      <c r="O666" s="2" t="b">
        <v>0</v>
      </c>
      <c r="P666" s="2" t="b">
        <v>0</v>
      </c>
      <c r="Q666" s="2" t="b">
        <f>AND(Table1[[#This Row],[staff_pick]]=TRUE,Table1[[#This Row],[spotlight]]=TRUE)</f>
        <v>0</v>
      </c>
      <c r="R666" s="2" t="s">
        <v>42</v>
      </c>
      <c r="S666" s="8" t="str">
        <f t="shared" si="114"/>
        <v>film &amp; video</v>
      </c>
      <c r="T666" s="8" t="str">
        <f t="shared" si="115"/>
        <v>documentary</v>
      </c>
      <c r="U666" s="12">
        <f t="shared" si="116"/>
        <v>40570.25</v>
      </c>
      <c r="V666" s="12">
        <f t="shared" si="117"/>
        <v>40571.25</v>
      </c>
      <c r="W666" s="16">
        <f t="shared" si="118"/>
        <v>1</v>
      </c>
      <c r="X666" s="15">
        <f t="shared" si="119"/>
        <v>0.87</v>
      </c>
      <c r="Y666" s="19">
        <f t="shared" si="120"/>
        <v>138735.63218390805</v>
      </c>
      <c r="Z666" s="19">
        <f t="shared" si="121"/>
        <v>65528.735632183911</v>
      </c>
      <c r="AA666" s="19">
        <f t="shared" si="122"/>
        <v>87.371647509578551</v>
      </c>
      <c r="AB666" s="2" t="str">
        <f t="shared" si="123"/>
        <v>United Kingdom</v>
      </c>
      <c r="AF666"/>
    </row>
    <row r="667" spans="2:32" x14ac:dyDescent="0.25">
      <c r="B667" s="24">
        <v>660</v>
      </c>
      <c r="C667" s="2" t="s">
        <v>1362</v>
      </c>
      <c r="D667" s="3" t="s">
        <v>1363</v>
      </c>
      <c r="E667" s="7">
        <v>9100</v>
      </c>
      <c r="F667" s="7">
        <v>7438</v>
      </c>
      <c r="G667" s="5">
        <f>Table1[[#This Row],[pledged]]/Table1[[#This Row],[goal]]</f>
        <v>0.81736263736263737</v>
      </c>
      <c r="H667" s="2" t="s">
        <v>14</v>
      </c>
      <c r="I667" s="2">
        <v>77</v>
      </c>
      <c r="J667" s="8">
        <f t="shared" si="113"/>
        <v>96.597402597402592</v>
      </c>
      <c r="K667" s="22" t="s">
        <v>21</v>
      </c>
      <c r="L667" s="22" t="s">
        <v>22</v>
      </c>
      <c r="M667" s="2">
        <v>1440133200</v>
      </c>
      <c r="N667" s="2">
        <v>1440910800</v>
      </c>
      <c r="O667" s="2" t="b">
        <v>1</v>
      </c>
      <c r="P667" s="2" t="b">
        <v>0</v>
      </c>
      <c r="Q667" s="2" t="b">
        <f>AND(Table1[[#This Row],[staff_pick]]=TRUE,Table1[[#This Row],[spotlight]]=TRUE)</f>
        <v>0</v>
      </c>
      <c r="R667" s="2" t="s">
        <v>33</v>
      </c>
      <c r="S667" s="8" t="str">
        <f t="shared" si="114"/>
        <v>theater</v>
      </c>
      <c r="T667" s="8" t="str">
        <f t="shared" si="115"/>
        <v>plays</v>
      </c>
      <c r="U667" s="12">
        <f t="shared" si="116"/>
        <v>42237.208333333328</v>
      </c>
      <c r="V667" s="12">
        <f t="shared" si="117"/>
        <v>42246.208333333328</v>
      </c>
      <c r="W667" s="16">
        <f t="shared" si="118"/>
        <v>9</v>
      </c>
      <c r="X667" s="15">
        <f t="shared" si="119"/>
        <v>1</v>
      </c>
      <c r="Y667" s="19">
        <f t="shared" si="120"/>
        <v>9100</v>
      </c>
      <c r="Z667" s="19">
        <f t="shared" si="121"/>
        <v>7438</v>
      </c>
      <c r="AA667" s="19">
        <f t="shared" si="122"/>
        <v>96.597402597402592</v>
      </c>
      <c r="AB667" s="2" t="str">
        <f t="shared" si="123"/>
        <v>USA</v>
      </c>
      <c r="AF667"/>
    </row>
    <row r="668" spans="2:32" x14ac:dyDescent="0.25">
      <c r="B668" s="24">
        <v>661</v>
      </c>
      <c r="C668" s="2" t="s">
        <v>1364</v>
      </c>
      <c r="D668" s="3" t="s">
        <v>1365</v>
      </c>
      <c r="E668" s="7">
        <v>106800</v>
      </c>
      <c r="F668" s="7">
        <v>57872</v>
      </c>
      <c r="G668" s="5">
        <f>Table1[[#This Row],[pledged]]/Table1[[#This Row],[goal]]</f>
        <v>0.54187265917603</v>
      </c>
      <c r="H668" s="2" t="s">
        <v>14</v>
      </c>
      <c r="I668" s="2">
        <v>752</v>
      </c>
      <c r="J668" s="8">
        <f t="shared" si="113"/>
        <v>76.957446808510639</v>
      </c>
      <c r="K668" s="22" t="s">
        <v>36</v>
      </c>
      <c r="L668" s="22" t="s">
        <v>37</v>
      </c>
      <c r="M668" s="2">
        <v>1332910800</v>
      </c>
      <c r="N668" s="2">
        <v>1335502800</v>
      </c>
      <c r="O668" s="2" t="b">
        <v>0</v>
      </c>
      <c r="P668" s="2" t="b">
        <v>0</v>
      </c>
      <c r="Q668" s="2" t="b">
        <f>AND(Table1[[#This Row],[staff_pick]]=TRUE,Table1[[#This Row],[spotlight]]=TRUE)</f>
        <v>0</v>
      </c>
      <c r="R668" s="2" t="s">
        <v>159</v>
      </c>
      <c r="S668" s="8" t="str">
        <f t="shared" si="114"/>
        <v>music</v>
      </c>
      <c r="T668" s="8" t="str">
        <f t="shared" si="115"/>
        <v>jazz</v>
      </c>
      <c r="U668" s="12">
        <f t="shared" si="116"/>
        <v>40996.208333333336</v>
      </c>
      <c r="V668" s="12">
        <f t="shared" si="117"/>
        <v>41026.208333333336</v>
      </c>
      <c r="W668" s="16">
        <f t="shared" si="118"/>
        <v>30</v>
      </c>
      <c r="X668" s="15">
        <f t="shared" si="119"/>
        <v>7.46</v>
      </c>
      <c r="Y668" s="19">
        <f t="shared" si="120"/>
        <v>14316.353887399464</v>
      </c>
      <c r="Z668" s="19">
        <f t="shared" si="121"/>
        <v>7757.6407506702417</v>
      </c>
      <c r="AA668" s="19">
        <f t="shared" si="122"/>
        <v>10.316011636529577</v>
      </c>
      <c r="AB668" s="2" t="str">
        <f t="shared" si="123"/>
        <v>Denmark</v>
      </c>
      <c r="AF668"/>
    </row>
    <row r="669" spans="2:32" x14ac:dyDescent="0.25">
      <c r="B669" s="24">
        <v>662</v>
      </c>
      <c r="C669" s="2" t="s">
        <v>1366</v>
      </c>
      <c r="D669" s="3" t="s">
        <v>1367</v>
      </c>
      <c r="E669" s="7">
        <v>9100</v>
      </c>
      <c r="F669" s="7">
        <v>8906</v>
      </c>
      <c r="G669" s="5">
        <f>Table1[[#This Row],[pledged]]/Table1[[#This Row],[goal]]</f>
        <v>0.97868131868131869</v>
      </c>
      <c r="H669" s="2" t="s">
        <v>14</v>
      </c>
      <c r="I669" s="2">
        <v>131</v>
      </c>
      <c r="J669" s="8">
        <f t="shared" si="113"/>
        <v>67.984732824427482</v>
      </c>
      <c r="K669" s="22" t="s">
        <v>21</v>
      </c>
      <c r="L669" s="22" t="s">
        <v>22</v>
      </c>
      <c r="M669" s="2">
        <v>1544335200</v>
      </c>
      <c r="N669" s="2">
        <v>1544680800</v>
      </c>
      <c r="O669" s="2" t="b">
        <v>0</v>
      </c>
      <c r="P669" s="2" t="b">
        <v>0</v>
      </c>
      <c r="Q669" s="2" t="b">
        <f>AND(Table1[[#This Row],[staff_pick]]=TRUE,Table1[[#This Row],[spotlight]]=TRUE)</f>
        <v>0</v>
      </c>
      <c r="R669" s="2" t="s">
        <v>33</v>
      </c>
      <c r="S669" s="8" t="str">
        <f t="shared" si="114"/>
        <v>theater</v>
      </c>
      <c r="T669" s="8" t="str">
        <f t="shared" si="115"/>
        <v>plays</v>
      </c>
      <c r="U669" s="12">
        <f t="shared" si="116"/>
        <v>43443.25</v>
      </c>
      <c r="V669" s="12">
        <f t="shared" si="117"/>
        <v>43447.25</v>
      </c>
      <c r="W669" s="16">
        <f t="shared" si="118"/>
        <v>4</v>
      </c>
      <c r="X669" s="15">
        <f t="shared" si="119"/>
        <v>1</v>
      </c>
      <c r="Y669" s="19">
        <f t="shared" si="120"/>
        <v>9100</v>
      </c>
      <c r="Z669" s="19">
        <f t="shared" si="121"/>
        <v>8906</v>
      </c>
      <c r="AA669" s="19">
        <f t="shared" si="122"/>
        <v>67.984732824427482</v>
      </c>
      <c r="AB669" s="2" t="str">
        <f t="shared" si="123"/>
        <v>USA</v>
      </c>
      <c r="AF669"/>
    </row>
    <row r="670" spans="2:32" x14ac:dyDescent="0.25">
      <c r="B670" s="24">
        <v>663</v>
      </c>
      <c r="C670" s="2" t="s">
        <v>1368</v>
      </c>
      <c r="D670" s="3" t="s">
        <v>1369</v>
      </c>
      <c r="E670" s="7">
        <v>10000</v>
      </c>
      <c r="F670" s="7">
        <v>7724</v>
      </c>
      <c r="G670" s="5">
        <f>Table1[[#This Row],[pledged]]/Table1[[#This Row],[goal]]</f>
        <v>0.77239999999999998</v>
      </c>
      <c r="H670" s="2" t="s">
        <v>14</v>
      </c>
      <c r="I670" s="2">
        <v>87</v>
      </c>
      <c r="J670" s="8">
        <f t="shared" si="113"/>
        <v>88.781609195402297</v>
      </c>
      <c r="K670" s="22" t="s">
        <v>21</v>
      </c>
      <c r="L670" s="22" t="s">
        <v>22</v>
      </c>
      <c r="M670" s="2">
        <v>1286427600</v>
      </c>
      <c r="N670" s="2">
        <v>1288414800</v>
      </c>
      <c r="O670" s="2" t="b">
        <v>0</v>
      </c>
      <c r="P670" s="2" t="b">
        <v>0</v>
      </c>
      <c r="Q670" s="2" t="b">
        <f>AND(Table1[[#This Row],[staff_pick]]=TRUE,Table1[[#This Row],[spotlight]]=TRUE)</f>
        <v>0</v>
      </c>
      <c r="R670" s="2" t="s">
        <v>33</v>
      </c>
      <c r="S670" s="8" t="str">
        <f t="shared" si="114"/>
        <v>theater</v>
      </c>
      <c r="T670" s="8" t="str">
        <f t="shared" si="115"/>
        <v>plays</v>
      </c>
      <c r="U670" s="12">
        <f t="shared" si="116"/>
        <v>40458.208333333336</v>
      </c>
      <c r="V670" s="12">
        <f t="shared" si="117"/>
        <v>40481.208333333336</v>
      </c>
      <c r="W670" s="16">
        <f t="shared" si="118"/>
        <v>23</v>
      </c>
      <c r="X670" s="15">
        <f t="shared" si="119"/>
        <v>1</v>
      </c>
      <c r="Y670" s="19">
        <f t="shared" si="120"/>
        <v>10000</v>
      </c>
      <c r="Z670" s="19">
        <f t="shared" si="121"/>
        <v>7724</v>
      </c>
      <c r="AA670" s="19">
        <f t="shared" si="122"/>
        <v>88.781609195402297</v>
      </c>
      <c r="AB670" s="2" t="str">
        <f t="shared" si="123"/>
        <v>USA</v>
      </c>
      <c r="AF670"/>
    </row>
    <row r="671" spans="2:32" x14ac:dyDescent="0.25">
      <c r="B671" s="24">
        <v>664</v>
      </c>
      <c r="C671" s="2" t="s">
        <v>708</v>
      </c>
      <c r="D671" s="3" t="s">
        <v>1370</v>
      </c>
      <c r="E671" s="7">
        <v>79400</v>
      </c>
      <c r="F671" s="7">
        <v>26571</v>
      </c>
      <c r="G671" s="5">
        <f>Table1[[#This Row],[pledged]]/Table1[[#This Row],[goal]]</f>
        <v>0.33464735516372796</v>
      </c>
      <c r="H671" s="2" t="s">
        <v>14</v>
      </c>
      <c r="I671" s="2">
        <v>1063</v>
      </c>
      <c r="J671" s="8">
        <f t="shared" si="113"/>
        <v>24.99623706491063</v>
      </c>
      <c r="K671" s="22" t="s">
        <v>21</v>
      </c>
      <c r="L671" s="22" t="s">
        <v>22</v>
      </c>
      <c r="M671" s="2">
        <v>1329717600</v>
      </c>
      <c r="N671" s="2">
        <v>1330581600</v>
      </c>
      <c r="O671" s="2" t="b">
        <v>0</v>
      </c>
      <c r="P671" s="2" t="b">
        <v>0</v>
      </c>
      <c r="Q671" s="2" t="b">
        <f>AND(Table1[[#This Row],[staff_pick]]=TRUE,Table1[[#This Row],[spotlight]]=TRUE)</f>
        <v>0</v>
      </c>
      <c r="R671" s="2" t="s">
        <v>159</v>
      </c>
      <c r="S671" s="8" t="str">
        <f t="shared" si="114"/>
        <v>music</v>
      </c>
      <c r="T671" s="8" t="str">
        <f t="shared" si="115"/>
        <v>jazz</v>
      </c>
      <c r="U671" s="12">
        <f t="shared" si="116"/>
        <v>40959.25</v>
      </c>
      <c r="V671" s="12">
        <f t="shared" si="117"/>
        <v>40969.25</v>
      </c>
      <c r="W671" s="16">
        <f t="shared" si="118"/>
        <v>10</v>
      </c>
      <c r="X671" s="15">
        <f t="shared" si="119"/>
        <v>1</v>
      </c>
      <c r="Y671" s="19">
        <f t="shared" si="120"/>
        <v>79400</v>
      </c>
      <c r="Z671" s="19">
        <f t="shared" si="121"/>
        <v>26571</v>
      </c>
      <c r="AA671" s="19">
        <f t="shared" si="122"/>
        <v>24.99623706491063</v>
      </c>
      <c r="AB671" s="2" t="str">
        <f t="shared" si="123"/>
        <v>USA</v>
      </c>
      <c r="AF671"/>
    </row>
    <row r="672" spans="2:32" x14ac:dyDescent="0.25">
      <c r="B672" s="24">
        <v>665</v>
      </c>
      <c r="C672" s="2" t="s">
        <v>1371</v>
      </c>
      <c r="D672" s="3" t="s">
        <v>1372</v>
      </c>
      <c r="E672" s="7">
        <v>5100</v>
      </c>
      <c r="F672" s="7">
        <v>12219</v>
      </c>
      <c r="G672" s="5">
        <f>Table1[[#This Row],[pledged]]/Table1[[#This Row],[goal]]</f>
        <v>2.3958823529411766</v>
      </c>
      <c r="H672" s="2" t="s">
        <v>20</v>
      </c>
      <c r="I672" s="2">
        <v>272</v>
      </c>
      <c r="J672" s="8">
        <f t="shared" si="113"/>
        <v>44.922794117647058</v>
      </c>
      <c r="K672" s="22" t="s">
        <v>21</v>
      </c>
      <c r="L672" s="22" t="s">
        <v>22</v>
      </c>
      <c r="M672" s="2">
        <v>1310187600</v>
      </c>
      <c r="N672" s="2">
        <v>1311397200</v>
      </c>
      <c r="O672" s="2" t="b">
        <v>0</v>
      </c>
      <c r="P672" s="2" t="b">
        <v>1</v>
      </c>
      <c r="Q672" s="2" t="b">
        <f>AND(Table1[[#This Row],[staff_pick]]=TRUE,Table1[[#This Row],[spotlight]]=TRUE)</f>
        <v>0</v>
      </c>
      <c r="R672" s="2" t="s">
        <v>42</v>
      </c>
      <c r="S672" s="8" t="str">
        <f t="shared" si="114"/>
        <v>film &amp; video</v>
      </c>
      <c r="T672" s="8" t="str">
        <f t="shared" si="115"/>
        <v>documentary</v>
      </c>
      <c r="U672" s="12">
        <f t="shared" si="116"/>
        <v>40733.208333333336</v>
      </c>
      <c r="V672" s="12">
        <f t="shared" si="117"/>
        <v>40747.208333333336</v>
      </c>
      <c r="W672" s="16">
        <f t="shared" si="118"/>
        <v>14</v>
      </c>
      <c r="X672" s="15">
        <f t="shared" si="119"/>
        <v>1</v>
      </c>
      <c r="Y672" s="19">
        <f t="shared" si="120"/>
        <v>5100</v>
      </c>
      <c r="Z672" s="19">
        <f t="shared" si="121"/>
        <v>12219</v>
      </c>
      <c r="AA672" s="19">
        <f t="shared" si="122"/>
        <v>44.922794117647058</v>
      </c>
      <c r="AB672" s="2" t="str">
        <f t="shared" si="123"/>
        <v>USA</v>
      </c>
      <c r="AF672"/>
    </row>
    <row r="673" spans="2:32" x14ac:dyDescent="0.25">
      <c r="B673" s="24">
        <v>666</v>
      </c>
      <c r="C673" s="2" t="s">
        <v>1373</v>
      </c>
      <c r="D673" s="3" t="s">
        <v>1374</v>
      </c>
      <c r="E673" s="7">
        <v>3100</v>
      </c>
      <c r="F673" s="7">
        <v>1985</v>
      </c>
      <c r="G673" s="5">
        <f>Table1[[#This Row],[pledged]]/Table1[[#This Row],[goal]]</f>
        <v>0.64032258064516134</v>
      </c>
      <c r="H673" s="2" t="s">
        <v>74</v>
      </c>
      <c r="I673" s="2">
        <v>25</v>
      </c>
      <c r="J673" s="8">
        <f t="shared" si="113"/>
        <v>79.400000000000006</v>
      </c>
      <c r="K673" s="22" t="s">
        <v>21</v>
      </c>
      <c r="L673" s="22" t="s">
        <v>22</v>
      </c>
      <c r="M673" s="2">
        <v>1377838800</v>
      </c>
      <c r="N673" s="2">
        <v>1378357200</v>
      </c>
      <c r="O673" s="2" t="b">
        <v>0</v>
      </c>
      <c r="P673" s="2" t="b">
        <v>1</v>
      </c>
      <c r="Q673" s="2" t="b">
        <f>AND(Table1[[#This Row],[staff_pick]]=TRUE,Table1[[#This Row],[spotlight]]=TRUE)</f>
        <v>0</v>
      </c>
      <c r="R673" s="2" t="s">
        <v>33</v>
      </c>
      <c r="S673" s="8" t="str">
        <f t="shared" si="114"/>
        <v>theater</v>
      </c>
      <c r="T673" s="8" t="str">
        <f t="shared" si="115"/>
        <v>plays</v>
      </c>
      <c r="U673" s="12">
        <f t="shared" si="116"/>
        <v>41516.208333333336</v>
      </c>
      <c r="V673" s="12">
        <f t="shared" si="117"/>
        <v>41522.208333333336</v>
      </c>
      <c r="W673" s="16">
        <f t="shared" si="118"/>
        <v>6</v>
      </c>
      <c r="X673" s="15">
        <f t="shared" si="119"/>
        <v>1</v>
      </c>
      <c r="Y673" s="19">
        <f t="shared" si="120"/>
        <v>3100</v>
      </c>
      <c r="Z673" s="19">
        <f t="shared" si="121"/>
        <v>1985</v>
      </c>
      <c r="AA673" s="19">
        <f t="shared" si="122"/>
        <v>79.400000000000006</v>
      </c>
      <c r="AB673" s="2" t="str">
        <f t="shared" si="123"/>
        <v>USA</v>
      </c>
      <c r="AF673"/>
    </row>
    <row r="674" spans="2:32" x14ac:dyDescent="0.25">
      <c r="B674" s="24">
        <v>667</v>
      </c>
      <c r="C674" s="2" t="s">
        <v>1375</v>
      </c>
      <c r="D674" s="3" t="s">
        <v>1376</v>
      </c>
      <c r="E674" s="7">
        <v>6900</v>
      </c>
      <c r="F674" s="7">
        <v>12155</v>
      </c>
      <c r="G674" s="5">
        <f>Table1[[#This Row],[pledged]]/Table1[[#This Row],[goal]]</f>
        <v>1.7615942028985507</v>
      </c>
      <c r="H674" s="2" t="s">
        <v>20</v>
      </c>
      <c r="I674" s="2">
        <v>419</v>
      </c>
      <c r="J674" s="8">
        <f t="shared" si="113"/>
        <v>29.009546539379475</v>
      </c>
      <c r="K674" s="22" t="s">
        <v>21</v>
      </c>
      <c r="L674" s="22" t="s">
        <v>22</v>
      </c>
      <c r="M674" s="2">
        <v>1410325200</v>
      </c>
      <c r="N674" s="2">
        <v>1411102800</v>
      </c>
      <c r="O674" s="2" t="b">
        <v>0</v>
      </c>
      <c r="P674" s="2" t="b">
        <v>0</v>
      </c>
      <c r="Q674" s="2" t="b">
        <f>AND(Table1[[#This Row],[staff_pick]]=TRUE,Table1[[#This Row],[spotlight]]=TRUE)</f>
        <v>0</v>
      </c>
      <c r="R674" s="2" t="s">
        <v>1029</v>
      </c>
      <c r="S674" s="8" t="str">
        <f t="shared" si="114"/>
        <v>journalism</v>
      </c>
      <c r="T674" s="8" t="str">
        <f t="shared" si="115"/>
        <v>audio</v>
      </c>
      <c r="U674" s="12">
        <f t="shared" si="116"/>
        <v>41892.208333333336</v>
      </c>
      <c r="V674" s="12">
        <f t="shared" si="117"/>
        <v>41901.208333333336</v>
      </c>
      <c r="W674" s="16">
        <f t="shared" si="118"/>
        <v>9</v>
      </c>
      <c r="X674" s="15">
        <f t="shared" si="119"/>
        <v>1</v>
      </c>
      <c r="Y674" s="19">
        <f t="shared" si="120"/>
        <v>6900</v>
      </c>
      <c r="Z674" s="19">
        <f t="shared" si="121"/>
        <v>12155</v>
      </c>
      <c r="AA674" s="19">
        <f t="shared" si="122"/>
        <v>29.009546539379475</v>
      </c>
      <c r="AB674" s="2" t="str">
        <f t="shared" si="123"/>
        <v>USA</v>
      </c>
      <c r="AF674"/>
    </row>
    <row r="675" spans="2:32" x14ac:dyDescent="0.25">
      <c r="B675" s="24">
        <v>668</v>
      </c>
      <c r="C675" s="2" t="s">
        <v>1377</v>
      </c>
      <c r="D675" s="3" t="s">
        <v>1378</v>
      </c>
      <c r="E675" s="7">
        <v>27500</v>
      </c>
      <c r="F675" s="7">
        <v>5593</v>
      </c>
      <c r="G675" s="5">
        <f>Table1[[#This Row],[pledged]]/Table1[[#This Row],[goal]]</f>
        <v>0.20338181818181819</v>
      </c>
      <c r="H675" s="2" t="s">
        <v>14</v>
      </c>
      <c r="I675" s="2">
        <v>76</v>
      </c>
      <c r="J675" s="8">
        <f t="shared" si="113"/>
        <v>73.59210526315789</v>
      </c>
      <c r="K675" s="22" t="s">
        <v>21</v>
      </c>
      <c r="L675" s="22" t="s">
        <v>22</v>
      </c>
      <c r="M675" s="2">
        <v>1343797200</v>
      </c>
      <c r="N675" s="2">
        <v>1344834000</v>
      </c>
      <c r="O675" s="2" t="b">
        <v>0</v>
      </c>
      <c r="P675" s="2" t="b">
        <v>0</v>
      </c>
      <c r="Q675" s="2" t="b">
        <f>AND(Table1[[#This Row],[staff_pick]]=TRUE,Table1[[#This Row],[spotlight]]=TRUE)</f>
        <v>0</v>
      </c>
      <c r="R675" s="2" t="s">
        <v>33</v>
      </c>
      <c r="S675" s="8" t="str">
        <f t="shared" si="114"/>
        <v>theater</v>
      </c>
      <c r="T675" s="8" t="str">
        <f t="shared" si="115"/>
        <v>plays</v>
      </c>
      <c r="U675" s="12">
        <f t="shared" si="116"/>
        <v>41122.208333333336</v>
      </c>
      <c r="V675" s="12">
        <f t="shared" si="117"/>
        <v>41134.208333333336</v>
      </c>
      <c r="W675" s="16">
        <f t="shared" si="118"/>
        <v>12</v>
      </c>
      <c r="X675" s="15">
        <f t="shared" si="119"/>
        <v>1</v>
      </c>
      <c r="Y675" s="19">
        <f t="shared" si="120"/>
        <v>27500</v>
      </c>
      <c r="Z675" s="19">
        <f t="shared" si="121"/>
        <v>5593</v>
      </c>
      <c r="AA675" s="19">
        <f t="shared" si="122"/>
        <v>73.59210526315789</v>
      </c>
      <c r="AB675" s="2" t="str">
        <f t="shared" si="123"/>
        <v>USA</v>
      </c>
      <c r="AF675"/>
    </row>
    <row r="676" spans="2:32" x14ac:dyDescent="0.25">
      <c r="B676" s="24">
        <v>669</v>
      </c>
      <c r="C676" s="2" t="s">
        <v>1379</v>
      </c>
      <c r="D676" s="3" t="s">
        <v>1380</v>
      </c>
      <c r="E676" s="7">
        <v>48800</v>
      </c>
      <c r="F676" s="7">
        <v>175020</v>
      </c>
      <c r="G676" s="5">
        <f>Table1[[#This Row],[pledged]]/Table1[[#This Row],[goal]]</f>
        <v>3.5864754098360656</v>
      </c>
      <c r="H676" s="2" t="s">
        <v>20</v>
      </c>
      <c r="I676" s="2">
        <v>1621</v>
      </c>
      <c r="J676" s="8">
        <f t="shared" si="113"/>
        <v>107.97038864898211</v>
      </c>
      <c r="K676" s="22" t="s">
        <v>107</v>
      </c>
      <c r="L676" s="22" t="s">
        <v>108</v>
      </c>
      <c r="M676" s="2">
        <v>1498453200</v>
      </c>
      <c r="N676" s="2">
        <v>1499230800</v>
      </c>
      <c r="O676" s="2" t="b">
        <v>0</v>
      </c>
      <c r="P676" s="2" t="b">
        <v>0</v>
      </c>
      <c r="Q676" s="2" t="b">
        <f>AND(Table1[[#This Row],[staff_pick]]=TRUE,Table1[[#This Row],[spotlight]]=TRUE)</f>
        <v>0</v>
      </c>
      <c r="R676" s="2" t="s">
        <v>33</v>
      </c>
      <c r="S676" s="8" t="str">
        <f t="shared" si="114"/>
        <v>theater</v>
      </c>
      <c r="T676" s="8" t="str">
        <f t="shared" si="115"/>
        <v>plays</v>
      </c>
      <c r="U676" s="12">
        <f t="shared" si="116"/>
        <v>42912.208333333328</v>
      </c>
      <c r="V676" s="12">
        <f t="shared" si="117"/>
        <v>42921.208333333328</v>
      </c>
      <c r="W676" s="16">
        <f t="shared" si="118"/>
        <v>9</v>
      </c>
      <c r="X676" s="15">
        <f t="shared" si="119"/>
        <v>1</v>
      </c>
      <c r="Y676" s="19">
        <f t="shared" si="120"/>
        <v>48800</v>
      </c>
      <c r="Z676" s="19">
        <f t="shared" si="121"/>
        <v>175020</v>
      </c>
      <c r="AA676" s="19">
        <f t="shared" si="122"/>
        <v>107.97038864898211</v>
      </c>
      <c r="AB676" s="2" t="str">
        <f t="shared" si="123"/>
        <v>Euro Zone</v>
      </c>
      <c r="AF676"/>
    </row>
    <row r="677" spans="2:32" x14ac:dyDescent="0.25">
      <c r="B677" s="24">
        <v>670</v>
      </c>
      <c r="C677" s="2" t="s">
        <v>1334</v>
      </c>
      <c r="D677" s="3" t="s">
        <v>1381</v>
      </c>
      <c r="E677" s="7">
        <v>16200</v>
      </c>
      <c r="F677" s="7">
        <v>75955</v>
      </c>
      <c r="G677" s="5">
        <f>Table1[[#This Row],[pledged]]/Table1[[#This Row],[goal]]</f>
        <v>4.6885802469135802</v>
      </c>
      <c r="H677" s="2" t="s">
        <v>20</v>
      </c>
      <c r="I677" s="2">
        <v>1101</v>
      </c>
      <c r="J677" s="8">
        <f t="shared" si="113"/>
        <v>68.987284287011803</v>
      </c>
      <c r="K677" s="22" t="s">
        <v>21</v>
      </c>
      <c r="L677" s="22" t="s">
        <v>22</v>
      </c>
      <c r="M677" s="2">
        <v>1456380000</v>
      </c>
      <c r="N677" s="2">
        <v>1457416800</v>
      </c>
      <c r="O677" s="2" t="b">
        <v>0</v>
      </c>
      <c r="P677" s="2" t="b">
        <v>0</v>
      </c>
      <c r="Q677" s="2" t="b">
        <f>AND(Table1[[#This Row],[staff_pick]]=TRUE,Table1[[#This Row],[spotlight]]=TRUE)</f>
        <v>0</v>
      </c>
      <c r="R677" s="2" t="s">
        <v>60</v>
      </c>
      <c r="S677" s="8" t="str">
        <f t="shared" si="114"/>
        <v>music</v>
      </c>
      <c r="T677" s="8" t="str">
        <f t="shared" si="115"/>
        <v>indie rock</v>
      </c>
      <c r="U677" s="12">
        <f t="shared" si="116"/>
        <v>42425.25</v>
      </c>
      <c r="V677" s="12">
        <f t="shared" si="117"/>
        <v>42437.25</v>
      </c>
      <c r="W677" s="16">
        <f t="shared" si="118"/>
        <v>12</v>
      </c>
      <c r="X677" s="15">
        <f t="shared" si="119"/>
        <v>1</v>
      </c>
      <c r="Y677" s="19">
        <f t="shared" si="120"/>
        <v>16200</v>
      </c>
      <c r="Z677" s="19">
        <f t="shared" si="121"/>
        <v>75955</v>
      </c>
      <c r="AA677" s="19">
        <f t="shared" si="122"/>
        <v>68.987284287011803</v>
      </c>
      <c r="AB677" s="2" t="str">
        <f t="shared" si="123"/>
        <v>USA</v>
      </c>
      <c r="AF677"/>
    </row>
    <row r="678" spans="2:32" x14ac:dyDescent="0.25">
      <c r="B678" s="24">
        <v>671</v>
      </c>
      <c r="C678" s="2" t="s">
        <v>1382</v>
      </c>
      <c r="D678" s="3" t="s">
        <v>1383</v>
      </c>
      <c r="E678" s="7">
        <v>97600</v>
      </c>
      <c r="F678" s="7">
        <v>119127</v>
      </c>
      <c r="G678" s="5">
        <f>Table1[[#This Row],[pledged]]/Table1[[#This Row],[goal]]</f>
        <v>1.220563524590164</v>
      </c>
      <c r="H678" s="2" t="s">
        <v>20</v>
      </c>
      <c r="I678" s="2">
        <v>1073</v>
      </c>
      <c r="J678" s="8">
        <f t="shared" si="113"/>
        <v>111.02236719478098</v>
      </c>
      <c r="K678" s="22" t="s">
        <v>21</v>
      </c>
      <c r="L678" s="22" t="s">
        <v>22</v>
      </c>
      <c r="M678" s="2">
        <v>1280552400</v>
      </c>
      <c r="N678" s="2">
        <v>1280898000</v>
      </c>
      <c r="O678" s="2" t="b">
        <v>0</v>
      </c>
      <c r="P678" s="2" t="b">
        <v>1</v>
      </c>
      <c r="Q678" s="2" t="b">
        <f>AND(Table1[[#This Row],[staff_pick]]=TRUE,Table1[[#This Row],[spotlight]]=TRUE)</f>
        <v>0</v>
      </c>
      <c r="R678" s="2" t="s">
        <v>33</v>
      </c>
      <c r="S678" s="8" t="str">
        <f t="shared" si="114"/>
        <v>theater</v>
      </c>
      <c r="T678" s="8" t="str">
        <f t="shared" si="115"/>
        <v>plays</v>
      </c>
      <c r="U678" s="12">
        <f t="shared" si="116"/>
        <v>40390.208333333336</v>
      </c>
      <c r="V678" s="12">
        <f t="shared" si="117"/>
        <v>40394.208333333336</v>
      </c>
      <c r="W678" s="16">
        <f t="shared" si="118"/>
        <v>4</v>
      </c>
      <c r="X678" s="15">
        <f t="shared" si="119"/>
        <v>1</v>
      </c>
      <c r="Y678" s="19">
        <f t="shared" si="120"/>
        <v>97600</v>
      </c>
      <c r="Z678" s="19">
        <f t="shared" si="121"/>
        <v>119127</v>
      </c>
      <c r="AA678" s="19">
        <f t="shared" si="122"/>
        <v>111.02236719478098</v>
      </c>
      <c r="AB678" s="2" t="str">
        <f t="shared" si="123"/>
        <v>USA</v>
      </c>
      <c r="AF678"/>
    </row>
    <row r="679" spans="2:32" x14ac:dyDescent="0.25">
      <c r="B679" s="24">
        <v>672</v>
      </c>
      <c r="C679" s="2" t="s">
        <v>1384</v>
      </c>
      <c r="D679" s="3" t="s">
        <v>1385</v>
      </c>
      <c r="E679" s="7">
        <v>197900</v>
      </c>
      <c r="F679" s="7">
        <v>110689</v>
      </c>
      <c r="G679" s="5">
        <f>Table1[[#This Row],[pledged]]/Table1[[#This Row],[goal]]</f>
        <v>0.55931783729156137</v>
      </c>
      <c r="H679" s="2" t="s">
        <v>14</v>
      </c>
      <c r="I679" s="2">
        <v>4428</v>
      </c>
      <c r="J679" s="8">
        <f t="shared" si="113"/>
        <v>24.997515808491418</v>
      </c>
      <c r="K679" s="22" t="s">
        <v>26</v>
      </c>
      <c r="L679" s="22" t="s">
        <v>27</v>
      </c>
      <c r="M679" s="2">
        <v>1521608400</v>
      </c>
      <c r="N679" s="2">
        <v>1522472400</v>
      </c>
      <c r="O679" s="2" t="b">
        <v>0</v>
      </c>
      <c r="P679" s="2" t="b">
        <v>0</v>
      </c>
      <c r="Q679" s="2" t="b">
        <f>AND(Table1[[#This Row],[staff_pick]]=TRUE,Table1[[#This Row],[spotlight]]=TRUE)</f>
        <v>0</v>
      </c>
      <c r="R679" s="2" t="s">
        <v>33</v>
      </c>
      <c r="S679" s="8" t="str">
        <f t="shared" si="114"/>
        <v>theater</v>
      </c>
      <c r="T679" s="8" t="str">
        <f t="shared" si="115"/>
        <v>plays</v>
      </c>
      <c r="U679" s="12">
        <f t="shared" si="116"/>
        <v>43180.208333333328</v>
      </c>
      <c r="V679" s="12">
        <f t="shared" si="117"/>
        <v>43190.208333333328</v>
      </c>
      <c r="W679" s="16">
        <f t="shared" si="118"/>
        <v>10</v>
      </c>
      <c r="X679" s="15">
        <f t="shared" si="119"/>
        <v>1.49</v>
      </c>
      <c r="Y679" s="19">
        <f t="shared" si="120"/>
        <v>132818.79194630872</v>
      </c>
      <c r="Z679" s="19">
        <f t="shared" si="121"/>
        <v>74287.919463087252</v>
      </c>
      <c r="AA679" s="19">
        <f t="shared" si="122"/>
        <v>16.776856247309677</v>
      </c>
      <c r="AB679" s="2" t="str">
        <f t="shared" si="123"/>
        <v>Australia</v>
      </c>
      <c r="AF679"/>
    </row>
    <row r="680" spans="2:32" x14ac:dyDescent="0.25">
      <c r="B680" s="24">
        <v>673</v>
      </c>
      <c r="C680" s="2" t="s">
        <v>1386</v>
      </c>
      <c r="D680" s="3" t="s">
        <v>1387</v>
      </c>
      <c r="E680" s="7">
        <v>5600</v>
      </c>
      <c r="F680" s="7">
        <v>2445</v>
      </c>
      <c r="G680" s="5">
        <f>Table1[[#This Row],[pledged]]/Table1[[#This Row],[goal]]</f>
        <v>0.43660714285714286</v>
      </c>
      <c r="H680" s="2" t="s">
        <v>14</v>
      </c>
      <c r="I680" s="2">
        <v>58</v>
      </c>
      <c r="J680" s="8">
        <f t="shared" si="113"/>
        <v>42.155172413793103</v>
      </c>
      <c r="K680" s="22" t="s">
        <v>107</v>
      </c>
      <c r="L680" s="22" t="s">
        <v>108</v>
      </c>
      <c r="M680" s="2">
        <v>1460696400</v>
      </c>
      <c r="N680" s="2">
        <v>1462510800</v>
      </c>
      <c r="O680" s="2" t="b">
        <v>0</v>
      </c>
      <c r="P680" s="2" t="b">
        <v>0</v>
      </c>
      <c r="Q680" s="2" t="b">
        <f>AND(Table1[[#This Row],[staff_pick]]=TRUE,Table1[[#This Row],[spotlight]]=TRUE)</f>
        <v>0</v>
      </c>
      <c r="R680" s="2" t="s">
        <v>60</v>
      </c>
      <c r="S680" s="8" t="str">
        <f t="shared" si="114"/>
        <v>music</v>
      </c>
      <c r="T680" s="8" t="str">
        <f t="shared" si="115"/>
        <v>indie rock</v>
      </c>
      <c r="U680" s="12">
        <f t="shared" si="116"/>
        <v>42475.208333333328</v>
      </c>
      <c r="V680" s="12">
        <f t="shared" si="117"/>
        <v>42496.208333333328</v>
      </c>
      <c r="W680" s="16">
        <f t="shared" si="118"/>
        <v>21</v>
      </c>
      <c r="X680" s="15">
        <f t="shared" si="119"/>
        <v>1</v>
      </c>
      <c r="Y680" s="19">
        <f t="shared" si="120"/>
        <v>5600</v>
      </c>
      <c r="Z680" s="19">
        <f t="shared" si="121"/>
        <v>2445</v>
      </c>
      <c r="AA680" s="19">
        <f t="shared" si="122"/>
        <v>42.155172413793103</v>
      </c>
      <c r="AB680" s="2" t="str">
        <f t="shared" si="123"/>
        <v>Euro Zone</v>
      </c>
      <c r="AF680"/>
    </row>
    <row r="681" spans="2:32" x14ac:dyDescent="0.25">
      <c r="B681" s="24">
        <v>674</v>
      </c>
      <c r="C681" s="2" t="s">
        <v>1388</v>
      </c>
      <c r="D681" s="3" t="s">
        <v>1389</v>
      </c>
      <c r="E681" s="7">
        <v>170700</v>
      </c>
      <c r="F681" s="7">
        <v>57250</v>
      </c>
      <c r="G681" s="5">
        <f>Table1[[#This Row],[pledged]]/Table1[[#This Row],[goal]]</f>
        <v>0.33538371411833628</v>
      </c>
      <c r="H681" s="2" t="s">
        <v>74</v>
      </c>
      <c r="I681" s="2">
        <v>1218</v>
      </c>
      <c r="J681" s="8">
        <f t="shared" si="113"/>
        <v>47.003284072249592</v>
      </c>
      <c r="K681" s="22" t="s">
        <v>21</v>
      </c>
      <c r="L681" s="22" t="s">
        <v>22</v>
      </c>
      <c r="M681" s="2">
        <v>1313730000</v>
      </c>
      <c r="N681" s="2">
        <v>1317790800</v>
      </c>
      <c r="O681" s="2" t="b">
        <v>0</v>
      </c>
      <c r="P681" s="2" t="b">
        <v>0</v>
      </c>
      <c r="Q681" s="2" t="b">
        <f>AND(Table1[[#This Row],[staff_pick]]=TRUE,Table1[[#This Row],[spotlight]]=TRUE)</f>
        <v>0</v>
      </c>
      <c r="R681" s="2" t="s">
        <v>122</v>
      </c>
      <c r="S681" s="8" t="str">
        <f t="shared" si="114"/>
        <v>photography</v>
      </c>
      <c r="T681" s="8" t="str">
        <f t="shared" si="115"/>
        <v>photography books</v>
      </c>
      <c r="U681" s="12">
        <f t="shared" si="116"/>
        <v>40774.208333333336</v>
      </c>
      <c r="V681" s="12">
        <f t="shared" si="117"/>
        <v>40821.208333333336</v>
      </c>
      <c r="W681" s="16">
        <f t="shared" si="118"/>
        <v>47</v>
      </c>
      <c r="X681" s="15">
        <f t="shared" si="119"/>
        <v>1</v>
      </c>
      <c r="Y681" s="19">
        <f t="shared" si="120"/>
        <v>170700</v>
      </c>
      <c r="Z681" s="19">
        <f t="shared" si="121"/>
        <v>57250</v>
      </c>
      <c r="AA681" s="19">
        <f t="shared" si="122"/>
        <v>47.003284072249592</v>
      </c>
      <c r="AB681" s="2" t="str">
        <f t="shared" si="123"/>
        <v>USA</v>
      </c>
      <c r="AF681"/>
    </row>
    <row r="682" spans="2:32" x14ac:dyDescent="0.25">
      <c r="B682" s="24">
        <v>675</v>
      </c>
      <c r="C682" s="2" t="s">
        <v>1390</v>
      </c>
      <c r="D682" s="3" t="s">
        <v>1391</v>
      </c>
      <c r="E682" s="7">
        <v>9700</v>
      </c>
      <c r="F682" s="7">
        <v>11929</v>
      </c>
      <c r="G682" s="5">
        <f>Table1[[#This Row],[pledged]]/Table1[[#This Row],[goal]]</f>
        <v>1.2297938144329896</v>
      </c>
      <c r="H682" s="2" t="s">
        <v>20</v>
      </c>
      <c r="I682" s="2">
        <v>331</v>
      </c>
      <c r="J682" s="8">
        <f t="shared" si="113"/>
        <v>36.0392749244713</v>
      </c>
      <c r="K682" s="22" t="s">
        <v>21</v>
      </c>
      <c r="L682" s="22" t="s">
        <v>22</v>
      </c>
      <c r="M682" s="2">
        <v>1568178000</v>
      </c>
      <c r="N682" s="2">
        <v>1568782800</v>
      </c>
      <c r="O682" s="2" t="b">
        <v>0</v>
      </c>
      <c r="P682" s="2" t="b">
        <v>0</v>
      </c>
      <c r="Q682" s="2" t="b">
        <f>AND(Table1[[#This Row],[staff_pick]]=TRUE,Table1[[#This Row],[spotlight]]=TRUE)</f>
        <v>0</v>
      </c>
      <c r="R682" s="2" t="s">
        <v>1029</v>
      </c>
      <c r="S682" s="8" t="str">
        <f t="shared" si="114"/>
        <v>journalism</v>
      </c>
      <c r="T682" s="8" t="str">
        <f t="shared" si="115"/>
        <v>audio</v>
      </c>
      <c r="U682" s="12">
        <f t="shared" si="116"/>
        <v>43719.208333333328</v>
      </c>
      <c r="V682" s="12">
        <f t="shared" si="117"/>
        <v>43726.208333333328</v>
      </c>
      <c r="W682" s="16">
        <f t="shared" si="118"/>
        <v>7</v>
      </c>
      <c r="X682" s="15">
        <f t="shared" si="119"/>
        <v>1</v>
      </c>
      <c r="Y682" s="19">
        <f t="shared" si="120"/>
        <v>9700</v>
      </c>
      <c r="Z682" s="19">
        <f t="shared" si="121"/>
        <v>11929</v>
      </c>
      <c r="AA682" s="19">
        <f t="shared" si="122"/>
        <v>36.0392749244713</v>
      </c>
      <c r="AB682" s="2" t="str">
        <f t="shared" si="123"/>
        <v>USA</v>
      </c>
      <c r="AF682"/>
    </row>
    <row r="683" spans="2:32" x14ac:dyDescent="0.25">
      <c r="B683" s="24">
        <v>676</v>
      </c>
      <c r="C683" s="2" t="s">
        <v>1392</v>
      </c>
      <c r="D683" s="3" t="s">
        <v>1393</v>
      </c>
      <c r="E683" s="7">
        <v>62300</v>
      </c>
      <c r="F683" s="7">
        <v>118214</v>
      </c>
      <c r="G683" s="5">
        <f>Table1[[#This Row],[pledged]]/Table1[[#This Row],[goal]]</f>
        <v>1.8974959871589085</v>
      </c>
      <c r="H683" s="2" t="s">
        <v>20</v>
      </c>
      <c r="I683" s="2">
        <v>1170</v>
      </c>
      <c r="J683" s="8">
        <f t="shared" si="113"/>
        <v>101.03760683760684</v>
      </c>
      <c r="K683" s="22" t="s">
        <v>21</v>
      </c>
      <c r="L683" s="22" t="s">
        <v>22</v>
      </c>
      <c r="M683" s="2">
        <v>1348635600</v>
      </c>
      <c r="N683" s="2">
        <v>1349413200</v>
      </c>
      <c r="O683" s="2" t="b">
        <v>0</v>
      </c>
      <c r="P683" s="2" t="b">
        <v>0</v>
      </c>
      <c r="Q683" s="2" t="b">
        <f>AND(Table1[[#This Row],[staff_pick]]=TRUE,Table1[[#This Row],[spotlight]]=TRUE)</f>
        <v>0</v>
      </c>
      <c r="R683" s="2" t="s">
        <v>122</v>
      </c>
      <c r="S683" s="8" t="str">
        <f t="shared" si="114"/>
        <v>photography</v>
      </c>
      <c r="T683" s="8" t="str">
        <f t="shared" si="115"/>
        <v>photography books</v>
      </c>
      <c r="U683" s="12">
        <f t="shared" si="116"/>
        <v>41178.208333333336</v>
      </c>
      <c r="V683" s="12">
        <f t="shared" si="117"/>
        <v>41187.208333333336</v>
      </c>
      <c r="W683" s="16">
        <f t="shared" si="118"/>
        <v>9</v>
      </c>
      <c r="X683" s="15">
        <f t="shared" si="119"/>
        <v>1</v>
      </c>
      <c r="Y683" s="19">
        <f t="shared" si="120"/>
        <v>62300</v>
      </c>
      <c r="Z683" s="19">
        <f t="shared" si="121"/>
        <v>118214</v>
      </c>
      <c r="AA683" s="19">
        <f t="shared" si="122"/>
        <v>101.03760683760684</v>
      </c>
      <c r="AB683" s="2" t="str">
        <f t="shared" si="123"/>
        <v>USA</v>
      </c>
      <c r="AF683"/>
    </row>
    <row r="684" spans="2:32" x14ac:dyDescent="0.25">
      <c r="B684" s="24">
        <v>677</v>
      </c>
      <c r="C684" s="2" t="s">
        <v>1394</v>
      </c>
      <c r="D684" s="3" t="s">
        <v>1395</v>
      </c>
      <c r="E684" s="7">
        <v>5300</v>
      </c>
      <c r="F684" s="7">
        <v>4432</v>
      </c>
      <c r="G684" s="5">
        <f>Table1[[#This Row],[pledged]]/Table1[[#This Row],[goal]]</f>
        <v>0.83622641509433959</v>
      </c>
      <c r="H684" s="2" t="s">
        <v>14</v>
      </c>
      <c r="I684" s="2">
        <v>111</v>
      </c>
      <c r="J684" s="8">
        <f t="shared" si="113"/>
        <v>39.927927927927925</v>
      </c>
      <c r="K684" s="22" t="s">
        <v>21</v>
      </c>
      <c r="L684" s="22" t="s">
        <v>22</v>
      </c>
      <c r="M684" s="2">
        <v>1468126800</v>
      </c>
      <c r="N684" s="2">
        <v>1472446800</v>
      </c>
      <c r="O684" s="2" t="b">
        <v>0</v>
      </c>
      <c r="P684" s="2" t="b">
        <v>0</v>
      </c>
      <c r="Q684" s="2" t="b">
        <f>AND(Table1[[#This Row],[staff_pick]]=TRUE,Table1[[#This Row],[spotlight]]=TRUE)</f>
        <v>0</v>
      </c>
      <c r="R684" s="2" t="s">
        <v>119</v>
      </c>
      <c r="S684" s="8" t="str">
        <f t="shared" si="114"/>
        <v>publishing</v>
      </c>
      <c r="T684" s="8" t="str">
        <f t="shared" si="115"/>
        <v>fiction</v>
      </c>
      <c r="U684" s="12">
        <f t="shared" si="116"/>
        <v>42561.208333333328</v>
      </c>
      <c r="V684" s="12">
        <f t="shared" si="117"/>
        <v>42611.208333333328</v>
      </c>
      <c r="W684" s="16">
        <f t="shared" si="118"/>
        <v>50</v>
      </c>
      <c r="X684" s="15">
        <f t="shared" si="119"/>
        <v>1</v>
      </c>
      <c r="Y684" s="19">
        <f t="shared" si="120"/>
        <v>5300</v>
      </c>
      <c r="Z684" s="19">
        <f t="shared" si="121"/>
        <v>4432</v>
      </c>
      <c r="AA684" s="19">
        <f t="shared" si="122"/>
        <v>39.927927927927925</v>
      </c>
      <c r="AB684" s="2" t="str">
        <f t="shared" si="123"/>
        <v>USA</v>
      </c>
      <c r="AF684"/>
    </row>
    <row r="685" spans="2:32" x14ac:dyDescent="0.25">
      <c r="B685" s="24">
        <v>678</v>
      </c>
      <c r="C685" s="2" t="s">
        <v>1396</v>
      </c>
      <c r="D685" s="3" t="s">
        <v>1397</v>
      </c>
      <c r="E685" s="7">
        <v>99500</v>
      </c>
      <c r="F685" s="7">
        <v>17879</v>
      </c>
      <c r="G685" s="5">
        <f>Table1[[#This Row],[pledged]]/Table1[[#This Row],[goal]]</f>
        <v>0.17968844221105529</v>
      </c>
      <c r="H685" s="2" t="s">
        <v>74</v>
      </c>
      <c r="I685" s="2">
        <v>215</v>
      </c>
      <c r="J685" s="8">
        <f t="shared" si="113"/>
        <v>83.158139534883716</v>
      </c>
      <c r="K685" s="22" t="s">
        <v>21</v>
      </c>
      <c r="L685" s="22" t="s">
        <v>22</v>
      </c>
      <c r="M685" s="2">
        <v>1547877600</v>
      </c>
      <c r="N685" s="2">
        <v>1548050400</v>
      </c>
      <c r="O685" s="2" t="b">
        <v>0</v>
      </c>
      <c r="P685" s="2" t="b">
        <v>0</v>
      </c>
      <c r="Q685" s="2" t="b">
        <f>AND(Table1[[#This Row],[staff_pick]]=TRUE,Table1[[#This Row],[spotlight]]=TRUE)</f>
        <v>0</v>
      </c>
      <c r="R685" s="2" t="s">
        <v>53</v>
      </c>
      <c r="S685" s="8" t="str">
        <f t="shared" si="114"/>
        <v>film &amp; video</v>
      </c>
      <c r="T685" s="8" t="str">
        <f t="shared" si="115"/>
        <v>drama</v>
      </c>
      <c r="U685" s="12">
        <f t="shared" si="116"/>
        <v>43484.25</v>
      </c>
      <c r="V685" s="12">
        <f t="shared" si="117"/>
        <v>43486.25</v>
      </c>
      <c r="W685" s="16">
        <f t="shared" si="118"/>
        <v>2</v>
      </c>
      <c r="X685" s="15">
        <f t="shared" si="119"/>
        <v>1</v>
      </c>
      <c r="Y685" s="19">
        <f t="shared" si="120"/>
        <v>99500</v>
      </c>
      <c r="Z685" s="19">
        <f t="shared" si="121"/>
        <v>17879</v>
      </c>
      <c r="AA685" s="19">
        <f t="shared" si="122"/>
        <v>83.158139534883716</v>
      </c>
      <c r="AB685" s="2" t="str">
        <f t="shared" si="123"/>
        <v>USA</v>
      </c>
      <c r="AF685"/>
    </row>
    <row r="686" spans="2:32" x14ac:dyDescent="0.25">
      <c r="B686" s="24">
        <v>679</v>
      </c>
      <c r="C686" s="2" t="s">
        <v>668</v>
      </c>
      <c r="D686" s="3" t="s">
        <v>1398</v>
      </c>
      <c r="E686" s="7">
        <v>1400</v>
      </c>
      <c r="F686" s="7">
        <v>14511</v>
      </c>
      <c r="G686" s="5">
        <f>Table1[[#This Row],[pledged]]/Table1[[#This Row],[goal]]</f>
        <v>10.365</v>
      </c>
      <c r="H686" s="2" t="s">
        <v>20</v>
      </c>
      <c r="I686" s="2">
        <v>363</v>
      </c>
      <c r="J686" s="8">
        <f t="shared" si="113"/>
        <v>39.97520661157025</v>
      </c>
      <c r="K686" s="22" t="s">
        <v>21</v>
      </c>
      <c r="L686" s="22" t="s">
        <v>22</v>
      </c>
      <c r="M686" s="2">
        <v>1571374800</v>
      </c>
      <c r="N686" s="2">
        <v>1571806800</v>
      </c>
      <c r="O686" s="2" t="b">
        <v>0</v>
      </c>
      <c r="P686" s="2" t="b">
        <v>1</v>
      </c>
      <c r="Q686" s="2" t="b">
        <f>AND(Table1[[#This Row],[staff_pick]]=TRUE,Table1[[#This Row],[spotlight]]=TRUE)</f>
        <v>0</v>
      </c>
      <c r="R686" s="2" t="s">
        <v>17</v>
      </c>
      <c r="S686" s="8" t="str">
        <f t="shared" si="114"/>
        <v>food</v>
      </c>
      <c r="T686" s="8" t="str">
        <f t="shared" si="115"/>
        <v>food trucks</v>
      </c>
      <c r="U686" s="12">
        <f t="shared" si="116"/>
        <v>43756.208333333328</v>
      </c>
      <c r="V686" s="12">
        <f t="shared" si="117"/>
        <v>43761.208333333328</v>
      </c>
      <c r="W686" s="16">
        <f t="shared" si="118"/>
        <v>5</v>
      </c>
      <c r="X686" s="15">
        <f t="shared" si="119"/>
        <v>1</v>
      </c>
      <c r="Y686" s="19">
        <f t="shared" si="120"/>
        <v>1400</v>
      </c>
      <c r="Z686" s="19">
        <f t="shared" si="121"/>
        <v>14511</v>
      </c>
      <c r="AA686" s="19">
        <f t="shared" si="122"/>
        <v>39.97520661157025</v>
      </c>
      <c r="AB686" s="2" t="str">
        <f t="shared" si="123"/>
        <v>USA</v>
      </c>
      <c r="AF686"/>
    </row>
    <row r="687" spans="2:32" x14ac:dyDescent="0.25">
      <c r="B687" s="24">
        <v>680</v>
      </c>
      <c r="C687" s="2" t="s">
        <v>1399</v>
      </c>
      <c r="D687" s="3" t="s">
        <v>1400</v>
      </c>
      <c r="E687" s="7">
        <v>145600</v>
      </c>
      <c r="F687" s="7">
        <v>141822</v>
      </c>
      <c r="G687" s="5">
        <f>Table1[[#This Row],[pledged]]/Table1[[#This Row],[goal]]</f>
        <v>0.97405219780219776</v>
      </c>
      <c r="H687" s="2" t="s">
        <v>14</v>
      </c>
      <c r="I687" s="2">
        <v>2955</v>
      </c>
      <c r="J687" s="8">
        <f t="shared" si="113"/>
        <v>47.993908629441627</v>
      </c>
      <c r="K687" s="22" t="s">
        <v>21</v>
      </c>
      <c r="L687" s="22" t="s">
        <v>22</v>
      </c>
      <c r="M687" s="2">
        <v>1576303200</v>
      </c>
      <c r="N687" s="2">
        <v>1576476000</v>
      </c>
      <c r="O687" s="2" t="b">
        <v>0</v>
      </c>
      <c r="P687" s="2" t="b">
        <v>1</v>
      </c>
      <c r="Q687" s="2" t="b">
        <f>AND(Table1[[#This Row],[staff_pick]]=TRUE,Table1[[#This Row],[spotlight]]=TRUE)</f>
        <v>0</v>
      </c>
      <c r="R687" s="2" t="s">
        <v>292</v>
      </c>
      <c r="S687" s="8" t="str">
        <f t="shared" si="114"/>
        <v>games</v>
      </c>
      <c r="T687" s="8" t="str">
        <f t="shared" si="115"/>
        <v>mobile games</v>
      </c>
      <c r="U687" s="12">
        <f t="shared" si="116"/>
        <v>43813.25</v>
      </c>
      <c r="V687" s="12">
        <f t="shared" si="117"/>
        <v>43815.25</v>
      </c>
      <c r="W687" s="16">
        <f t="shared" si="118"/>
        <v>2</v>
      </c>
      <c r="X687" s="15">
        <f t="shared" si="119"/>
        <v>1</v>
      </c>
      <c r="Y687" s="19">
        <f t="shared" si="120"/>
        <v>145600</v>
      </c>
      <c r="Z687" s="19">
        <f t="shared" si="121"/>
        <v>141822</v>
      </c>
      <c r="AA687" s="19">
        <f t="shared" si="122"/>
        <v>47.993908629441627</v>
      </c>
      <c r="AB687" s="2" t="str">
        <f t="shared" si="123"/>
        <v>USA</v>
      </c>
      <c r="AF687"/>
    </row>
    <row r="688" spans="2:32" x14ac:dyDescent="0.25">
      <c r="B688" s="24">
        <v>681</v>
      </c>
      <c r="C688" s="2" t="s">
        <v>1401</v>
      </c>
      <c r="D688" s="3" t="s">
        <v>1402</v>
      </c>
      <c r="E688" s="7">
        <v>184100</v>
      </c>
      <c r="F688" s="7">
        <v>159037</v>
      </c>
      <c r="G688" s="5">
        <f>Table1[[#This Row],[pledged]]/Table1[[#This Row],[goal]]</f>
        <v>0.86386203150461705</v>
      </c>
      <c r="H688" s="2" t="s">
        <v>14</v>
      </c>
      <c r="I688" s="2">
        <v>1657</v>
      </c>
      <c r="J688" s="8">
        <f t="shared" si="113"/>
        <v>95.978877489438744</v>
      </c>
      <c r="K688" s="22" t="s">
        <v>21</v>
      </c>
      <c r="L688" s="22" t="s">
        <v>22</v>
      </c>
      <c r="M688" s="2">
        <v>1324447200</v>
      </c>
      <c r="N688" s="2">
        <v>1324965600</v>
      </c>
      <c r="O688" s="2" t="b">
        <v>0</v>
      </c>
      <c r="P688" s="2" t="b">
        <v>0</v>
      </c>
      <c r="Q688" s="2" t="b">
        <f>AND(Table1[[#This Row],[staff_pick]]=TRUE,Table1[[#This Row],[spotlight]]=TRUE)</f>
        <v>0</v>
      </c>
      <c r="R688" s="2" t="s">
        <v>33</v>
      </c>
      <c r="S688" s="8" t="str">
        <f t="shared" si="114"/>
        <v>theater</v>
      </c>
      <c r="T688" s="8" t="str">
        <f t="shared" si="115"/>
        <v>plays</v>
      </c>
      <c r="U688" s="12">
        <f t="shared" si="116"/>
        <v>40898.25</v>
      </c>
      <c r="V688" s="12">
        <f t="shared" si="117"/>
        <v>40904.25</v>
      </c>
      <c r="W688" s="16">
        <f t="shared" si="118"/>
        <v>6</v>
      </c>
      <c r="X688" s="15">
        <f t="shared" si="119"/>
        <v>1</v>
      </c>
      <c r="Y688" s="19">
        <f t="shared" si="120"/>
        <v>184100</v>
      </c>
      <c r="Z688" s="19">
        <f t="shared" si="121"/>
        <v>159037</v>
      </c>
      <c r="AA688" s="19">
        <f t="shared" si="122"/>
        <v>95.978877489438744</v>
      </c>
      <c r="AB688" s="2" t="str">
        <f t="shared" si="123"/>
        <v>USA</v>
      </c>
      <c r="AF688"/>
    </row>
    <row r="689" spans="2:32" x14ac:dyDescent="0.25">
      <c r="B689" s="24">
        <v>682</v>
      </c>
      <c r="C689" s="2" t="s">
        <v>1403</v>
      </c>
      <c r="D689" s="3" t="s">
        <v>1404</v>
      </c>
      <c r="E689" s="7">
        <v>5400</v>
      </c>
      <c r="F689" s="7">
        <v>8109</v>
      </c>
      <c r="G689" s="5">
        <f>Table1[[#This Row],[pledged]]/Table1[[#This Row],[goal]]</f>
        <v>1.5016666666666667</v>
      </c>
      <c r="H689" s="2" t="s">
        <v>20</v>
      </c>
      <c r="I689" s="2">
        <v>103</v>
      </c>
      <c r="J689" s="8">
        <f t="shared" si="113"/>
        <v>78.728155339805824</v>
      </c>
      <c r="K689" s="22" t="s">
        <v>21</v>
      </c>
      <c r="L689" s="22" t="s">
        <v>22</v>
      </c>
      <c r="M689" s="2">
        <v>1386741600</v>
      </c>
      <c r="N689" s="2">
        <v>1387519200</v>
      </c>
      <c r="O689" s="2" t="b">
        <v>0</v>
      </c>
      <c r="P689" s="2" t="b">
        <v>0</v>
      </c>
      <c r="Q689" s="2" t="b">
        <f>AND(Table1[[#This Row],[staff_pick]]=TRUE,Table1[[#This Row],[spotlight]]=TRUE)</f>
        <v>0</v>
      </c>
      <c r="R689" s="2" t="s">
        <v>33</v>
      </c>
      <c r="S689" s="8" t="str">
        <f t="shared" si="114"/>
        <v>theater</v>
      </c>
      <c r="T689" s="8" t="str">
        <f t="shared" si="115"/>
        <v>plays</v>
      </c>
      <c r="U689" s="12">
        <f t="shared" si="116"/>
        <v>41619.25</v>
      </c>
      <c r="V689" s="12">
        <f t="shared" si="117"/>
        <v>41628.25</v>
      </c>
      <c r="W689" s="16">
        <f t="shared" si="118"/>
        <v>9</v>
      </c>
      <c r="X689" s="15">
        <f t="shared" si="119"/>
        <v>1</v>
      </c>
      <c r="Y689" s="19">
        <f t="shared" si="120"/>
        <v>5400</v>
      </c>
      <c r="Z689" s="19">
        <f t="shared" si="121"/>
        <v>8109</v>
      </c>
      <c r="AA689" s="19">
        <f t="shared" si="122"/>
        <v>78.728155339805824</v>
      </c>
      <c r="AB689" s="2" t="str">
        <f t="shared" si="123"/>
        <v>USA</v>
      </c>
      <c r="AF689"/>
    </row>
    <row r="690" spans="2:32" x14ac:dyDescent="0.25">
      <c r="B690" s="24">
        <v>683</v>
      </c>
      <c r="C690" s="2" t="s">
        <v>1405</v>
      </c>
      <c r="D690" s="3" t="s">
        <v>1406</v>
      </c>
      <c r="E690" s="7">
        <v>2300</v>
      </c>
      <c r="F690" s="7">
        <v>8244</v>
      </c>
      <c r="G690" s="5">
        <f>Table1[[#This Row],[pledged]]/Table1[[#This Row],[goal]]</f>
        <v>3.5843478260869563</v>
      </c>
      <c r="H690" s="2" t="s">
        <v>20</v>
      </c>
      <c r="I690" s="2">
        <v>147</v>
      </c>
      <c r="J690" s="8">
        <f t="shared" si="113"/>
        <v>56.081632653061227</v>
      </c>
      <c r="K690" s="22" t="s">
        <v>21</v>
      </c>
      <c r="L690" s="22" t="s">
        <v>22</v>
      </c>
      <c r="M690" s="2">
        <v>1537074000</v>
      </c>
      <c r="N690" s="2">
        <v>1537246800</v>
      </c>
      <c r="O690" s="2" t="b">
        <v>0</v>
      </c>
      <c r="P690" s="2" t="b">
        <v>0</v>
      </c>
      <c r="Q690" s="2" t="b">
        <f>AND(Table1[[#This Row],[staff_pick]]=TRUE,Table1[[#This Row],[spotlight]]=TRUE)</f>
        <v>0</v>
      </c>
      <c r="R690" s="2" t="s">
        <v>33</v>
      </c>
      <c r="S690" s="8" t="str">
        <f t="shared" si="114"/>
        <v>theater</v>
      </c>
      <c r="T690" s="8" t="str">
        <f t="shared" si="115"/>
        <v>plays</v>
      </c>
      <c r="U690" s="12">
        <f t="shared" si="116"/>
        <v>43359.208333333328</v>
      </c>
      <c r="V690" s="12">
        <f t="shared" si="117"/>
        <v>43361.208333333328</v>
      </c>
      <c r="W690" s="16">
        <f t="shared" si="118"/>
        <v>2</v>
      </c>
      <c r="X690" s="15">
        <f t="shared" si="119"/>
        <v>1</v>
      </c>
      <c r="Y690" s="19">
        <f t="shared" si="120"/>
        <v>2300</v>
      </c>
      <c r="Z690" s="19">
        <f t="shared" si="121"/>
        <v>8244</v>
      </c>
      <c r="AA690" s="19">
        <f t="shared" si="122"/>
        <v>56.081632653061227</v>
      </c>
      <c r="AB690" s="2" t="str">
        <f t="shared" si="123"/>
        <v>USA</v>
      </c>
      <c r="AF690"/>
    </row>
    <row r="691" spans="2:32" x14ac:dyDescent="0.25">
      <c r="B691" s="24">
        <v>684</v>
      </c>
      <c r="C691" s="2" t="s">
        <v>1407</v>
      </c>
      <c r="D691" s="3" t="s">
        <v>1408</v>
      </c>
      <c r="E691" s="7">
        <v>1400</v>
      </c>
      <c r="F691" s="7">
        <v>7600</v>
      </c>
      <c r="G691" s="5">
        <f>Table1[[#This Row],[pledged]]/Table1[[#This Row],[goal]]</f>
        <v>5.4285714285714288</v>
      </c>
      <c r="H691" s="2" t="s">
        <v>20</v>
      </c>
      <c r="I691" s="2">
        <v>110</v>
      </c>
      <c r="J691" s="8">
        <f t="shared" si="113"/>
        <v>69.090909090909093</v>
      </c>
      <c r="K691" s="22" t="s">
        <v>15</v>
      </c>
      <c r="L691" s="22" t="s">
        <v>16</v>
      </c>
      <c r="M691" s="2">
        <v>1277787600</v>
      </c>
      <c r="N691" s="2">
        <v>1279515600</v>
      </c>
      <c r="O691" s="2" t="b">
        <v>0</v>
      </c>
      <c r="P691" s="2" t="b">
        <v>0</v>
      </c>
      <c r="Q691" s="2" t="b">
        <f>AND(Table1[[#This Row],[staff_pick]]=TRUE,Table1[[#This Row],[spotlight]]=TRUE)</f>
        <v>0</v>
      </c>
      <c r="R691" s="2" t="s">
        <v>68</v>
      </c>
      <c r="S691" s="8" t="str">
        <f t="shared" si="114"/>
        <v>publishing</v>
      </c>
      <c r="T691" s="8" t="str">
        <f t="shared" si="115"/>
        <v>nonfiction</v>
      </c>
      <c r="U691" s="12">
        <f t="shared" si="116"/>
        <v>40358.208333333336</v>
      </c>
      <c r="V691" s="12">
        <f t="shared" si="117"/>
        <v>40378.208333333336</v>
      </c>
      <c r="W691" s="16">
        <f t="shared" si="118"/>
        <v>20</v>
      </c>
      <c r="X691" s="15">
        <f t="shared" si="119"/>
        <v>1.32</v>
      </c>
      <c r="Y691" s="19">
        <f t="shared" si="120"/>
        <v>1060.6060606060605</v>
      </c>
      <c r="Z691" s="19">
        <f t="shared" si="121"/>
        <v>5757.5757575757571</v>
      </c>
      <c r="AA691" s="19">
        <f t="shared" si="122"/>
        <v>52.341597796143247</v>
      </c>
      <c r="AB691" s="2" t="str">
        <f t="shared" si="123"/>
        <v>Canada</v>
      </c>
      <c r="AF691"/>
    </row>
    <row r="692" spans="2:32" x14ac:dyDescent="0.25">
      <c r="B692" s="24">
        <v>685</v>
      </c>
      <c r="C692" s="2" t="s">
        <v>1409</v>
      </c>
      <c r="D692" s="3" t="s">
        <v>1410</v>
      </c>
      <c r="E692" s="7">
        <v>140000</v>
      </c>
      <c r="F692" s="7">
        <v>94501</v>
      </c>
      <c r="G692" s="5">
        <f>Table1[[#This Row],[pledged]]/Table1[[#This Row],[goal]]</f>
        <v>0.67500714285714281</v>
      </c>
      <c r="H692" s="2" t="s">
        <v>14</v>
      </c>
      <c r="I692" s="2">
        <v>926</v>
      </c>
      <c r="J692" s="8">
        <f t="shared" si="113"/>
        <v>102.05291576673866</v>
      </c>
      <c r="K692" s="22" t="s">
        <v>15</v>
      </c>
      <c r="L692" s="22" t="s">
        <v>16</v>
      </c>
      <c r="M692" s="2">
        <v>1440306000</v>
      </c>
      <c r="N692" s="2">
        <v>1442379600</v>
      </c>
      <c r="O692" s="2" t="b">
        <v>0</v>
      </c>
      <c r="P692" s="2" t="b">
        <v>0</v>
      </c>
      <c r="Q692" s="2" t="b">
        <f>AND(Table1[[#This Row],[staff_pick]]=TRUE,Table1[[#This Row],[spotlight]]=TRUE)</f>
        <v>0</v>
      </c>
      <c r="R692" s="2" t="s">
        <v>33</v>
      </c>
      <c r="S692" s="8" t="str">
        <f t="shared" si="114"/>
        <v>theater</v>
      </c>
      <c r="T692" s="8" t="str">
        <f t="shared" si="115"/>
        <v>plays</v>
      </c>
      <c r="U692" s="12">
        <f t="shared" si="116"/>
        <v>42239.208333333328</v>
      </c>
      <c r="V692" s="12">
        <f t="shared" si="117"/>
        <v>42263.208333333328</v>
      </c>
      <c r="W692" s="16">
        <f t="shared" si="118"/>
        <v>24</v>
      </c>
      <c r="X692" s="15">
        <f t="shared" si="119"/>
        <v>1.32</v>
      </c>
      <c r="Y692" s="19">
        <f t="shared" si="120"/>
        <v>106060.60606060605</v>
      </c>
      <c r="Z692" s="19">
        <f t="shared" si="121"/>
        <v>71591.666666666657</v>
      </c>
      <c r="AA692" s="19">
        <f t="shared" si="122"/>
        <v>77.312814974802009</v>
      </c>
      <c r="AB692" s="2" t="str">
        <f t="shared" si="123"/>
        <v>Canada</v>
      </c>
      <c r="AF692"/>
    </row>
    <row r="693" spans="2:32" x14ac:dyDescent="0.25">
      <c r="B693" s="24">
        <v>686</v>
      </c>
      <c r="C693" s="2" t="s">
        <v>1411</v>
      </c>
      <c r="D693" s="3" t="s">
        <v>1412</v>
      </c>
      <c r="E693" s="7">
        <v>7500</v>
      </c>
      <c r="F693" s="7">
        <v>14381</v>
      </c>
      <c r="G693" s="5">
        <f>Table1[[#This Row],[pledged]]/Table1[[#This Row],[goal]]</f>
        <v>1.9174666666666667</v>
      </c>
      <c r="H693" s="2" t="s">
        <v>20</v>
      </c>
      <c r="I693" s="2">
        <v>134</v>
      </c>
      <c r="J693" s="8">
        <f t="shared" si="113"/>
        <v>107.32089552238806</v>
      </c>
      <c r="K693" s="22" t="s">
        <v>21</v>
      </c>
      <c r="L693" s="22" t="s">
        <v>22</v>
      </c>
      <c r="M693" s="2">
        <v>1522126800</v>
      </c>
      <c r="N693" s="2">
        <v>1523077200</v>
      </c>
      <c r="O693" s="2" t="b">
        <v>0</v>
      </c>
      <c r="P693" s="2" t="b">
        <v>0</v>
      </c>
      <c r="Q693" s="2" t="b">
        <f>AND(Table1[[#This Row],[staff_pick]]=TRUE,Table1[[#This Row],[spotlight]]=TRUE)</f>
        <v>0</v>
      </c>
      <c r="R693" s="2" t="s">
        <v>65</v>
      </c>
      <c r="S693" s="8" t="str">
        <f t="shared" si="114"/>
        <v>technology</v>
      </c>
      <c r="T693" s="8" t="str">
        <f t="shared" si="115"/>
        <v>wearables</v>
      </c>
      <c r="U693" s="12">
        <f t="shared" si="116"/>
        <v>43186.208333333328</v>
      </c>
      <c r="V693" s="12">
        <f t="shared" si="117"/>
        <v>43197.208333333328</v>
      </c>
      <c r="W693" s="16">
        <f t="shared" si="118"/>
        <v>11</v>
      </c>
      <c r="X693" s="15">
        <f t="shared" si="119"/>
        <v>1</v>
      </c>
      <c r="Y693" s="19">
        <f t="shared" si="120"/>
        <v>7500</v>
      </c>
      <c r="Z693" s="19">
        <f t="shared" si="121"/>
        <v>14381</v>
      </c>
      <c r="AA693" s="19">
        <f t="shared" si="122"/>
        <v>107.32089552238806</v>
      </c>
      <c r="AB693" s="2" t="str">
        <f t="shared" si="123"/>
        <v>USA</v>
      </c>
      <c r="AF693"/>
    </row>
    <row r="694" spans="2:32" x14ac:dyDescent="0.25">
      <c r="B694" s="24">
        <v>687</v>
      </c>
      <c r="C694" s="2" t="s">
        <v>1413</v>
      </c>
      <c r="D694" s="3" t="s">
        <v>1414</v>
      </c>
      <c r="E694" s="7">
        <v>1500</v>
      </c>
      <c r="F694" s="7">
        <v>13980</v>
      </c>
      <c r="G694" s="5">
        <f>Table1[[#This Row],[pledged]]/Table1[[#This Row],[goal]]</f>
        <v>9.32</v>
      </c>
      <c r="H694" s="2" t="s">
        <v>20</v>
      </c>
      <c r="I694" s="2">
        <v>269</v>
      </c>
      <c r="J694" s="8">
        <f t="shared" si="113"/>
        <v>51.970260223048328</v>
      </c>
      <c r="K694" s="22" t="s">
        <v>21</v>
      </c>
      <c r="L694" s="22" t="s">
        <v>22</v>
      </c>
      <c r="M694" s="2">
        <v>1489298400</v>
      </c>
      <c r="N694" s="2">
        <v>1489554000</v>
      </c>
      <c r="O694" s="2" t="b">
        <v>0</v>
      </c>
      <c r="P694" s="2" t="b">
        <v>0</v>
      </c>
      <c r="Q694" s="2" t="b">
        <f>AND(Table1[[#This Row],[staff_pick]]=TRUE,Table1[[#This Row],[spotlight]]=TRUE)</f>
        <v>0</v>
      </c>
      <c r="R694" s="2" t="s">
        <v>33</v>
      </c>
      <c r="S694" s="8" t="str">
        <f t="shared" si="114"/>
        <v>theater</v>
      </c>
      <c r="T694" s="8" t="str">
        <f t="shared" si="115"/>
        <v>plays</v>
      </c>
      <c r="U694" s="12">
        <f t="shared" si="116"/>
        <v>42806.25</v>
      </c>
      <c r="V694" s="12">
        <f t="shared" si="117"/>
        <v>42809.208333333328</v>
      </c>
      <c r="W694" s="16">
        <f t="shared" si="118"/>
        <v>3</v>
      </c>
      <c r="X694" s="15">
        <f t="shared" si="119"/>
        <v>1</v>
      </c>
      <c r="Y694" s="19">
        <f t="shared" si="120"/>
        <v>1500</v>
      </c>
      <c r="Z694" s="19">
        <f t="shared" si="121"/>
        <v>13980</v>
      </c>
      <c r="AA694" s="19">
        <f t="shared" si="122"/>
        <v>51.970260223048328</v>
      </c>
      <c r="AB694" s="2" t="str">
        <f t="shared" si="123"/>
        <v>USA</v>
      </c>
      <c r="AF694"/>
    </row>
    <row r="695" spans="2:32" x14ac:dyDescent="0.25">
      <c r="B695" s="24">
        <v>688</v>
      </c>
      <c r="C695" s="2" t="s">
        <v>1415</v>
      </c>
      <c r="D695" s="3" t="s">
        <v>1416</v>
      </c>
      <c r="E695" s="7">
        <v>2900</v>
      </c>
      <c r="F695" s="7">
        <v>12449</v>
      </c>
      <c r="G695" s="5">
        <f>Table1[[#This Row],[pledged]]/Table1[[#This Row],[goal]]</f>
        <v>4.2927586206896553</v>
      </c>
      <c r="H695" s="2" t="s">
        <v>20</v>
      </c>
      <c r="I695" s="2">
        <v>175</v>
      </c>
      <c r="J695" s="8">
        <f t="shared" si="113"/>
        <v>71.137142857142862</v>
      </c>
      <c r="K695" s="22" t="s">
        <v>21</v>
      </c>
      <c r="L695" s="22" t="s">
        <v>22</v>
      </c>
      <c r="M695" s="2">
        <v>1547100000</v>
      </c>
      <c r="N695" s="2">
        <v>1548482400</v>
      </c>
      <c r="O695" s="2" t="b">
        <v>0</v>
      </c>
      <c r="P695" s="2" t="b">
        <v>1</v>
      </c>
      <c r="Q695" s="2" t="b">
        <f>AND(Table1[[#This Row],[staff_pick]]=TRUE,Table1[[#This Row],[spotlight]]=TRUE)</f>
        <v>0</v>
      </c>
      <c r="R695" s="2" t="s">
        <v>269</v>
      </c>
      <c r="S695" s="8" t="str">
        <f t="shared" si="114"/>
        <v>film &amp; video</v>
      </c>
      <c r="T695" s="8" t="str">
        <f t="shared" si="115"/>
        <v>television</v>
      </c>
      <c r="U695" s="12">
        <f t="shared" si="116"/>
        <v>43475.25</v>
      </c>
      <c r="V695" s="12">
        <f t="shared" si="117"/>
        <v>43491.25</v>
      </c>
      <c r="W695" s="16">
        <f t="shared" si="118"/>
        <v>16</v>
      </c>
      <c r="X695" s="15">
        <f t="shared" si="119"/>
        <v>1</v>
      </c>
      <c r="Y695" s="19">
        <f t="shared" si="120"/>
        <v>2900</v>
      </c>
      <c r="Z695" s="19">
        <f t="shared" si="121"/>
        <v>12449</v>
      </c>
      <c r="AA695" s="19">
        <f t="shared" si="122"/>
        <v>71.137142857142862</v>
      </c>
      <c r="AB695" s="2" t="str">
        <f t="shared" si="123"/>
        <v>USA</v>
      </c>
      <c r="AF695"/>
    </row>
    <row r="696" spans="2:32" x14ac:dyDescent="0.25">
      <c r="B696" s="24">
        <v>689</v>
      </c>
      <c r="C696" s="2" t="s">
        <v>1417</v>
      </c>
      <c r="D696" s="3" t="s">
        <v>1418</v>
      </c>
      <c r="E696" s="7">
        <v>7300</v>
      </c>
      <c r="F696" s="7">
        <v>7348</v>
      </c>
      <c r="G696" s="5">
        <f>Table1[[#This Row],[pledged]]/Table1[[#This Row],[goal]]</f>
        <v>1.0065753424657535</v>
      </c>
      <c r="H696" s="2" t="s">
        <v>20</v>
      </c>
      <c r="I696" s="2">
        <v>69</v>
      </c>
      <c r="J696" s="8">
        <f t="shared" si="113"/>
        <v>106.49275362318841</v>
      </c>
      <c r="K696" s="22" t="s">
        <v>21</v>
      </c>
      <c r="L696" s="22" t="s">
        <v>22</v>
      </c>
      <c r="M696" s="2">
        <v>1383022800</v>
      </c>
      <c r="N696" s="2">
        <v>1384063200</v>
      </c>
      <c r="O696" s="2" t="b">
        <v>0</v>
      </c>
      <c r="P696" s="2" t="b">
        <v>0</v>
      </c>
      <c r="Q696" s="2" t="b">
        <f>AND(Table1[[#This Row],[staff_pick]]=TRUE,Table1[[#This Row],[spotlight]]=TRUE)</f>
        <v>0</v>
      </c>
      <c r="R696" s="2" t="s">
        <v>28</v>
      </c>
      <c r="S696" s="8" t="str">
        <f t="shared" si="114"/>
        <v>technology</v>
      </c>
      <c r="T696" s="8" t="str">
        <f t="shared" si="115"/>
        <v>web</v>
      </c>
      <c r="U696" s="12">
        <f t="shared" si="116"/>
        <v>41576.208333333336</v>
      </c>
      <c r="V696" s="12">
        <f t="shared" si="117"/>
        <v>41588.25</v>
      </c>
      <c r="W696" s="16">
        <f t="shared" si="118"/>
        <v>12</v>
      </c>
      <c r="X696" s="15">
        <f t="shared" si="119"/>
        <v>1</v>
      </c>
      <c r="Y696" s="19">
        <f t="shared" si="120"/>
        <v>7300</v>
      </c>
      <c r="Z696" s="19">
        <f t="shared" si="121"/>
        <v>7348</v>
      </c>
      <c r="AA696" s="19">
        <f t="shared" si="122"/>
        <v>106.49275362318841</v>
      </c>
      <c r="AB696" s="2" t="str">
        <f t="shared" si="123"/>
        <v>USA</v>
      </c>
      <c r="AF696"/>
    </row>
    <row r="697" spans="2:32" x14ac:dyDescent="0.25">
      <c r="B697" s="24">
        <v>690</v>
      </c>
      <c r="C697" s="2" t="s">
        <v>1419</v>
      </c>
      <c r="D697" s="3" t="s">
        <v>1420</v>
      </c>
      <c r="E697" s="7">
        <v>3600</v>
      </c>
      <c r="F697" s="7">
        <v>8158</v>
      </c>
      <c r="G697" s="5">
        <f>Table1[[#This Row],[pledged]]/Table1[[#This Row],[goal]]</f>
        <v>2.266111111111111</v>
      </c>
      <c r="H697" s="2" t="s">
        <v>20</v>
      </c>
      <c r="I697" s="2">
        <v>190</v>
      </c>
      <c r="J697" s="8">
        <f t="shared" si="113"/>
        <v>42.93684210526316</v>
      </c>
      <c r="K697" s="22" t="s">
        <v>21</v>
      </c>
      <c r="L697" s="22" t="s">
        <v>22</v>
      </c>
      <c r="M697" s="2">
        <v>1322373600</v>
      </c>
      <c r="N697" s="2">
        <v>1322892000</v>
      </c>
      <c r="O697" s="2" t="b">
        <v>0</v>
      </c>
      <c r="P697" s="2" t="b">
        <v>1</v>
      </c>
      <c r="Q697" s="2" t="b">
        <f>AND(Table1[[#This Row],[staff_pick]]=TRUE,Table1[[#This Row],[spotlight]]=TRUE)</f>
        <v>0</v>
      </c>
      <c r="R697" s="2" t="s">
        <v>42</v>
      </c>
      <c r="S697" s="8" t="str">
        <f t="shared" si="114"/>
        <v>film &amp; video</v>
      </c>
      <c r="T697" s="8" t="str">
        <f t="shared" si="115"/>
        <v>documentary</v>
      </c>
      <c r="U697" s="12">
        <f t="shared" si="116"/>
        <v>40874.25</v>
      </c>
      <c r="V697" s="12">
        <f t="shared" si="117"/>
        <v>40880.25</v>
      </c>
      <c r="W697" s="16">
        <f t="shared" si="118"/>
        <v>6</v>
      </c>
      <c r="X697" s="15">
        <f t="shared" si="119"/>
        <v>1</v>
      </c>
      <c r="Y697" s="19">
        <f t="shared" si="120"/>
        <v>3600</v>
      </c>
      <c r="Z697" s="19">
        <f t="shared" si="121"/>
        <v>8158</v>
      </c>
      <c r="AA697" s="19">
        <f t="shared" si="122"/>
        <v>42.93684210526316</v>
      </c>
      <c r="AB697" s="2" t="str">
        <f t="shared" si="123"/>
        <v>USA</v>
      </c>
      <c r="AF697"/>
    </row>
    <row r="698" spans="2:32" x14ac:dyDescent="0.25">
      <c r="B698" s="24">
        <v>691</v>
      </c>
      <c r="C698" s="2" t="s">
        <v>1421</v>
      </c>
      <c r="D698" s="3" t="s">
        <v>1422</v>
      </c>
      <c r="E698" s="7">
        <v>5000</v>
      </c>
      <c r="F698" s="7">
        <v>7119</v>
      </c>
      <c r="G698" s="5">
        <f>Table1[[#This Row],[pledged]]/Table1[[#This Row],[goal]]</f>
        <v>1.4238</v>
      </c>
      <c r="H698" s="2" t="s">
        <v>20</v>
      </c>
      <c r="I698" s="2">
        <v>237</v>
      </c>
      <c r="J698" s="8">
        <f t="shared" si="113"/>
        <v>30.037974683544302</v>
      </c>
      <c r="K698" s="22" t="s">
        <v>21</v>
      </c>
      <c r="L698" s="22" t="s">
        <v>22</v>
      </c>
      <c r="M698" s="2">
        <v>1349240400</v>
      </c>
      <c r="N698" s="2">
        <v>1350709200</v>
      </c>
      <c r="O698" s="2" t="b">
        <v>1</v>
      </c>
      <c r="P698" s="2" t="b">
        <v>1</v>
      </c>
      <c r="Q698" s="2" t="b">
        <f>AND(Table1[[#This Row],[staff_pick]]=TRUE,Table1[[#This Row],[spotlight]]=TRUE)</f>
        <v>1</v>
      </c>
      <c r="R698" s="2" t="s">
        <v>42</v>
      </c>
      <c r="S698" s="8" t="str">
        <f t="shared" si="114"/>
        <v>film &amp; video</v>
      </c>
      <c r="T698" s="8" t="str">
        <f t="shared" si="115"/>
        <v>documentary</v>
      </c>
      <c r="U698" s="12">
        <f t="shared" si="116"/>
        <v>41185.208333333336</v>
      </c>
      <c r="V698" s="12">
        <f t="shared" si="117"/>
        <v>41202.208333333336</v>
      </c>
      <c r="W698" s="16">
        <f t="shared" si="118"/>
        <v>17</v>
      </c>
      <c r="X698" s="15">
        <f t="shared" si="119"/>
        <v>1</v>
      </c>
      <c r="Y698" s="19">
        <f t="shared" si="120"/>
        <v>5000</v>
      </c>
      <c r="Z698" s="19">
        <f t="shared" si="121"/>
        <v>7119</v>
      </c>
      <c r="AA698" s="19">
        <f t="shared" si="122"/>
        <v>30.037974683544302</v>
      </c>
      <c r="AB698" s="2" t="str">
        <f t="shared" si="123"/>
        <v>USA</v>
      </c>
      <c r="AF698"/>
    </row>
    <row r="699" spans="2:32" x14ac:dyDescent="0.25">
      <c r="B699" s="24">
        <v>692</v>
      </c>
      <c r="C699" s="2" t="s">
        <v>1423</v>
      </c>
      <c r="D699" s="3" t="s">
        <v>1424</v>
      </c>
      <c r="E699" s="7">
        <v>6000</v>
      </c>
      <c r="F699" s="7">
        <v>5438</v>
      </c>
      <c r="G699" s="5">
        <f>Table1[[#This Row],[pledged]]/Table1[[#This Row],[goal]]</f>
        <v>0.90633333333333332</v>
      </c>
      <c r="H699" s="2" t="s">
        <v>14</v>
      </c>
      <c r="I699" s="2">
        <v>77</v>
      </c>
      <c r="J699" s="8">
        <f t="shared" si="113"/>
        <v>70.623376623376629</v>
      </c>
      <c r="K699" s="22" t="s">
        <v>40</v>
      </c>
      <c r="L699" s="22" t="s">
        <v>41</v>
      </c>
      <c r="M699" s="2">
        <v>1562648400</v>
      </c>
      <c r="N699" s="2">
        <v>1564203600</v>
      </c>
      <c r="O699" s="2" t="b">
        <v>0</v>
      </c>
      <c r="P699" s="2" t="b">
        <v>0</v>
      </c>
      <c r="Q699" s="2" t="b">
        <f>AND(Table1[[#This Row],[staff_pick]]=TRUE,Table1[[#This Row],[spotlight]]=TRUE)</f>
        <v>0</v>
      </c>
      <c r="R699" s="2" t="s">
        <v>23</v>
      </c>
      <c r="S699" s="8" t="str">
        <f t="shared" si="114"/>
        <v>music</v>
      </c>
      <c r="T699" s="8" t="str">
        <f t="shared" si="115"/>
        <v>rock</v>
      </c>
      <c r="U699" s="12">
        <f t="shared" si="116"/>
        <v>43655.208333333328</v>
      </c>
      <c r="V699" s="12">
        <f t="shared" si="117"/>
        <v>43673.208333333328</v>
      </c>
      <c r="W699" s="16">
        <f t="shared" si="118"/>
        <v>18</v>
      </c>
      <c r="X699" s="15">
        <f t="shared" si="119"/>
        <v>0.87</v>
      </c>
      <c r="Y699" s="19">
        <f t="shared" si="120"/>
        <v>6896.5517241379312</v>
      </c>
      <c r="Z699" s="19">
        <f t="shared" si="121"/>
        <v>6250.5747126436781</v>
      </c>
      <c r="AA699" s="19">
        <f t="shared" si="122"/>
        <v>81.176294969398413</v>
      </c>
      <c r="AB699" s="2" t="str">
        <f t="shared" si="123"/>
        <v>United Kingdom</v>
      </c>
      <c r="AF699"/>
    </row>
    <row r="700" spans="2:32" x14ac:dyDescent="0.25">
      <c r="B700" s="24">
        <v>693</v>
      </c>
      <c r="C700" s="2" t="s">
        <v>1425</v>
      </c>
      <c r="D700" s="3" t="s">
        <v>1426</v>
      </c>
      <c r="E700" s="7">
        <v>180400</v>
      </c>
      <c r="F700" s="7">
        <v>115396</v>
      </c>
      <c r="G700" s="5">
        <f>Table1[[#This Row],[pledged]]/Table1[[#This Row],[goal]]</f>
        <v>0.63966740576496672</v>
      </c>
      <c r="H700" s="2" t="s">
        <v>14</v>
      </c>
      <c r="I700" s="2">
        <v>1748</v>
      </c>
      <c r="J700" s="8">
        <f t="shared" si="113"/>
        <v>66.016018306636155</v>
      </c>
      <c r="K700" s="22" t="s">
        <v>21</v>
      </c>
      <c r="L700" s="22" t="s">
        <v>22</v>
      </c>
      <c r="M700" s="2">
        <v>1508216400</v>
      </c>
      <c r="N700" s="2">
        <v>1509685200</v>
      </c>
      <c r="O700" s="2" t="b">
        <v>0</v>
      </c>
      <c r="P700" s="2" t="b">
        <v>0</v>
      </c>
      <c r="Q700" s="2" t="b">
        <f>AND(Table1[[#This Row],[staff_pick]]=TRUE,Table1[[#This Row],[spotlight]]=TRUE)</f>
        <v>0</v>
      </c>
      <c r="R700" s="2" t="s">
        <v>33</v>
      </c>
      <c r="S700" s="8" t="str">
        <f t="shared" si="114"/>
        <v>theater</v>
      </c>
      <c r="T700" s="8" t="str">
        <f t="shared" si="115"/>
        <v>plays</v>
      </c>
      <c r="U700" s="12">
        <f t="shared" si="116"/>
        <v>43025.208333333328</v>
      </c>
      <c r="V700" s="12">
        <f t="shared" si="117"/>
        <v>43042.208333333328</v>
      </c>
      <c r="W700" s="16">
        <f t="shared" si="118"/>
        <v>17</v>
      </c>
      <c r="X700" s="15">
        <f t="shared" si="119"/>
        <v>1</v>
      </c>
      <c r="Y700" s="19">
        <f t="shared" si="120"/>
        <v>180400</v>
      </c>
      <c r="Z700" s="19">
        <f t="shared" si="121"/>
        <v>115396</v>
      </c>
      <c r="AA700" s="19">
        <f t="shared" si="122"/>
        <v>66.016018306636155</v>
      </c>
      <c r="AB700" s="2" t="str">
        <f t="shared" si="123"/>
        <v>USA</v>
      </c>
      <c r="AF700"/>
    </row>
    <row r="701" spans="2:32" x14ac:dyDescent="0.25">
      <c r="B701" s="24">
        <v>694</v>
      </c>
      <c r="C701" s="2" t="s">
        <v>1427</v>
      </c>
      <c r="D701" s="3" t="s">
        <v>1428</v>
      </c>
      <c r="E701" s="7">
        <v>9100</v>
      </c>
      <c r="F701" s="7">
        <v>7656</v>
      </c>
      <c r="G701" s="5">
        <f>Table1[[#This Row],[pledged]]/Table1[[#This Row],[goal]]</f>
        <v>0.84131868131868137</v>
      </c>
      <c r="H701" s="2" t="s">
        <v>14</v>
      </c>
      <c r="I701" s="2">
        <v>79</v>
      </c>
      <c r="J701" s="8">
        <f t="shared" si="113"/>
        <v>96.911392405063296</v>
      </c>
      <c r="K701" s="22" t="s">
        <v>21</v>
      </c>
      <c r="L701" s="22" t="s">
        <v>22</v>
      </c>
      <c r="M701" s="2">
        <v>1511762400</v>
      </c>
      <c r="N701" s="2">
        <v>1514959200</v>
      </c>
      <c r="O701" s="2" t="b">
        <v>0</v>
      </c>
      <c r="P701" s="2" t="b">
        <v>0</v>
      </c>
      <c r="Q701" s="2" t="b">
        <f>AND(Table1[[#This Row],[staff_pick]]=TRUE,Table1[[#This Row],[spotlight]]=TRUE)</f>
        <v>0</v>
      </c>
      <c r="R701" s="2" t="s">
        <v>33</v>
      </c>
      <c r="S701" s="8" t="str">
        <f t="shared" si="114"/>
        <v>theater</v>
      </c>
      <c r="T701" s="8" t="str">
        <f t="shared" si="115"/>
        <v>plays</v>
      </c>
      <c r="U701" s="12">
        <f t="shared" si="116"/>
        <v>43066.25</v>
      </c>
      <c r="V701" s="12">
        <f t="shared" si="117"/>
        <v>43103.25</v>
      </c>
      <c r="W701" s="16">
        <f t="shared" si="118"/>
        <v>37</v>
      </c>
      <c r="X701" s="15">
        <f t="shared" si="119"/>
        <v>1</v>
      </c>
      <c r="Y701" s="19">
        <f t="shared" si="120"/>
        <v>9100</v>
      </c>
      <c r="Z701" s="19">
        <f t="shared" si="121"/>
        <v>7656</v>
      </c>
      <c r="AA701" s="19">
        <f t="shared" si="122"/>
        <v>96.911392405063296</v>
      </c>
      <c r="AB701" s="2" t="str">
        <f t="shared" si="123"/>
        <v>USA</v>
      </c>
      <c r="AF701"/>
    </row>
    <row r="702" spans="2:32" x14ac:dyDescent="0.25">
      <c r="B702" s="24">
        <v>695</v>
      </c>
      <c r="C702" s="2" t="s">
        <v>1429</v>
      </c>
      <c r="D702" s="3" t="s">
        <v>1430</v>
      </c>
      <c r="E702" s="7">
        <v>9200</v>
      </c>
      <c r="F702" s="7">
        <v>12322</v>
      </c>
      <c r="G702" s="5">
        <f>Table1[[#This Row],[pledged]]/Table1[[#This Row],[goal]]</f>
        <v>1.3393478260869565</v>
      </c>
      <c r="H702" s="2" t="s">
        <v>20</v>
      </c>
      <c r="I702" s="2">
        <v>196</v>
      </c>
      <c r="J702" s="8">
        <f t="shared" si="113"/>
        <v>62.867346938775512</v>
      </c>
      <c r="K702" s="22" t="s">
        <v>107</v>
      </c>
      <c r="L702" s="22" t="s">
        <v>108</v>
      </c>
      <c r="M702" s="2">
        <v>1447480800</v>
      </c>
      <c r="N702" s="2">
        <v>1448863200</v>
      </c>
      <c r="O702" s="2" t="b">
        <v>1</v>
      </c>
      <c r="P702" s="2" t="b">
        <v>0</v>
      </c>
      <c r="Q702" s="2" t="b">
        <f>AND(Table1[[#This Row],[staff_pick]]=TRUE,Table1[[#This Row],[spotlight]]=TRUE)</f>
        <v>0</v>
      </c>
      <c r="R702" s="2" t="s">
        <v>23</v>
      </c>
      <c r="S702" s="8" t="str">
        <f t="shared" si="114"/>
        <v>music</v>
      </c>
      <c r="T702" s="8" t="str">
        <f t="shared" si="115"/>
        <v>rock</v>
      </c>
      <c r="U702" s="12">
        <f t="shared" si="116"/>
        <v>42322.25</v>
      </c>
      <c r="V702" s="12">
        <f t="shared" si="117"/>
        <v>42338.25</v>
      </c>
      <c r="W702" s="16">
        <f t="shared" si="118"/>
        <v>16</v>
      </c>
      <c r="X702" s="15">
        <f t="shared" si="119"/>
        <v>1</v>
      </c>
      <c r="Y702" s="19">
        <f t="shared" si="120"/>
        <v>9200</v>
      </c>
      <c r="Z702" s="19">
        <f t="shared" si="121"/>
        <v>12322</v>
      </c>
      <c r="AA702" s="19">
        <f t="shared" si="122"/>
        <v>62.867346938775512</v>
      </c>
      <c r="AB702" s="2" t="str">
        <f t="shared" si="123"/>
        <v>Euro Zone</v>
      </c>
      <c r="AF702"/>
    </row>
    <row r="703" spans="2:32" x14ac:dyDescent="0.25">
      <c r="B703" s="24">
        <v>696</v>
      </c>
      <c r="C703" s="2" t="s">
        <v>1431</v>
      </c>
      <c r="D703" s="3" t="s">
        <v>1432</v>
      </c>
      <c r="E703" s="7">
        <v>164100</v>
      </c>
      <c r="F703" s="7">
        <v>96888</v>
      </c>
      <c r="G703" s="5">
        <f>Table1[[#This Row],[pledged]]/Table1[[#This Row],[goal]]</f>
        <v>0.59042047531992692</v>
      </c>
      <c r="H703" s="2" t="s">
        <v>14</v>
      </c>
      <c r="I703" s="2">
        <v>889</v>
      </c>
      <c r="J703" s="8">
        <f t="shared" si="113"/>
        <v>108.98537682789652</v>
      </c>
      <c r="K703" s="22" t="s">
        <v>21</v>
      </c>
      <c r="L703" s="22" t="s">
        <v>22</v>
      </c>
      <c r="M703" s="2">
        <v>1429506000</v>
      </c>
      <c r="N703" s="2">
        <v>1429592400</v>
      </c>
      <c r="O703" s="2" t="b">
        <v>0</v>
      </c>
      <c r="P703" s="2" t="b">
        <v>1</v>
      </c>
      <c r="Q703" s="2" t="b">
        <f>AND(Table1[[#This Row],[staff_pick]]=TRUE,Table1[[#This Row],[spotlight]]=TRUE)</f>
        <v>0</v>
      </c>
      <c r="R703" s="2" t="s">
        <v>33</v>
      </c>
      <c r="S703" s="8" t="str">
        <f t="shared" si="114"/>
        <v>theater</v>
      </c>
      <c r="T703" s="8" t="str">
        <f t="shared" si="115"/>
        <v>plays</v>
      </c>
      <c r="U703" s="12">
        <f t="shared" si="116"/>
        <v>42114.208333333328</v>
      </c>
      <c r="V703" s="12">
        <f t="shared" si="117"/>
        <v>42115.208333333328</v>
      </c>
      <c r="W703" s="16">
        <f t="shared" si="118"/>
        <v>1</v>
      </c>
      <c r="X703" s="15">
        <f t="shared" si="119"/>
        <v>1</v>
      </c>
      <c r="Y703" s="19">
        <f t="shared" si="120"/>
        <v>164100</v>
      </c>
      <c r="Z703" s="19">
        <f t="shared" si="121"/>
        <v>96888</v>
      </c>
      <c r="AA703" s="19">
        <f t="shared" si="122"/>
        <v>108.98537682789652</v>
      </c>
      <c r="AB703" s="2" t="str">
        <f t="shared" si="123"/>
        <v>USA</v>
      </c>
      <c r="AF703"/>
    </row>
    <row r="704" spans="2:32" x14ac:dyDescent="0.25">
      <c r="B704" s="24">
        <v>697</v>
      </c>
      <c r="C704" s="2" t="s">
        <v>1433</v>
      </c>
      <c r="D704" s="3" t="s">
        <v>1434</v>
      </c>
      <c r="E704" s="7">
        <v>128900</v>
      </c>
      <c r="F704" s="7">
        <v>196960</v>
      </c>
      <c r="G704" s="5">
        <f>Table1[[#This Row],[pledged]]/Table1[[#This Row],[goal]]</f>
        <v>1.5280062063615205</v>
      </c>
      <c r="H704" s="2" t="s">
        <v>20</v>
      </c>
      <c r="I704" s="2">
        <v>7295</v>
      </c>
      <c r="J704" s="8">
        <f t="shared" si="113"/>
        <v>26.999314599040439</v>
      </c>
      <c r="K704" s="22" t="s">
        <v>21</v>
      </c>
      <c r="L704" s="22" t="s">
        <v>22</v>
      </c>
      <c r="M704" s="2">
        <v>1522472400</v>
      </c>
      <c r="N704" s="2">
        <v>1522645200</v>
      </c>
      <c r="O704" s="2" t="b">
        <v>0</v>
      </c>
      <c r="P704" s="2" t="b">
        <v>0</v>
      </c>
      <c r="Q704" s="2" t="b">
        <f>AND(Table1[[#This Row],[staff_pick]]=TRUE,Table1[[#This Row],[spotlight]]=TRUE)</f>
        <v>0</v>
      </c>
      <c r="R704" s="2" t="s">
        <v>50</v>
      </c>
      <c r="S704" s="8" t="str">
        <f t="shared" si="114"/>
        <v>music</v>
      </c>
      <c r="T704" s="8" t="str">
        <f t="shared" si="115"/>
        <v>electric music</v>
      </c>
      <c r="U704" s="12">
        <f t="shared" si="116"/>
        <v>43190.208333333328</v>
      </c>
      <c r="V704" s="12">
        <f t="shared" si="117"/>
        <v>43192.208333333328</v>
      </c>
      <c r="W704" s="16">
        <f t="shared" si="118"/>
        <v>2</v>
      </c>
      <c r="X704" s="15">
        <f t="shared" si="119"/>
        <v>1</v>
      </c>
      <c r="Y704" s="19">
        <f t="shared" si="120"/>
        <v>128900</v>
      </c>
      <c r="Z704" s="19">
        <f t="shared" si="121"/>
        <v>196960</v>
      </c>
      <c r="AA704" s="19">
        <f t="shared" si="122"/>
        <v>26.999314599040439</v>
      </c>
      <c r="AB704" s="2" t="str">
        <f t="shared" si="123"/>
        <v>USA</v>
      </c>
      <c r="AF704"/>
    </row>
    <row r="705" spans="2:32" x14ac:dyDescent="0.25">
      <c r="B705" s="24">
        <v>698</v>
      </c>
      <c r="C705" s="2" t="s">
        <v>1435</v>
      </c>
      <c r="D705" s="3" t="s">
        <v>1436</v>
      </c>
      <c r="E705" s="7">
        <v>42100</v>
      </c>
      <c r="F705" s="7">
        <v>188057</v>
      </c>
      <c r="G705" s="5">
        <f>Table1[[#This Row],[pledged]]/Table1[[#This Row],[goal]]</f>
        <v>4.466912114014252</v>
      </c>
      <c r="H705" s="2" t="s">
        <v>20</v>
      </c>
      <c r="I705" s="2">
        <v>2893</v>
      </c>
      <c r="J705" s="8">
        <f t="shared" si="113"/>
        <v>65.004147943311438</v>
      </c>
      <c r="K705" s="22" t="s">
        <v>15</v>
      </c>
      <c r="L705" s="22" t="s">
        <v>16</v>
      </c>
      <c r="M705" s="2">
        <v>1322114400</v>
      </c>
      <c r="N705" s="2">
        <v>1323324000</v>
      </c>
      <c r="O705" s="2" t="b">
        <v>0</v>
      </c>
      <c r="P705" s="2" t="b">
        <v>0</v>
      </c>
      <c r="Q705" s="2" t="b">
        <f>AND(Table1[[#This Row],[staff_pick]]=TRUE,Table1[[#This Row],[spotlight]]=TRUE)</f>
        <v>0</v>
      </c>
      <c r="R705" s="2" t="s">
        <v>65</v>
      </c>
      <c r="S705" s="8" t="str">
        <f t="shared" si="114"/>
        <v>technology</v>
      </c>
      <c r="T705" s="8" t="str">
        <f t="shared" si="115"/>
        <v>wearables</v>
      </c>
      <c r="U705" s="12">
        <f t="shared" si="116"/>
        <v>40871.25</v>
      </c>
      <c r="V705" s="12">
        <f t="shared" si="117"/>
        <v>40885.25</v>
      </c>
      <c r="W705" s="16">
        <f t="shared" si="118"/>
        <v>14</v>
      </c>
      <c r="X705" s="15">
        <f t="shared" si="119"/>
        <v>1.32</v>
      </c>
      <c r="Y705" s="19">
        <f t="shared" si="120"/>
        <v>31893.939393939392</v>
      </c>
      <c r="Z705" s="19">
        <f t="shared" si="121"/>
        <v>142467.42424242423</v>
      </c>
      <c r="AA705" s="19">
        <f t="shared" si="122"/>
        <v>49.245566623720784</v>
      </c>
      <c r="AB705" s="2" t="str">
        <f t="shared" si="123"/>
        <v>Canada</v>
      </c>
      <c r="AF705"/>
    </row>
    <row r="706" spans="2:32" x14ac:dyDescent="0.25">
      <c r="B706" s="24">
        <v>699</v>
      </c>
      <c r="C706" s="2" t="s">
        <v>444</v>
      </c>
      <c r="D706" s="3" t="s">
        <v>1437</v>
      </c>
      <c r="E706" s="7">
        <v>7400</v>
      </c>
      <c r="F706" s="7">
        <v>6245</v>
      </c>
      <c r="G706" s="5">
        <f>Table1[[#This Row],[pledged]]/Table1[[#This Row],[goal]]</f>
        <v>0.8439189189189189</v>
      </c>
      <c r="H706" s="2" t="s">
        <v>14</v>
      </c>
      <c r="I706" s="2">
        <v>56</v>
      </c>
      <c r="J706" s="8">
        <f t="shared" si="113"/>
        <v>111.51785714285714</v>
      </c>
      <c r="K706" s="22" t="s">
        <v>21</v>
      </c>
      <c r="L706" s="22" t="s">
        <v>22</v>
      </c>
      <c r="M706" s="2">
        <v>1561438800</v>
      </c>
      <c r="N706" s="2">
        <v>1561525200</v>
      </c>
      <c r="O706" s="2" t="b">
        <v>0</v>
      </c>
      <c r="P706" s="2" t="b">
        <v>0</v>
      </c>
      <c r="Q706" s="2" t="b">
        <f>AND(Table1[[#This Row],[staff_pick]]=TRUE,Table1[[#This Row],[spotlight]]=TRUE)</f>
        <v>0</v>
      </c>
      <c r="R706" s="2" t="s">
        <v>53</v>
      </c>
      <c r="S706" s="8" t="str">
        <f t="shared" si="114"/>
        <v>film &amp; video</v>
      </c>
      <c r="T706" s="8" t="str">
        <f t="shared" si="115"/>
        <v>drama</v>
      </c>
      <c r="U706" s="12">
        <f t="shared" si="116"/>
        <v>43641.208333333328</v>
      </c>
      <c r="V706" s="12">
        <f t="shared" si="117"/>
        <v>43642.208333333328</v>
      </c>
      <c r="W706" s="16">
        <f t="shared" si="118"/>
        <v>1</v>
      </c>
      <c r="X706" s="15">
        <f t="shared" si="119"/>
        <v>1</v>
      </c>
      <c r="Y706" s="19">
        <f t="shared" si="120"/>
        <v>7400</v>
      </c>
      <c r="Z706" s="19">
        <f t="shared" si="121"/>
        <v>6245</v>
      </c>
      <c r="AA706" s="19">
        <f t="shared" si="122"/>
        <v>111.51785714285714</v>
      </c>
      <c r="AB706" s="2" t="str">
        <f t="shared" si="123"/>
        <v>USA</v>
      </c>
      <c r="AF706"/>
    </row>
    <row r="707" spans="2:32" x14ac:dyDescent="0.25">
      <c r="B707" s="24">
        <v>700</v>
      </c>
      <c r="C707" s="2" t="s">
        <v>1438</v>
      </c>
      <c r="D707" s="3" t="s">
        <v>1439</v>
      </c>
      <c r="E707" s="7">
        <v>100</v>
      </c>
      <c r="F707" s="7">
        <v>3</v>
      </c>
      <c r="G707" s="5">
        <f>Table1[[#This Row],[pledged]]/Table1[[#This Row],[goal]]</f>
        <v>0.03</v>
      </c>
      <c r="H707" s="2" t="s">
        <v>14</v>
      </c>
      <c r="I707" s="2">
        <v>1</v>
      </c>
      <c r="J707" s="8">
        <f t="shared" si="113"/>
        <v>3</v>
      </c>
      <c r="K707" s="22" t="s">
        <v>21</v>
      </c>
      <c r="L707" s="22" t="s">
        <v>22</v>
      </c>
      <c r="M707" s="2">
        <v>1264399200</v>
      </c>
      <c r="N707" s="2">
        <v>1265695200</v>
      </c>
      <c r="O707" s="2" t="b">
        <v>0</v>
      </c>
      <c r="P707" s="2" t="b">
        <v>0</v>
      </c>
      <c r="Q707" s="2" t="b">
        <f>AND(Table1[[#This Row],[staff_pick]]=TRUE,Table1[[#This Row],[spotlight]]=TRUE)</f>
        <v>0</v>
      </c>
      <c r="R707" s="2" t="s">
        <v>65</v>
      </c>
      <c r="S707" s="8" t="str">
        <f t="shared" si="114"/>
        <v>technology</v>
      </c>
      <c r="T707" s="8" t="str">
        <f t="shared" si="115"/>
        <v>wearables</v>
      </c>
      <c r="U707" s="12">
        <f t="shared" si="116"/>
        <v>40203.25</v>
      </c>
      <c r="V707" s="12">
        <f t="shared" si="117"/>
        <v>40218.25</v>
      </c>
      <c r="W707" s="16">
        <f t="shared" si="118"/>
        <v>15</v>
      </c>
      <c r="X707" s="15">
        <f t="shared" si="119"/>
        <v>1</v>
      </c>
      <c r="Y707" s="19">
        <f t="shared" si="120"/>
        <v>100</v>
      </c>
      <c r="Z707" s="19">
        <f t="shared" si="121"/>
        <v>3</v>
      </c>
      <c r="AA707" s="19">
        <f t="shared" si="122"/>
        <v>3</v>
      </c>
      <c r="AB707" s="2" t="str">
        <f t="shared" si="123"/>
        <v>USA</v>
      </c>
      <c r="AF707"/>
    </row>
    <row r="708" spans="2:32" x14ac:dyDescent="0.25">
      <c r="B708" s="24">
        <v>701</v>
      </c>
      <c r="C708" s="2" t="s">
        <v>1440</v>
      </c>
      <c r="D708" s="3" t="s">
        <v>1441</v>
      </c>
      <c r="E708" s="7">
        <v>52000</v>
      </c>
      <c r="F708" s="7">
        <v>91014</v>
      </c>
      <c r="G708" s="5">
        <f>Table1[[#This Row],[pledged]]/Table1[[#This Row],[goal]]</f>
        <v>1.7502692307692307</v>
      </c>
      <c r="H708" s="2" t="s">
        <v>20</v>
      </c>
      <c r="I708" s="2">
        <v>820</v>
      </c>
      <c r="J708" s="8">
        <f t="shared" si="113"/>
        <v>110.99268292682927</v>
      </c>
      <c r="K708" s="22" t="s">
        <v>21</v>
      </c>
      <c r="L708" s="22" t="s">
        <v>22</v>
      </c>
      <c r="M708" s="2">
        <v>1301202000</v>
      </c>
      <c r="N708" s="2">
        <v>1301806800</v>
      </c>
      <c r="O708" s="2" t="b">
        <v>1</v>
      </c>
      <c r="P708" s="2" t="b">
        <v>0</v>
      </c>
      <c r="Q708" s="2" t="b">
        <f>AND(Table1[[#This Row],[staff_pick]]=TRUE,Table1[[#This Row],[spotlight]]=TRUE)</f>
        <v>0</v>
      </c>
      <c r="R708" s="2" t="s">
        <v>33</v>
      </c>
      <c r="S708" s="8" t="str">
        <f t="shared" si="114"/>
        <v>theater</v>
      </c>
      <c r="T708" s="8" t="str">
        <f t="shared" si="115"/>
        <v>plays</v>
      </c>
      <c r="U708" s="12">
        <f t="shared" si="116"/>
        <v>40629.208333333336</v>
      </c>
      <c r="V708" s="12">
        <f t="shared" si="117"/>
        <v>40636.208333333336</v>
      </c>
      <c r="W708" s="16">
        <f t="shared" si="118"/>
        <v>7</v>
      </c>
      <c r="X708" s="15">
        <f t="shared" si="119"/>
        <v>1</v>
      </c>
      <c r="Y708" s="19">
        <f t="shared" si="120"/>
        <v>52000</v>
      </c>
      <c r="Z708" s="19">
        <f t="shared" si="121"/>
        <v>91014</v>
      </c>
      <c r="AA708" s="19">
        <f t="shared" si="122"/>
        <v>110.99268292682927</v>
      </c>
      <c r="AB708" s="2" t="str">
        <f t="shared" si="123"/>
        <v>USA</v>
      </c>
      <c r="AF708"/>
    </row>
    <row r="709" spans="2:32" x14ac:dyDescent="0.25">
      <c r="B709" s="24">
        <v>702</v>
      </c>
      <c r="C709" s="2" t="s">
        <v>1442</v>
      </c>
      <c r="D709" s="3" t="s">
        <v>1443</v>
      </c>
      <c r="E709" s="7">
        <v>8700</v>
      </c>
      <c r="F709" s="7">
        <v>4710</v>
      </c>
      <c r="G709" s="5">
        <f>Table1[[#This Row],[pledged]]/Table1[[#This Row],[goal]]</f>
        <v>0.54137931034482756</v>
      </c>
      <c r="H709" s="2" t="s">
        <v>14</v>
      </c>
      <c r="I709" s="2">
        <v>83</v>
      </c>
      <c r="J709" s="8">
        <f t="shared" si="113"/>
        <v>56.746987951807228</v>
      </c>
      <c r="K709" s="22" t="s">
        <v>21</v>
      </c>
      <c r="L709" s="22" t="s">
        <v>22</v>
      </c>
      <c r="M709" s="2">
        <v>1374469200</v>
      </c>
      <c r="N709" s="2">
        <v>1374901200</v>
      </c>
      <c r="O709" s="2" t="b">
        <v>0</v>
      </c>
      <c r="P709" s="2" t="b">
        <v>0</v>
      </c>
      <c r="Q709" s="2" t="b">
        <f>AND(Table1[[#This Row],[staff_pick]]=TRUE,Table1[[#This Row],[spotlight]]=TRUE)</f>
        <v>0</v>
      </c>
      <c r="R709" s="2" t="s">
        <v>65</v>
      </c>
      <c r="S709" s="8" t="str">
        <f t="shared" si="114"/>
        <v>technology</v>
      </c>
      <c r="T709" s="8" t="str">
        <f t="shared" si="115"/>
        <v>wearables</v>
      </c>
      <c r="U709" s="12">
        <f t="shared" si="116"/>
        <v>41477.208333333336</v>
      </c>
      <c r="V709" s="12">
        <f t="shared" si="117"/>
        <v>41482.208333333336</v>
      </c>
      <c r="W709" s="16">
        <f t="shared" si="118"/>
        <v>5</v>
      </c>
      <c r="X709" s="15">
        <f t="shared" si="119"/>
        <v>1</v>
      </c>
      <c r="Y709" s="19">
        <f t="shared" si="120"/>
        <v>8700</v>
      </c>
      <c r="Z709" s="19">
        <f t="shared" si="121"/>
        <v>4710</v>
      </c>
      <c r="AA709" s="19">
        <f t="shared" si="122"/>
        <v>56.746987951807228</v>
      </c>
      <c r="AB709" s="2" t="str">
        <f t="shared" si="123"/>
        <v>USA</v>
      </c>
      <c r="AF709"/>
    </row>
    <row r="710" spans="2:32" x14ac:dyDescent="0.25">
      <c r="B710" s="24">
        <v>703</v>
      </c>
      <c r="C710" s="2" t="s">
        <v>1444</v>
      </c>
      <c r="D710" s="3" t="s">
        <v>1445</v>
      </c>
      <c r="E710" s="7">
        <v>63400</v>
      </c>
      <c r="F710" s="7">
        <v>197728</v>
      </c>
      <c r="G710" s="5">
        <f>Table1[[#This Row],[pledged]]/Table1[[#This Row],[goal]]</f>
        <v>3.1187381703470032</v>
      </c>
      <c r="H710" s="2" t="s">
        <v>20</v>
      </c>
      <c r="I710" s="2">
        <v>2038</v>
      </c>
      <c r="J710" s="8">
        <f t="shared" si="113"/>
        <v>97.020608439646708</v>
      </c>
      <c r="K710" s="22" t="s">
        <v>21</v>
      </c>
      <c r="L710" s="22" t="s">
        <v>22</v>
      </c>
      <c r="M710" s="2">
        <v>1334984400</v>
      </c>
      <c r="N710" s="2">
        <v>1336453200</v>
      </c>
      <c r="O710" s="2" t="b">
        <v>1</v>
      </c>
      <c r="P710" s="2" t="b">
        <v>1</v>
      </c>
      <c r="Q710" s="2" t="b">
        <f>AND(Table1[[#This Row],[staff_pick]]=TRUE,Table1[[#This Row],[spotlight]]=TRUE)</f>
        <v>1</v>
      </c>
      <c r="R710" s="2" t="s">
        <v>206</v>
      </c>
      <c r="S710" s="8" t="str">
        <f t="shared" si="114"/>
        <v>publishing</v>
      </c>
      <c r="T710" s="8" t="str">
        <f t="shared" si="115"/>
        <v>translations</v>
      </c>
      <c r="U710" s="12">
        <f t="shared" si="116"/>
        <v>41020.208333333336</v>
      </c>
      <c r="V710" s="12">
        <f t="shared" si="117"/>
        <v>41037.208333333336</v>
      </c>
      <c r="W710" s="16">
        <f t="shared" si="118"/>
        <v>17</v>
      </c>
      <c r="X710" s="15">
        <f t="shared" si="119"/>
        <v>1</v>
      </c>
      <c r="Y710" s="19">
        <f t="shared" si="120"/>
        <v>63400</v>
      </c>
      <c r="Z710" s="19">
        <f t="shared" si="121"/>
        <v>197728</v>
      </c>
      <c r="AA710" s="19">
        <f t="shared" si="122"/>
        <v>97.020608439646708</v>
      </c>
      <c r="AB710" s="2" t="str">
        <f t="shared" si="123"/>
        <v>USA</v>
      </c>
      <c r="AF710"/>
    </row>
    <row r="711" spans="2:32" x14ac:dyDescent="0.25">
      <c r="B711" s="24">
        <v>704</v>
      </c>
      <c r="C711" s="2" t="s">
        <v>1446</v>
      </c>
      <c r="D711" s="3" t="s">
        <v>1447</v>
      </c>
      <c r="E711" s="7">
        <v>8700</v>
      </c>
      <c r="F711" s="7">
        <v>10682</v>
      </c>
      <c r="G711" s="5">
        <f>Table1[[#This Row],[pledged]]/Table1[[#This Row],[goal]]</f>
        <v>1.2278160919540231</v>
      </c>
      <c r="H711" s="2" t="s">
        <v>20</v>
      </c>
      <c r="I711" s="2">
        <v>116</v>
      </c>
      <c r="J711" s="8">
        <f t="shared" ref="J711:J774" si="124">IFERROR(F711/I711,0)</f>
        <v>92.08620689655173</v>
      </c>
      <c r="K711" s="22" t="s">
        <v>21</v>
      </c>
      <c r="L711" s="22" t="s">
        <v>22</v>
      </c>
      <c r="M711" s="2">
        <v>1467608400</v>
      </c>
      <c r="N711" s="2">
        <v>1468904400</v>
      </c>
      <c r="O711" s="2" t="b">
        <v>0</v>
      </c>
      <c r="P711" s="2" t="b">
        <v>0</v>
      </c>
      <c r="Q711" s="2" t="b">
        <f>AND(Table1[[#This Row],[staff_pick]]=TRUE,Table1[[#This Row],[spotlight]]=TRUE)</f>
        <v>0</v>
      </c>
      <c r="R711" s="2" t="s">
        <v>71</v>
      </c>
      <c r="S711" s="8" t="str">
        <f t="shared" ref="S711:S774" si="125">LEFT(R711,SEARCH("/",R711,1)-1)</f>
        <v>film &amp; video</v>
      </c>
      <c r="T711" s="8" t="str">
        <f t="shared" ref="T711:T774" si="126">MID(R711,SEARCH("/",R711,1)+1,256)</f>
        <v>animation</v>
      </c>
      <c r="U711" s="12">
        <f t="shared" ref="U711:U774" si="127">(((M711/60)/60)/24)+DATE(1970,1,1)</f>
        <v>42555.208333333328</v>
      </c>
      <c r="V711" s="12">
        <f t="shared" ref="V711:V774" si="128">(((N711/60)/60)/24)+DATE(1970,1,1)</f>
        <v>42570.208333333328</v>
      </c>
      <c r="W711" s="16">
        <f t="shared" ref="W711:W774" si="129">_xlfn.DAYS(V711,U711)</f>
        <v>15</v>
      </c>
      <c r="X711" s="15">
        <f t="shared" ref="X711:X774" si="130">VLOOKUP(L711,$AF$7:$AG$13,2,FALSE)</f>
        <v>1</v>
      </c>
      <c r="Y711" s="19">
        <f t="shared" ref="Y711:Y774" si="131">E711/X711</f>
        <v>8700</v>
      </c>
      <c r="Z711" s="19">
        <f t="shared" ref="Z711:Z774" si="132">F711/X711</f>
        <v>10682</v>
      </c>
      <c r="AA711" s="19">
        <f t="shared" ref="AA711:AA774" si="133">IFERROR(Z711/I711,0)</f>
        <v>92.08620689655173</v>
      </c>
      <c r="AB711" s="2" t="str">
        <f t="shared" ref="AB711:AB774" si="134">VLOOKUP(L711,$AF$7:$AH$13,3,FALSE)</f>
        <v>USA</v>
      </c>
      <c r="AF711"/>
    </row>
    <row r="712" spans="2:32" x14ac:dyDescent="0.25">
      <c r="B712" s="24">
        <v>705</v>
      </c>
      <c r="C712" s="2" t="s">
        <v>1448</v>
      </c>
      <c r="D712" s="3" t="s">
        <v>1449</v>
      </c>
      <c r="E712" s="7">
        <v>169700</v>
      </c>
      <c r="F712" s="7">
        <v>168048</v>
      </c>
      <c r="G712" s="5">
        <f>Table1[[#This Row],[pledged]]/Table1[[#This Row],[goal]]</f>
        <v>0.99026517383618151</v>
      </c>
      <c r="H712" s="2" t="s">
        <v>14</v>
      </c>
      <c r="I712" s="2">
        <v>2025</v>
      </c>
      <c r="J712" s="8">
        <f t="shared" si="124"/>
        <v>82.986666666666665</v>
      </c>
      <c r="K712" s="22" t="s">
        <v>40</v>
      </c>
      <c r="L712" s="22" t="s">
        <v>41</v>
      </c>
      <c r="M712" s="2">
        <v>1386741600</v>
      </c>
      <c r="N712" s="2">
        <v>1387087200</v>
      </c>
      <c r="O712" s="2" t="b">
        <v>0</v>
      </c>
      <c r="P712" s="2" t="b">
        <v>0</v>
      </c>
      <c r="Q712" s="2" t="b">
        <f>AND(Table1[[#This Row],[staff_pick]]=TRUE,Table1[[#This Row],[spotlight]]=TRUE)</f>
        <v>0</v>
      </c>
      <c r="R712" s="2" t="s">
        <v>68</v>
      </c>
      <c r="S712" s="8" t="str">
        <f t="shared" si="125"/>
        <v>publishing</v>
      </c>
      <c r="T712" s="8" t="str">
        <f t="shared" si="126"/>
        <v>nonfiction</v>
      </c>
      <c r="U712" s="12">
        <f t="shared" si="127"/>
        <v>41619.25</v>
      </c>
      <c r="V712" s="12">
        <f t="shared" si="128"/>
        <v>41623.25</v>
      </c>
      <c r="W712" s="16">
        <f t="shared" si="129"/>
        <v>4</v>
      </c>
      <c r="X712" s="15">
        <f t="shared" si="130"/>
        <v>0.87</v>
      </c>
      <c r="Y712" s="19">
        <f t="shared" si="131"/>
        <v>195057.47126436781</v>
      </c>
      <c r="Z712" s="19">
        <f t="shared" si="132"/>
        <v>193158.62068965516</v>
      </c>
      <c r="AA712" s="19">
        <f t="shared" si="133"/>
        <v>95.386973180076623</v>
      </c>
      <c r="AB712" s="2" t="str">
        <f t="shared" si="134"/>
        <v>United Kingdom</v>
      </c>
      <c r="AF712"/>
    </row>
    <row r="713" spans="2:32" x14ac:dyDescent="0.25">
      <c r="B713" s="24">
        <v>706</v>
      </c>
      <c r="C713" s="2" t="s">
        <v>1450</v>
      </c>
      <c r="D713" s="3" t="s">
        <v>1451</v>
      </c>
      <c r="E713" s="7">
        <v>108400</v>
      </c>
      <c r="F713" s="7">
        <v>138586</v>
      </c>
      <c r="G713" s="5">
        <f>Table1[[#This Row],[pledged]]/Table1[[#This Row],[goal]]</f>
        <v>1.278468634686347</v>
      </c>
      <c r="H713" s="2" t="s">
        <v>20</v>
      </c>
      <c r="I713" s="2">
        <v>1345</v>
      </c>
      <c r="J713" s="8">
        <f t="shared" si="124"/>
        <v>103.03791821561339</v>
      </c>
      <c r="K713" s="22" t="s">
        <v>26</v>
      </c>
      <c r="L713" s="22" t="s">
        <v>27</v>
      </c>
      <c r="M713" s="2">
        <v>1546754400</v>
      </c>
      <c r="N713" s="2">
        <v>1547445600</v>
      </c>
      <c r="O713" s="2" t="b">
        <v>0</v>
      </c>
      <c r="P713" s="2" t="b">
        <v>1</v>
      </c>
      <c r="Q713" s="2" t="b">
        <f>AND(Table1[[#This Row],[staff_pick]]=TRUE,Table1[[#This Row],[spotlight]]=TRUE)</f>
        <v>0</v>
      </c>
      <c r="R713" s="2" t="s">
        <v>28</v>
      </c>
      <c r="S713" s="8" t="str">
        <f t="shared" si="125"/>
        <v>technology</v>
      </c>
      <c r="T713" s="8" t="str">
        <f t="shared" si="126"/>
        <v>web</v>
      </c>
      <c r="U713" s="12">
        <f t="shared" si="127"/>
        <v>43471.25</v>
      </c>
      <c r="V713" s="12">
        <f t="shared" si="128"/>
        <v>43479.25</v>
      </c>
      <c r="W713" s="16">
        <f t="shared" si="129"/>
        <v>8</v>
      </c>
      <c r="X713" s="15">
        <f t="shared" si="130"/>
        <v>1.49</v>
      </c>
      <c r="Y713" s="19">
        <f t="shared" si="131"/>
        <v>72751.677852348992</v>
      </c>
      <c r="Z713" s="19">
        <f t="shared" si="132"/>
        <v>93010.738255033561</v>
      </c>
      <c r="AA713" s="19">
        <f t="shared" si="133"/>
        <v>69.152965245378113</v>
      </c>
      <c r="AB713" s="2" t="str">
        <f t="shared" si="134"/>
        <v>Australia</v>
      </c>
      <c r="AF713"/>
    </row>
    <row r="714" spans="2:32" x14ac:dyDescent="0.25">
      <c r="B714" s="24">
        <v>707</v>
      </c>
      <c r="C714" s="2" t="s">
        <v>1452</v>
      </c>
      <c r="D714" s="3" t="s">
        <v>1453</v>
      </c>
      <c r="E714" s="7">
        <v>7300</v>
      </c>
      <c r="F714" s="7">
        <v>11579</v>
      </c>
      <c r="G714" s="5">
        <f>Table1[[#This Row],[pledged]]/Table1[[#This Row],[goal]]</f>
        <v>1.5861643835616439</v>
      </c>
      <c r="H714" s="2" t="s">
        <v>20</v>
      </c>
      <c r="I714" s="2">
        <v>168</v>
      </c>
      <c r="J714" s="8">
        <f t="shared" si="124"/>
        <v>68.922619047619051</v>
      </c>
      <c r="K714" s="22" t="s">
        <v>21</v>
      </c>
      <c r="L714" s="22" t="s">
        <v>22</v>
      </c>
      <c r="M714" s="2">
        <v>1544248800</v>
      </c>
      <c r="N714" s="2">
        <v>1547359200</v>
      </c>
      <c r="O714" s="2" t="b">
        <v>0</v>
      </c>
      <c r="P714" s="2" t="b">
        <v>0</v>
      </c>
      <c r="Q714" s="2" t="b">
        <f>AND(Table1[[#This Row],[staff_pick]]=TRUE,Table1[[#This Row],[spotlight]]=TRUE)</f>
        <v>0</v>
      </c>
      <c r="R714" s="2" t="s">
        <v>53</v>
      </c>
      <c r="S714" s="8" t="str">
        <f t="shared" si="125"/>
        <v>film &amp; video</v>
      </c>
      <c r="T714" s="8" t="str">
        <f t="shared" si="126"/>
        <v>drama</v>
      </c>
      <c r="U714" s="12">
        <f t="shared" si="127"/>
        <v>43442.25</v>
      </c>
      <c r="V714" s="12">
        <f t="shared" si="128"/>
        <v>43478.25</v>
      </c>
      <c r="W714" s="16">
        <f t="shared" si="129"/>
        <v>36</v>
      </c>
      <c r="X714" s="15">
        <f t="shared" si="130"/>
        <v>1</v>
      </c>
      <c r="Y714" s="19">
        <f t="shared" si="131"/>
        <v>7300</v>
      </c>
      <c r="Z714" s="19">
        <f t="shared" si="132"/>
        <v>11579</v>
      </c>
      <c r="AA714" s="19">
        <f t="shared" si="133"/>
        <v>68.922619047619051</v>
      </c>
      <c r="AB714" s="2" t="str">
        <f t="shared" si="134"/>
        <v>USA</v>
      </c>
      <c r="AF714"/>
    </row>
    <row r="715" spans="2:32" x14ac:dyDescent="0.25">
      <c r="B715" s="24">
        <v>708</v>
      </c>
      <c r="C715" s="2" t="s">
        <v>1454</v>
      </c>
      <c r="D715" s="3" t="s">
        <v>1455</v>
      </c>
      <c r="E715" s="7">
        <v>1700</v>
      </c>
      <c r="F715" s="7">
        <v>12020</v>
      </c>
      <c r="G715" s="5">
        <f>Table1[[#This Row],[pledged]]/Table1[[#This Row],[goal]]</f>
        <v>7.0705882352941174</v>
      </c>
      <c r="H715" s="2" t="s">
        <v>20</v>
      </c>
      <c r="I715" s="2">
        <v>137</v>
      </c>
      <c r="J715" s="8">
        <f t="shared" si="124"/>
        <v>87.737226277372258</v>
      </c>
      <c r="K715" s="22" t="s">
        <v>98</v>
      </c>
      <c r="L715" s="22" t="s">
        <v>99</v>
      </c>
      <c r="M715" s="2">
        <v>1495429200</v>
      </c>
      <c r="N715" s="2">
        <v>1496293200</v>
      </c>
      <c r="O715" s="2" t="b">
        <v>0</v>
      </c>
      <c r="P715" s="2" t="b">
        <v>0</v>
      </c>
      <c r="Q715" s="2" t="b">
        <f>AND(Table1[[#This Row],[staff_pick]]=TRUE,Table1[[#This Row],[spotlight]]=TRUE)</f>
        <v>0</v>
      </c>
      <c r="R715" s="2" t="s">
        <v>33</v>
      </c>
      <c r="S715" s="8" t="str">
        <f t="shared" si="125"/>
        <v>theater</v>
      </c>
      <c r="T715" s="8" t="str">
        <f t="shared" si="126"/>
        <v>plays</v>
      </c>
      <c r="U715" s="12">
        <f t="shared" si="127"/>
        <v>42877.208333333328</v>
      </c>
      <c r="V715" s="12">
        <f t="shared" si="128"/>
        <v>42887.208333333328</v>
      </c>
      <c r="W715" s="16">
        <f t="shared" si="129"/>
        <v>10</v>
      </c>
      <c r="X715" s="15">
        <f t="shared" si="130"/>
        <v>0.96</v>
      </c>
      <c r="Y715" s="19">
        <f t="shared" si="131"/>
        <v>1770.8333333333335</v>
      </c>
      <c r="Z715" s="19">
        <f t="shared" si="132"/>
        <v>12520.833333333334</v>
      </c>
      <c r="AA715" s="19">
        <f t="shared" si="133"/>
        <v>91.392944038929443</v>
      </c>
      <c r="AB715" s="2" t="str">
        <f t="shared" si="134"/>
        <v>Switzerland</v>
      </c>
      <c r="AF715"/>
    </row>
    <row r="716" spans="2:32" x14ac:dyDescent="0.25">
      <c r="B716" s="24">
        <v>709</v>
      </c>
      <c r="C716" s="2" t="s">
        <v>1456</v>
      </c>
      <c r="D716" s="3" t="s">
        <v>1457</v>
      </c>
      <c r="E716" s="7">
        <v>9800</v>
      </c>
      <c r="F716" s="7">
        <v>13954</v>
      </c>
      <c r="G716" s="5">
        <f>Table1[[#This Row],[pledged]]/Table1[[#This Row],[goal]]</f>
        <v>1.4238775510204082</v>
      </c>
      <c r="H716" s="2" t="s">
        <v>20</v>
      </c>
      <c r="I716" s="2">
        <v>186</v>
      </c>
      <c r="J716" s="8">
        <f t="shared" si="124"/>
        <v>75.021505376344081</v>
      </c>
      <c r="K716" s="22" t="s">
        <v>107</v>
      </c>
      <c r="L716" s="22" t="s">
        <v>108</v>
      </c>
      <c r="M716" s="2">
        <v>1334811600</v>
      </c>
      <c r="N716" s="2">
        <v>1335416400</v>
      </c>
      <c r="O716" s="2" t="b">
        <v>0</v>
      </c>
      <c r="P716" s="2" t="b">
        <v>0</v>
      </c>
      <c r="Q716" s="2" t="b">
        <f>AND(Table1[[#This Row],[staff_pick]]=TRUE,Table1[[#This Row],[spotlight]]=TRUE)</f>
        <v>0</v>
      </c>
      <c r="R716" s="2" t="s">
        <v>33</v>
      </c>
      <c r="S716" s="8" t="str">
        <f t="shared" si="125"/>
        <v>theater</v>
      </c>
      <c r="T716" s="8" t="str">
        <f t="shared" si="126"/>
        <v>plays</v>
      </c>
      <c r="U716" s="12">
        <f t="shared" si="127"/>
        <v>41018.208333333336</v>
      </c>
      <c r="V716" s="12">
        <f t="shared" si="128"/>
        <v>41025.208333333336</v>
      </c>
      <c r="W716" s="16">
        <f t="shared" si="129"/>
        <v>7</v>
      </c>
      <c r="X716" s="15">
        <f t="shared" si="130"/>
        <v>1</v>
      </c>
      <c r="Y716" s="19">
        <f t="shared" si="131"/>
        <v>9800</v>
      </c>
      <c r="Z716" s="19">
        <f t="shared" si="132"/>
        <v>13954</v>
      </c>
      <c r="AA716" s="19">
        <f t="shared" si="133"/>
        <v>75.021505376344081</v>
      </c>
      <c r="AB716" s="2" t="str">
        <f t="shared" si="134"/>
        <v>Euro Zone</v>
      </c>
      <c r="AF716"/>
    </row>
    <row r="717" spans="2:32" x14ac:dyDescent="0.25">
      <c r="B717" s="24">
        <v>710</v>
      </c>
      <c r="C717" s="2" t="s">
        <v>1458</v>
      </c>
      <c r="D717" s="3" t="s">
        <v>1459</v>
      </c>
      <c r="E717" s="7">
        <v>4300</v>
      </c>
      <c r="F717" s="7">
        <v>6358</v>
      </c>
      <c r="G717" s="5">
        <f>Table1[[#This Row],[pledged]]/Table1[[#This Row],[goal]]</f>
        <v>1.4786046511627906</v>
      </c>
      <c r="H717" s="2" t="s">
        <v>20</v>
      </c>
      <c r="I717" s="2">
        <v>125</v>
      </c>
      <c r="J717" s="8">
        <f t="shared" si="124"/>
        <v>50.863999999999997</v>
      </c>
      <c r="K717" s="22" t="s">
        <v>21</v>
      </c>
      <c r="L717" s="22" t="s">
        <v>22</v>
      </c>
      <c r="M717" s="2">
        <v>1531544400</v>
      </c>
      <c r="N717" s="2">
        <v>1532149200</v>
      </c>
      <c r="O717" s="2" t="b">
        <v>0</v>
      </c>
      <c r="P717" s="2" t="b">
        <v>1</v>
      </c>
      <c r="Q717" s="2" t="b">
        <f>AND(Table1[[#This Row],[staff_pick]]=TRUE,Table1[[#This Row],[spotlight]]=TRUE)</f>
        <v>0</v>
      </c>
      <c r="R717" s="2" t="s">
        <v>33</v>
      </c>
      <c r="S717" s="8" t="str">
        <f t="shared" si="125"/>
        <v>theater</v>
      </c>
      <c r="T717" s="8" t="str">
        <f t="shared" si="126"/>
        <v>plays</v>
      </c>
      <c r="U717" s="12">
        <f t="shared" si="127"/>
        <v>43295.208333333328</v>
      </c>
      <c r="V717" s="12">
        <f t="shared" si="128"/>
        <v>43302.208333333328</v>
      </c>
      <c r="W717" s="16">
        <f t="shared" si="129"/>
        <v>7</v>
      </c>
      <c r="X717" s="15">
        <f t="shared" si="130"/>
        <v>1</v>
      </c>
      <c r="Y717" s="19">
        <f t="shared" si="131"/>
        <v>4300</v>
      </c>
      <c r="Z717" s="19">
        <f t="shared" si="132"/>
        <v>6358</v>
      </c>
      <c r="AA717" s="19">
        <f t="shared" si="133"/>
        <v>50.863999999999997</v>
      </c>
      <c r="AB717" s="2" t="str">
        <f t="shared" si="134"/>
        <v>USA</v>
      </c>
      <c r="AF717"/>
    </row>
    <row r="718" spans="2:32" x14ac:dyDescent="0.25">
      <c r="B718" s="24">
        <v>711</v>
      </c>
      <c r="C718" s="2" t="s">
        <v>1460</v>
      </c>
      <c r="D718" s="3" t="s">
        <v>1461</v>
      </c>
      <c r="E718" s="7">
        <v>6200</v>
      </c>
      <c r="F718" s="7">
        <v>1260</v>
      </c>
      <c r="G718" s="5">
        <f>Table1[[#This Row],[pledged]]/Table1[[#This Row],[goal]]</f>
        <v>0.20322580645161289</v>
      </c>
      <c r="H718" s="2" t="s">
        <v>14</v>
      </c>
      <c r="I718" s="2">
        <v>14</v>
      </c>
      <c r="J718" s="8">
        <f t="shared" si="124"/>
        <v>90</v>
      </c>
      <c r="K718" s="22" t="s">
        <v>107</v>
      </c>
      <c r="L718" s="22" t="s">
        <v>108</v>
      </c>
      <c r="M718" s="2">
        <v>1453615200</v>
      </c>
      <c r="N718" s="2">
        <v>1453788000</v>
      </c>
      <c r="O718" s="2" t="b">
        <v>1</v>
      </c>
      <c r="P718" s="2" t="b">
        <v>1</v>
      </c>
      <c r="Q718" s="2" t="b">
        <f>AND(Table1[[#This Row],[staff_pick]]=TRUE,Table1[[#This Row],[spotlight]]=TRUE)</f>
        <v>1</v>
      </c>
      <c r="R718" s="2" t="s">
        <v>33</v>
      </c>
      <c r="S718" s="8" t="str">
        <f t="shared" si="125"/>
        <v>theater</v>
      </c>
      <c r="T718" s="8" t="str">
        <f t="shared" si="126"/>
        <v>plays</v>
      </c>
      <c r="U718" s="12">
        <f t="shared" si="127"/>
        <v>42393.25</v>
      </c>
      <c r="V718" s="12">
        <f t="shared" si="128"/>
        <v>42395.25</v>
      </c>
      <c r="W718" s="16">
        <f t="shared" si="129"/>
        <v>2</v>
      </c>
      <c r="X718" s="15">
        <f t="shared" si="130"/>
        <v>1</v>
      </c>
      <c r="Y718" s="19">
        <f t="shared" si="131"/>
        <v>6200</v>
      </c>
      <c r="Z718" s="19">
        <f t="shared" si="132"/>
        <v>1260</v>
      </c>
      <c r="AA718" s="19">
        <f t="shared" si="133"/>
        <v>90</v>
      </c>
      <c r="AB718" s="2" t="str">
        <f t="shared" si="134"/>
        <v>Euro Zone</v>
      </c>
      <c r="AF718"/>
    </row>
    <row r="719" spans="2:32" x14ac:dyDescent="0.25">
      <c r="B719" s="24">
        <v>712</v>
      </c>
      <c r="C719" s="2" t="s">
        <v>1462</v>
      </c>
      <c r="D719" s="3" t="s">
        <v>1463</v>
      </c>
      <c r="E719" s="7">
        <v>800</v>
      </c>
      <c r="F719" s="7">
        <v>14725</v>
      </c>
      <c r="G719" s="5">
        <f>Table1[[#This Row],[pledged]]/Table1[[#This Row],[goal]]</f>
        <v>18.40625</v>
      </c>
      <c r="H719" s="2" t="s">
        <v>20</v>
      </c>
      <c r="I719" s="2">
        <v>202</v>
      </c>
      <c r="J719" s="8">
        <f t="shared" si="124"/>
        <v>72.896039603960389</v>
      </c>
      <c r="K719" s="22" t="s">
        <v>21</v>
      </c>
      <c r="L719" s="22" t="s">
        <v>22</v>
      </c>
      <c r="M719" s="2">
        <v>1467954000</v>
      </c>
      <c r="N719" s="2">
        <v>1471496400</v>
      </c>
      <c r="O719" s="2" t="b">
        <v>0</v>
      </c>
      <c r="P719" s="2" t="b">
        <v>0</v>
      </c>
      <c r="Q719" s="2" t="b">
        <f>AND(Table1[[#This Row],[staff_pick]]=TRUE,Table1[[#This Row],[spotlight]]=TRUE)</f>
        <v>0</v>
      </c>
      <c r="R719" s="2" t="s">
        <v>33</v>
      </c>
      <c r="S719" s="8" t="str">
        <f t="shared" si="125"/>
        <v>theater</v>
      </c>
      <c r="T719" s="8" t="str">
        <f t="shared" si="126"/>
        <v>plays</v>
      </c>
      <c r="U719" s="12">
        <f t="shared" si="127"/>
        <v>42559.208333333328</v>
      </c>
      <c r="V719" s="12">
        <f t="shared" si="128"/>
        <v>42600.208333333328</v>
      </c>
      <c r="W719" s="16">
        <f t="shared" si="129"/>
        <v>41</v>
      </c>
      <c r="X719" s="15">
        <f t="shared" si="130"/>
        <v>1</v>
      </c>
      <c r="Y719" s="19">
        <f t="shared" si="131"/>
        <v>800</v>
      </c>
      <c r="Z719" s="19">
        <f t="shared" si="132"/>
        <v>14725</v>
      </c>
      <c r="AA719" s="19">
        <f t="shared" si="133"/>
        <v>72.896039603960389</v>
      </c>
      <c r="AB719" s="2" t="str">
        <f t="shared" si="134"/>
        <v>USA</v>
      </c>
      <c r="AF719"/>
    </row>
    <row r="720" spans="2:32" x14ac:dyDescent="0.25">
      <c r="B720" s="24">
        <v>713</v>
      </c>
      <c r="C720" s="2" t="s">
        <v>1464</v>
      </c>
      <c r="D720" s="3" t="s">
        <v>1465</v>
      </c>
      <c r="E720" s="7">
        <v>6900</v>
      </c>
      <c r="F720" s="7">
        <v>11174</v>
      </c>
      <c r="G720" s="5">
        <f>Table1[[#This Row],[pledged]]/Table1[[#This Row],[goal]]</f>
        <v>1.6194202898550725</v>
      </c>
      <c r="H720" s="2" t="s">
        <v>20</v>
      </c>
      <c r="I720" s="2">
        <v>103</v>
      </c>
      <c r="J720" s="8">
        <f t="shared" si="124"/>
        <v>108.48543689320388</v>
      </c>
      <c r="K720" s="22" t="s">
        <v>21</v>
      </c>
      <c r="L720" s="22" t="s">
        <v>22</v>
      </c>
      <c r="M720" s="2">
        <v>1471842000</v>
      </c>
      <c r="N720" s="2">
        <v>1472878800</v>
      </c>
      <c r="O720" s="2" t="b">
        <v>0</v>
      </c>
      <c r="P720" s="2" t="b">
        <v>0</v>
      </c>
      <c r="Q720" s="2" t="b">
        <f>AND(Table1[[#This Row],[staff_pick]]=TRUE,Table1[[#This Row],[spotlight]]=TRUE)</f>
        <v>0</v>
      </c>
      <c r="R720" s="2" t="s">
        <v>133</v>
      </c>
      <c r="S720" s="8" t="str">
        <f t="shared" si="125"/>
        <v>publishing</v>
      </c>
      <c r="T720" s="8" t="str">
        <f t="shared" si="126"/>
        <v>radio &amp; podcasts</v>
      </c>
      <c r="U720" s="12">
        <f t="shared" si="127"/>
        <v>42604.208333333328</v>
      </c>
      <c r="V720" s="12">
        <f t="shared" si="128"/>
        <v>42616.208333333328</v>
      </c>
      <c r="W720" s="16">
        <f t="shared" si="129"/>
        <v>12</v>
      </c>
      <c r="X720" s="15">
        <f t="shared" si="130"/>
        <v>1</v>
      </c>
      <c r="Y720" s="19">
        <f t="shared" si="131"/>
        <v>6900</v>
      </c>
      <c r="Z720" s="19">
        <f t="shared" si="132"/>
        <v>11174</v>
      </c>
      <c r="AA720" s="19">
        <f t="shared" si="133"/>
        <v>108.48543689320388</v>
      </c>
      <c r="AB720" s="2" t="str">
        <f t="shared" si="134"/>
        <v>USA</v>
      </c>
      <c r="AF720"/>
    </row>
    <row r="721" spans="2:32" x14ac:dyDescent="0.25">
      <c r="B721" s="24">
        <v>714</v>
      </c>
      <c r="C721" s="2" t="s">
        <v>1466</v>
      </c>
      <c r="D721" s="3" t="s">
        <v>1467</v>
      </c>
      <c r="E721" s="7">
        <v>38500</v>
      </c>
      <c r="F721" s="7">
        <v>182036</v>
      </c>
      <c r="G721" s="5">
        <f>Table1[[#This Row],[pledged]]/Table1[[#This Row],[goal]]</f>
        <v>4.7282077922077921</v>
      </c>
      <c r="H721" s="2" t="s">
        <v>20</v>
      </c>
      <c r="I721" s="2">
        <v>1785</v>
      </c>
      <c r="J721" s="8">
        <f t="shared" si="124"/>
        <v>101.98095238095237</v>
      </c>
      <c r="K721" s="22" t="s">
        <v>21</v>
      </c>
      <c r="L721" s="22" t="s">
        <v>22</v>
      </c>
      <c r="M721" s="2">
        <v>1408424400</v>
      </c>
      <c r="N721" s="2">
        <v>1408510800</v>
      </c>
      <c r="O721" s="2" t="b">
        <v>0</v>
      </c>
      <c r="P721" s="2" t="b">
        <v>0</v>
      </c>
      <c r="Q721" s="2" t="b">
        <f>AND(Table1[[#This Row],[staff_pick]]=TRUE,Table1[[#This Row],[spotlight]]=TRUE)</f>
        <v>0</v>
      </c>
      <c r="R721" s="2" t="s">
        <v>23</v>
      </c>
      <c r="S721" s="8" t="str">
        <f t="shared" si="125"/>
        <v>music</v>
      </c>
      <c r="T721" s="8" t="str">
        <f t="shared" si="126"/>
        <v>rock</v>
      </c>
      <c r="U721" s="12">
        <f t="shared" si="127"/>
        <v>41870.208333333336</v>
      </c>
      <c r="V721" s="12">
        <f t="shared" si="128"/>
        <v>41871.208333333336</v>
      </c>
      <c r="W721" s="16">
        <f t="shared" si="129"/>
        <v>1</v>
      </c>
      <c r="X721" s="15">
        <f t="shared" si="130"/>
        <v>1</v>
      </c>
      <c r="Y721" s="19">
        <f t="shared" si="131"/>
        <v>38500</v>
      </c>
      <c r="Z721" s="19">
        <f t="shared" si="132"/>
        <v>182036</v>
      </c>
      <c r="AA721" s="19">
        <f t="shared" si="133"/>
        <v>101.98095238095237</v>
      </c>
      <c r="AB721" s="2" t="str">
        <f t="shared" si="134"/>
        <v>USA</v>
      </c>
      <c r="AF721"/>
    </row>
    <row r="722" spans="2:32" x14ac:dyDescent="0.25">
      <c r="B722" s="24">
        <v>715</v>
      </c>
      <c r="C722" s="2" t="s">
        <v>1468</v>
      </c>
      <c r="D722" s="3" t="s">
        <v>1469</v>
      </c>
      <c r="E722" s="7">
        <v>118000</v>
      </c>
      <c r="F722" s="7">
        <v>28870</v>
      </c>
      <c r="G722" s="5">
        <f>Table1[[#This Row],[pledged]]/Table1[[#This Row],[goal]]</f>
        <v>0.24466101694915254</v>
      </c>
      <c r="H722" s="2" t="s">
        <v>14</v>
      </c>
      <c r="I722" s="2">
        <v>656</v>
      </c>
      <c r="J722" s="8">
        <f t="shared" si="124"/>
        <v>44.009146341463413</v>
      </c>
      <c r="K722" s="22" t="s">
        <v>21</v>
      </c>
      <c r="L722" s="22" t="s">
        <v>22</v>
      </c>
      <c r="M722" s="2">
        <v>1281157200</v>
      </c>
      <c r="N722" s="2">
        <v>1281589200</v>
      </c>
      <c r="O722" s="2" t="b">
        <v>0</v>
      </c>
      <c r="P722" s="2" t="b">
        <v>0</v>
      </c>
      <c r="Q722" s="2" t="b">
        <f>AND(Table1[[#This Row],[staff_pick]]=TRUE,Table1[[#This Row],[spotlight]]=TRUE)</f>
        <v>0</v>
      </c>
      <c r="R722" s="2" t="s">
        <v>292</v>
      </c>
      <c r="S722" s="8" t="str">
        <f t="shared" si="125"/>
        <v>games</v>
      </c>
      <c r="T722" s="8" t="str">
        <f t="shared" si="126"/>
        <v>mobile games</v>
      </c>
      <c r="U722" s="12">
        <f t="shared" si="127"/>
        <v>40397.208333333336</v>
      </c>
      <c r="V722" s="12">
        <f t="shared" si="128"/>
        <v>40402.208333333336</v>
      </c>
      <c r="W722" s="16">
        <f t="shared" si="129"/>
        <v>5</v>
      </c>
      <c r="X722" s="15">
        <f t="shared" si="130"/>
        <v>1</v>
      </c>
      <c r="Y722" s="19">
        <f t="shared" si="131"/>
        <v>118000</v>
      </c>
      <c r="Z722" s="19">
        <f t="shared" si="132"/>
        <v>28870</v>
      </c>
      <c r="AA722" s="19">
        <f t="shared" si="133"/>
        <v>44.009146341463413</v>
      </c>
      <c r="AB722" s="2" t="str">
        <f t="shared" si="134"/>
        <v>USA</v>
      </c>
      <c r="AF722"/>
    </row>
    <row r="723" spans="2:32" x14ac:dyDescent="0.25">
      <c r="B723" s="24">
        <v>716</v>
      </c>
      <c r="C723" s="2" t="s">
        <v>1470</v>
      </c>
      <c r="D723" s="3" t="s">
        <v>1471</v>
      </c>
      <c r="E723" s="7">
        <v>2000</v>
      </c>
      <c r="F723" s="7">
        <v>10353</v>
      </c>
      <c r="G723" s="5">
        <f>Table1[[#This Row],[pledged]]/Table1[[#This Row],[goal]]</f>
        <v>5.1764999999999999</v>
      </c>
      <c r="H723" s="2" t="s">
        <v>20</v>
      </c>
      <c r="I723" s="2">
        <v>157</v>
      </c>
      <c r="J723" s="8">
        <f t="shared" si="124"/>
        <v>65.942675159235662</v>
      </c>
      <c r="K723" s="22" t="s">
        <v>21</v>
      </c>
      <c r="L723" s="22" t="s">
        <v>22</v>
      </c>
      <c r="M723" s="2">
        <v>1373432400</v>
      </c>
      <c r="N723" s="2">
        <v>1375851600</v>
      </c>
      <c r="O723" s="2" t="b">
        <v>0</v>
      </c>
      <c r="P723" s="2" t="b">
        <v>1</v>
      </c>
      <c r="Q723" s="2" t="b">
        <f>AND(Table1[[#This Row],[staff_pick]]=TRUE,Table1[[#This Row],[spotlight]]=TRUE)</f>
        <v>0</v>
      </c>
      <c r="R723" s="2" t="s">
        <v>33</v>
      </c>
      <c r="S723" s="8" t="str">
        <f t="shared" si="125"/>
        <v>theater</v>
      </c>
      <c r="T723" s="8" t="str">
        <f t="shared" si="126"/>
        <v>plays</v>
      </c>
      <c r="U723" s="12">
        <f t="shared" si="127"/>
        <v>41465.208333333336</v>
      </c>
      <c r="V723" s="12">
        <f t="shared" si="128"/>
        <v>41493.208333333336</v>
      </c>
      <c r="W723" s="16">
        <f t="shared" si="129"/>
        <v>28</v>
      </c>
      <c r="X723" s="15">
        <f t="shared" si="130"/>
        <v>1</v>
      </c>
      <c r="Y723" s="19">
        <f t="shared" si="131"/>
        <v>2000</v>
      </c>
      <c r="Z723" s="19">
        <f t="shared" si="132"/>
        <v>10353</v>
      </c>
      <c r="AA723" s="19">
        <f t="shared" si="133"/>
        <v>65.942675159235662</v>
      </c>
      <c r="AB723" s="2" t="str">
        <f t="shared" si="134"/>
        <v>USA</v>
      </c>
      <c r="AF723"/>
    </row>
    <row r="724" spans="2:32" x14ac:dyDescent="0.25">
      <c r="B724" s="24">
        <v>717</v>
      </c>
      <c r="C724" s="2" t="s">
        <v>1472</v>
      </c>
      <c r="D724" s="3" t="s">
        <v>1473</v>
      </c>
      <c r="E724" s="7">
        <v>5600</v>
      </c>
      <c r="F724" s="7">
        <v>13868</v>
      </c>
      <c r="G724" s="5">
        <f>Table1[[#This Row],[pledged]]/Table1[[#This Row],[goal]]</f>
        <v>2.4764285714285714</v>
      </c>
      <c r="H724" s="2" t="s">
        <v>20</v>
      </c>
      <c r="I724" s="2">
        <v>555</v>
      </c>
      <c r="J724" s="8">
        <f t="shared" si="124"/>
        <v>24.987387387387386</v>
      </c>
      <c r="K724" s="22" t="s">
        <v>21</v>
      </c>
      <c r="L724" s="22" t="s">
        <v>22</v>
      </c>
      <c r="M724" s="2">
        <v>1313989200</v>
      </c>
      <c r="N724" s="2">
        <v>1315803600</v>
      </c>
      <c r="O724" s="2" t="b">
        <v>0</v>
      </c>
      <c r="P724" s="2" t="b">
        <v>0</v>
      </c>
      <c r="Q724" s="2" t="b">
        <f>AND(Table1[[#This Row],[staff_pick]]=TRUE,Table1[[#This Row],[spotlight]]=TRUE)</f>
        <v>0</v>
      </c>
      <c r="R724" s="2" t="s">
        <v>42</v>
      </c>
      <c r="S724" s="8" t="str">
        <f t="shared" si="125"/>
        <v>film &amp; video</v>
      </c>
      <c r="T724" s="8" t="str">
        <f t="shared" si="126"/>
        <v>documentary</v>
      </c>
      <c r="U724" s="12">
        <f t="shared" si="127"/>
        <v>40777.208333333336</v>
      </c>
      <c r="V724" s="12">
        <f t="shared" si="128"/>
        <v>40798.208333333336</v>
      </c>
      <c r="W724" s="16">
        <f t="shared" si="129"/>
        <v>21</v>
      </c>
      <c r="X724" s="15">
        <f t="shared" si="130"/>
        <v>1</v>
      </c>
      <c r="Y724" s="19">
        <f t="shared" si="131"/>
        <v>5600</v>
      </c>
      <c r="Z724" s="19">
        <f t="shared" si="132"/>
        <v>13868</v>
      </c>
      <c r="AA724" s="19">
        <f t="shared" si="133"/>
        <v>24.987387387387386</v>
      </c>
      <c r="AB724" s="2" t="str">
        <f t="shared" si="134"/>
        <v>USA</v>
      </c>
      <c r="AF724"/>
    </row>
    <row r="725" spans="2:32" x14ac:dyDescent="0.25">
      <c r="B725" s="24">
        <v>718</v>
      </c>
      <c r="C725" s="2" t="s">
        <v>1474</v>
      </c>
      <c r="D725" s="3" t="s">
        <v>1475</v>
      </c>
      <c r="E725" s="7">
        <v>8300</v>
      </c>
      <c r="F725" s="7">
        <v>8317</v>
      </c>
      <c r="G725" s="5">
        <f>Table1[[#This Row],[pledged]]/Table1[[#This Row],[goal]]</f>
        <v>1.0020481927710843</v>
      </c>
      <c r="H725" s="2" t="s">
        <v>20</v>
      </c>
      <c r="I725" s="2">
        <v>297</v>
      </c>
      <c r="J725" s="8">
        <f t="shared" si="124"/>
        <v>28.003367003367003</v>
      </c>
      <c r="K725" s="22" t="s">
        <v>21</v>
      </c>
      <c r="L725" s="22" t="s">
        <v>22</v>
      </c>
      <c r="M725" s="2">
        <v>1371445200</v>
      </c>
      <c r="N725" s="2">
        <v>1373691600</v>
      </c>
      <c r="O725" s="2" t="b">
        <v>0</v>
      </c>
      <c r="P725" s="2" t="b">
        <v>0</v>
      </c>
      <c r="Q725" s="2" t="b">
        <f>AND(Table1[[#This Row],[staff_pick]]=TRUE,Table1[[#This Row],[spotlight]]=TRUE)</f>
        <v>0</v>
      </c>
      <c r="R725" s="2" t="s">
        <v>65</v>
      </c>
      <c r="S725" s="8" t="str">
        <f t="shared" si="125"/>
        <v>technology</v>
      </c>
      <c r="T725" s="8" t="str">
        <f t="shared" si="126"/>
        <v>wearables</v>
      </c>
      <c r="U725" s="12">
        <f t="shared" si="127"/>
        <v>41442.208333333336</v>
      </c>
      <c r="V725" s="12">
        <f t="shared" si="128"/>
        <v>41468.208333333336</v>
      </c>
      <c r="W725" s="16">
        <f t="shared" si="129"/>
        <v>26</v>
      </c>
      <c r="X725" s="15">
        <f t="shared" si="130"/>
        <v>1</v>
      </c>
      <c r="Y725" s="19">
        <f t="shared" si="131"/>
        <v>8300</v>
      </c>
      <c r="Z725" s="19">
        <f t="shared" si="132"/>
        <v>8317</v>
      </c>
      <c r="AA725" s="19">
        <f t="shared" si="133"/>
        <v>28.003367003367003</v>
      </c>
      <c r="AB725" s="2" t="str">
        <f t="shared" si="134"/>
        <v>USA</v>
      </c>
      <c r="AF725"/>
    </row>
    <row r="726" spans="2:32" x14ac:dyDescent="0.25">
      <c r="B726" s="24">
        <v>719</v>
      </c>
      <c r="C726" s="2" t="s">
        <v>1476</v>
      </c>
      <c r="D726" s="3" t="s">
        <v>1477</v>
      </c>
      <c r="E726" s="7">
        <v>6900</v>
      </c>
      <c r="F726" s="7">
        <v>10557</v>
      </c>
      <c r="G726" s="5">
        <f>Table1[[#This Row],[pledged]]/Table1[[#This Row],[goal]]</f>
        <v>1.53</v>
      </c>
      <c r="H726" s="2" t="s">
        <v>20</v>
      </c>
      <c r="I726" s="2">
        <v>123</v>
      </c>
      <c r="J726" s="8">
        <f t="shared" si="124"/>
        <v>85.829268292682926</v>
      </c>
      <c r="K726" s="22" t="s">
        <v>21</v>
      </c>
      <c r="L726" s="22" t="s">
        <v>22</v>
      </c>
      <c r="M726" s="2">
        <v>1338267600</v>
      </c>
      <c r="N726" s="2">
        <v>1339218000</v>
      </c>
      <c r="O726" s="2" t="b">
        <v>0</v>
      </c>
      <c r="P726" s="2" t="b">
        <v>0</v>
      </c>
      <c r="Q726" s="2" t="b">
        <f>AND(Table1[[#This Row],[staff_pick]]=TRUE,Table1[[#This Row],[spotlight]]=TRUE)</f>
        <v>0</v>
      </c>
      <c r="R726" s="2" t="s">
        <v>119</v>
      </c>
      <c r="S726" s="8" t="str">
        <f t="shared" si="125"/>
        <v>publishing</v>
      </c>
      <c r="T726" s="8" t="str">
        <f t="shared" si="126"/>
        <v>fiction</v>
      </c>
      <c r="U726" s="12">
        <f t="shared" si="127"/>
        <v>41058.208333333336</v>
      </c>
      <c r="V726" s="12">
        <f t="shared" si="128"/>
        <v>41069.208333333336</v>
      </c>
      <c r="W726" s="16">
        <f t="shared" si="129"/>
        <v>11</v>
      </c>
      <c r="X726" s="15">
        <f t="shared" si="130"/>
        <v>1</v>
      </c>
      <c r="Y726" s="19">
        <f t="shared" si="131"/>
        <v>6900</v>
      </c>
      <c r="Z726" s="19">
        <f t="shared" si="132"/>
        <v>10557</v>
      </c>
      <c r="AA726" s="19">
        <f t="shared" si="133"/>
        <v>85.829268292682926</v>
      </c>
      <c r="AB726" s="2" t="str">
        <f t="shared" si="134"/>
        <v>USA</v>
      </c>
      <c r="AF726"/>
    </row>
    <row r="727" spans="2:32" x14ac:dyDescent="0.25">
      <c r="B727" s="24">
        <v>720</v>
      </c>
      <c r="C727" s="2" t="s">
        <v>1478</v>
      </c>
      <c r="D727" s="3" t="s">
        <v>1479</v>
      </c>
      <c r="E727" s="7">
        <v>8700</v>
      </c>
      <c r="F727" s="7">
        <v>3227</v>
      </c>
      <c r="G727" s="5">
        <f>Table1[[#This Row],[pledged]]/Table1[[#This Row],[goal]]</f>
        <v>0.37091954022988505</v>
      </c>
      <c r="H727" s="2" t="s">
        <v>74</v>
      </c>
      <c r="I727" s="2">
        <v>38</v>
      </c>
      <c r="J727" s="8">
        <f t="shared" si="124"/>
        <v>84.921052631578945</v>
      </c>
      <c r="K727" s="22" t="s">
        <v>36</v>
      </c>
      <c r="L727" s="22" t="s">
        <v>37</v>
      </c>
      <c r="M727" s="2">
        <v>1519192800</v>
      </c>
      <c r="N727" s="2">
        <v>1520402400</v>
      </c>
      <c r="O727" s="2" t="b">
        <v>0</v>
      </c>
      <c r="P727" s="2" t="b">
        <v>1</v>
      </c>
      <c r="Q727" s="2" t="b">
        <f>AND(Table1[[#This Row],[staff_pick]]=TRUE,Table1[[#This Row],[spotlight]]=TRUE)</f>
        <v>0</v>
      </c>
      <c r="R727" s="2" t="s">
        <v>33</v>
      </c>
      <c r="S727" s="8" t="str">
        <f t="shared" si="125"/>
        <v>theater</v>
      </c>
      <c r="T727" s="8" t="str">
        <f t="shared" si="126"/>
        <v>plays</v>
      </c>
      <c r="U727" s="12">
        <f t="shared" si="127"/>
        <v>43152.25</v>
      </c>
      <c r="V727" s="12">
        <f t="shared" si="128"/>
        <v>43166.25</v>
      </c>
      <c r="W727" s="16">
        <f t="shared" si="129"/>
        <v>14</v>
      </c>
      <c r="X727" s="15">
        <f t="shared" si="130"/>
        <v>7.46</v>
      </c>
      <c r="Y727" s="19">
        <f t="shared" si="131"/>
        <v>1166.2198391420911</v>
      </c>
      <c r="Z727" s="19">
        <f t="shared" si="132"/>
        <v>432.57372654155495</v>
      </c>
      <c r="AA727" s="19">
        <f t="shared" si="133"/>
        <v>11.383519119514604</v>
      </c>
      <c r="AB727" s="2" t="str">
        <f t="shared" si="134"/>
        <v>Denmark</v>
      </c>
      <c r="AF727"/>
    </row>
    <row r="728" spans="2:32" x14ac:dyDescent="0.25">
      <c r="B728" s="24">
        <v>721</v>
      </c>
      <c r="C728" s="2" t="s">
        <v>1480</v>
      </c>
      <c r="D728" s="3" t="s">
        <v>1481</v>
      </c>
      <c r="E728" s="7">
        <v>123600</v>
      </c>
      <c r="F728" s="7">
        <v>5429</v>
      </c>
      <c r="G728" s="5">
        <f>Table1[[#This Row],[pledged]]/Table1[[#This Row],[goal]]</f>
        <v>4.3923948220064728E-2</v>
      </c>
      <c r="H728" s="2" t="s">
        <v>74</v>
      </c>
      <c r="I728" s="2">
        <v>60</v>
      </c>
      <c r="J728" s="8">
        <f t="shared" si="124"/>
        <v>90.483333333333334</v>
      </c>
      <c r="K728" s="22" t="s">
        <v>21</v>
      </c>
      <c r="L728" s="22" t="s">
        <v>22</v>
      </c>
      <c r="M728" s="2">
        <v>1522818000</v>
      </c>
      <c r="N728" s="2">
        <v>1523336400</v>
      </c>
      <c r="O728" s="2" t="b">
        <v>0</v>
      </c>
      <c r="P728" s="2" t="b">
        <v>0</v>
      </c>
      <c r="Q728" s="2" t="b">
        <f>AND(Table1[[#This Row],[staff_pick]]=TRUE,Table1[[#This Row],[spotlight]]=TRUE)</f>
        <v>0</v>
      </c>
      <c r="R728" s="2" t="s">
        <v>23</v>
      </c>
      <c r="S728" s="8" t="str">
        <f t="shared" si="125"/>
        <v>music</v>
      </c>
      <c r="T728" s="8" t="str">
        <f t="shared" si="126"/>
        <v>rock</v>
      </c>
      <c r="U728" s="12">
        <f t="shared" si="127"/>
        <v>43194.208333333328</v>
      </c>
      <c r="V728" s="12">
        <f t="shared" si="128"/>
        <v>43200.208333333328</v>
      </c>
      <c r="W728" s="16">
        <f t="shared" si="129"/>
        <v>6</v>
      </c>
      <c r="X728" s="15">
        <f t="shared" si="130"/>
        <v>1</v>
      </c>
      <c r="Y728" s="19">
        <f t="shared" si="131"/>
        <v>123600</v>
      </c>
      <c r="Z728" s="19">
        <f t="shared" si="132"/>
        <v>5429</v>
      </c>
      <c r="AA728" s="19">
        <f t="shared" si="133"/>
        <v>90.483333333333334</v>
      </c>
      <c r="AB728" s="2" t="str">
        <f t="shared" si="134"/>
        <v>USA</v>
      </c>
      <c r="AF728"/>
    </row>
    <row r="729" spans="2:32" x14ac:dyDescent="0.25">
      <c r="B729" s="24">
        <v>722</v>
      </c>
      <c r="C729" s="2" t="s">
        <v>1482</v>
      </c>
      <c r="D729" s="3" t="s">
        <v>1483</v>
      </c>
      <c r="E729" s="7">
        <v>48500</v>
      </c>
      <c r="F729" s="7">
        <v>75906</v>
      </c>
      <c r="G729" s="5">
        <f>Table1[[#This Row],[pledged]]/Table1[[#This Row],[goal]]</f>
        <v>1.5650721649484536</v>
      </c>
      <c r="H729" s="2" t="s">
        <v>20</v>
      </c>
      <c r="I729" s="2">
        <v>3036</v>
      </c>
      <c r="J729" s="8">
        <f t="shared" si="124"/>
        <v>25.00197628458498</v>
      </c>
      <c r="K729" s="22" t="s">
        <v>21</v>
      </c>
      <c r="L729" s="22" t="s">
        <v>22</v>
      </c>
      <c r="M729" s="2">
        <v>1509948000</v>
      </c>
      <c r="N729" s="2">
        <v>1512280800</v>
      </c>
      <c r="O729" s="2" t="b">
        <v>0</v>
      </c>
      <c r="P729" s="2" t="b">
        <v>0</v>
      </c>
      <c r="Q729" s="2" t="b">
        <f>AND(Table1[[#This Row],[staff_pick]]=TRUE,Table1[[#This Row],[spotlight]]=TRUE)</f>
        <v>0</v>
      </c>
      <c r="R729" s="2" t="s">
        <v>42</v>
      </c>
      <c r="S729" s="8" t="str">
        <f t="shared" si="125"/>
        <v>film &amp; video</v>
      </c>
      <c r="T729" s="8" t="str">
        <f t="shared" si="126"/>
        <v>documentary</v>
      </c>
      <c r="U729" s="12">
        <f t="shared" si="127"/>
        <v>43045.25</v>
      </c>
      <c r="V729" s="12">
        <f t="shared" si="128"/>
        <v>43072.25</v>
      </c>
      <c r="W729" s="16">
        <f t="shared" si="129"/>
        <v>27</v>
      </c>
      <c r="X729" s="15">
        <f t="shared" si="130"/>
        <v>1</v>
      </c>
      <c r="Y729" s="19">
        <f t="shared" si="131"/>
        <v>48500</v>
      </c>
      <c r="Z729" s="19">
        <f t="shared" si="132"/>
        <v>75906</v>
      </c>
      <c r="AA729" s="19">
        <f t="shared" si="133"/>
        <v>25.00197628458498</v>
      </c>
      <c r="AB729" s="2" t="str">
        <f t="shared" si="134"/>
        <v>USA</v>
      </c>
      <c r="AF729"/>
    </row>
    <row r="730" spans="2:32" x14ac:dyDescent="0.25">
      <c r="B730" s="24">
        <v>723</v>
      </c>
      <c r="C730" s="2" t="s">
        <v>1484</v>
      </c>
      <c r="D730" s="3" t="s">
        <v>1485</v>
      </c>
      <c r="E730" s="7">
        <v>4900</v>
      </c>
      <c r="F730" s="7">
        <v>13250</v>
      </c>
      <c r="G730" s="5">
        <f>Table1[[#This Row],[pledged]]/Table1[[#This Row],[goal]]</f>
        <v>2.704081632653061</v>
      </c>
      <c r="H730" s="2" t="s">
        <v>20</v>
      </c>
      <c r="I730" s="2">
        <v>144</v>
      </c>
      <c r="J730" s="8">
        <f t="shared" si="124"/>
        <v>92.013888888888886</v>
      </c>
      <c r="K730" s="22" t="s">
        <v>26</v>
      </c>
      <c r="L730" s="22" t="s">
        <v>27</v>
      </c>
      <c r="M730" s="2">
        <v>1456898400</v>
      </c>
      <c r="N730" s="2">
        <v>1458709200</v>
      </c>
      <c r="O730" s="2" t="b">
        <v>0</v>
      </c>
      <c r="P730" s="2" t="b">
        <v>0</v>
      </c>
      <c r="Q730" s="2" t="b">
        <f>AND(Table1[[#This Row],[staff_pick]]=TRUE,Table1[[#This Row],[spotlight]]=TRUE)</f>
        <v>0</v>
      </c>
      <c r="R730" s="2" t="s">
        <v>33</v>
      </c>
      <c r="S730" s="8" t="str">
        <f t="shared" si="125"/>
        <v>theater</v>
      </c>
      <c r="T730" s="8" t="str">
        <f t="shared" si="126"/>
        <v>plays</v>
      </c>
      <c r="U730" s="12">
        <f t="shared" si="127"/>
        <v>42431.25</v>
      </c>
      <c r="V730" s="12">
        <f t="shared" si="128"/>
        <v>42452.208333333328</v>
      </c>
      <c r="W730" s="16">
        <f t="shared" si="129"/>
        <v>21</v>
      </c>
      <c r="X730" s="15">
        <f t="shared" si="130"/>
        <v>1.49</v>
      </c>
      <c r="Y730" s="19">
        <f t="shared" si="131"/>
        <v>3288.5906040268455</v>
      </c>
      <c r="Z730" s="19">
        <f t="shared" si="132"/>
        <v>8892.6174496644289</v>
      </c>
      <c r="AA730" s="19">
        <f t="shared" si="133"/>
        <v>61.75428784489187</v>
      </c>
      <c r="AB730" s="2" t="str">
        <f t="shared" si="134"/>
        <v>Australia</v>
      </c>
      <c r="AF730"/>
    </row>
    <row r="731" spans="2:32" x14ac:dyDescent="0.25">
      <c r="B731" s="24">
        <v>724</v>
      </c>
      <c r="C731" s="2" t="s">
        <v>1486</v>
      </c>
      <c r="D731" s="3" t="s">
        <v>1487</v>
      </c>
      <c r="E731" s="7">
        <v>8400</v>
      </c>
      <c r="F731" s="7">
        <v>11261</v>
      </c>
      <c r="G731" s="5">
        <f>Table1[[#This Row],[pledged]]/Table1[[#This Row],[goal]]</f>
        <v>1.3405952380952382</v>
      </c>
      <c r="H731" s="2" t="s">
        <v>20</v>
      </c>
      <c r="I731" s="2">
        <v>121</v>
      </c>
      <c r="J731" s="8">
        <f t="shared" si="124"/>
        <v>93.066115702479337</v>
      </c>
      <c r="K731" s="22" t="s">
        <v>40</v>
      </c>
      <c r="L731" s="22" t="s">
        <v>41</v>
      </c>
      <c r="M731" s="2">
        <v>1413954000</v>
      </c>
      <c r="N731" s="2">
        <v>1414126800</v>
      </c>
      <c r="O731" s="2" t="b">
        <v>0</v>
      </c>
      <c r="P731" s="2" t="b">
        <v>1</v>
      </c>
      <c r="Q731" s="2" t="b">
        <f>AND(Table1[[#This Row],[staff_pick]]=TRUE,Table1[[#This Row],[spotlight]]=TRUE)</f>
        <v>0</v>
      </c>
      <c r="R731" s="2" t="s">
        <v>33</v>
      </c>
      <c r="S731" s="8" t="str">
        <f t="shared" si="125"/>
        <v>theater</v>
      </c>
      <c r="T731" s="8" t="str">
        <f t="shared" si="126"/>
        <v>plays</v>
      </c>
      <c r="U731" s="12">
        <f t="shared" si="127"/>
        <v>41934.208333333336</v>
      </c>
      <c r="V731" s="12">
        <f t="shared" si="128"/>
        <v>41936.208333333336</v>
      </c>
      <c r="W731" s="16">
        <f t="shared" si="129"/>
        <v>2</v>
      </c>
      <c r="X731" s="15">
        <f t="shared" si="130"/>
        <v>0.87</v>
      </c>
      <c r="Y731" s="19">
        <f t="shared" si="131"/>
        <v>9655.1724137931033</v>
      </c>
      <c r="Z731" s="19">
        <f t="shared" si="132"/>
        <v>12943.67816091954</v>
      </c>
      <c r="AA731" s="19">
        <f t="shared" si="133"/>
        <v>106.97254678445901</v>
      </c>
      <c r="AB731" s="2" t="str">
        <f t="shared" si="134"/>
        <v>United Kingdom</v>
      </c>
      <c r="AF731"/>
    </row>
    <row r="732" spans="2:32" x14ac:dyDescent="0.25">
      <c r="B732" s="24">
        <v>725</v>
      </c>
      <c r="C732" s="2" t="s">
        <v>1488</v>
      </c>
      <c r="D732" s="3" t="s">
        <v>1489</v>
      </c>
      <c r="E732" s="7">
        <v>193200</v>
      </c>
      <c r="F732" s="7">
        <v>97369</v>
      </c>
      <c r="G732" s="5">
        <f>Table1[[#This Row],[pledged]]/Table1[[#This Row],[goal]]</f>
        <v>0.50398033126293995</v>
      </c>
      <c r="H732" s="2" t="s">
        <v>14</v>
      </c>
      <c r="I732" s="2">
        <v>1596</v>
      </c>
      <c r="J732" s="8">
        <f t="shared" si="124"/>
        <v>61.008145363408524</v>
      </c>
      <c r="K732" s="22" t="s">
        <v>21</v>
      </c>
      <c r="L732" s="22" t="s">
        <v>22</v>
      </c>
      <c r="M732" s="2">
        <v>1416031200</v>
      </c>
      <c r="N732" s="2">
        <v>1416204000</v>
      </c>
      <c r="O732" s="2" t="b">
        <v>0</v>
      </c>
      <c r="P732" s="2" t="b">
        <v>0</v>
      </c>
      <c r="Q732" s="2" t="b">
        <f>AND(Table1[[#This Row],[staff_pick]]=TRUE,Table1[[#This Row],[spotlight]]=TRUE)</f>
        <v>0</v>
      </c>
      <c r="R732" s="2" t="s">
        <v>292</v>
      </c>
      <c r="S732" s="8" t="str">
        <f t="shared" si="125"/>
        <v>games</v>
      </c>
      <c r="T732" s="8" t="str">
        <f t="shared" si="126"/>
        <v>mobile games</v>
      </c>
      <c r="U732" s="12">
        <f t="shared" si="127"/>
        <v>41958.25</v>
      </c>
      <c r="V732" s="12">
        <f t="shared" si="128"/>
        <v>41960.25</v>
      </c>
      <c r="W732" s="16">
        <f t="shared" si="129"/>
        <v>2</v>
      </c>
      <c r="X732" s="15">
        <f t="shared" si="130"/>
        <v>1</v>
      </c>
      <c r="Y732" s="19">
        <f t="shared" si="131"/>
        <v>193200</v>
      </c>
      <c r="Z732" s="19">
        <f t="shared" si="132"/>
        <v>97369</v>
      </c>
      <c r="AA732" s="19">
        <f t="shared" si="133"/>
        <v>61.008145363408524</v>
      </c>
      <c r="AB732" s="2" t="str">
        <f t="shared" si="134"/>
        <v>USA</v>
      </c>
      <c r="AF732"/>
    </row>
    <row r="733" spans="2:32" x14ac:dyDescent="0.25">
      <c r="B733" s="24">
        <v>726</v>
      </c>
      <c r="C733" s="2" t="s">
        <v>1490</v>
      </c>
      <c r="D733" s="3" t="s">
        <v>1491</v>
      </c>
      <c r="E733" s="7">
        <v>54300</v>
      </c>
      <c r="F733" s="7">
        <v>48227</v>
      </c>
      <c r="G733" s="5">
        <f>Table1[[#This Row],[pledged]]/Table1[[#This Row],[goal]]</f>
        <v>0.88815837937384901</v>
      </c>
      <c r="H733" s="2" t="s">
        <v>74</v>
      </c>
      <c r="I733" s="2">
        <v>524</v>
      </c>
      <c r="J733" s="8">
        <f t="shared" si="124"/>
        <v>92.036259541984734</v>
      </c>
      <c r="K733" s="22" t="s">
        <v>21</v>
      </c>
      <c r="L733" s="22" t="s">
        <v>22</v>
      </c>
      <c r="M733" s="2">
        <v>1287982800</v>
      </c>
      <c r="N733" s="2">
        <v>1288501200</v>
      </c>
      <c r="O733" s="2" t="b">
        <v>0</v>
      </c>
      <c r="P733" s="2" t="b">
        <v>1</v>
      </c>
      <c r="Q733" s="2" t="b">
        <f>AND(Table1[[#This Row],[staff_pick]]=TRUE,Table1[[#This Row],[spotlight]]=TRUE)</f>
        <v>0</v>
      </c>
      <c r="R733" s="2" t="s">
        <v>33</v>
      </c>
      <c r="S733" s="8" t="str">
        <f t="shared" si="125"/>
        <v>theater</v>
      </c>
      <c r="T733" s="8" t="str">
        <f t="shared" si="126"/>
        <v>plays</v>
      </c>
      <c r="U733" s="12">
        <f t="shared" si="127"/>
        <v>40476.208333333336</v>
      </c>
      <c r="V733" s="12">
        <f t="shared" si="128"/>
        <v>40482.208333333336</v>
      </c>
      <c r="W733" s="16">
        <f t="shared" si="129"/>
        <v>6</v>
      </c>
      <c r="X733" s="15">
        <f t="shared" si="130"/>
        <v>1</v>
      </c>
      <c r="Y733" s="19">
        <f t="shared" si="131"/>
        <v>54300</v>
      </c>
      <c r="Z733" s="19">
        <f t="shared" si="132"/>
        <v>48227</v>
      </c>
      <c r="AA733" s="19">
        <f t="shared" si="133"/>
        <v>92.036259541984734</v>
      </c>
      <c r="AB733" s="2" t="str">
        <f t="shared" si="134"/>
        <v>USA</v>
      </c>
      <c r="AF733"/>
    </row>
    <row r="734" spans="2:32" x14ac:dyDescent="0.25">
      <c r="B734" s="24">
        <v>727</v>
      </c>
      <c r="C734" s="2" t="s">
        <v>1492</v>
      </c>
      <c r="D734" s="3" t="s">
        <v>1493</v>
      </c>
      <c r="E734" s="7">
        <v>8900</v>
      </c>
      <c r="F734" s="7">
        <v>14685</v>
      </c>
      <c r="G734" s="5">
        <f>Table1[[#This Row],[pledged]]/Table1[[#This Row],[goal]]</f>
        <v>1.65</v>
      </c>
      <c r="H734" s="2" t="s">
        <v>20</v>
      </c>
      <c r="I734" s="2">
        <v>181</v>
      </c>
      <c r="J734" s="8">
        <f t="shared" si="124"/>
        <v>81.132596685082873</v>
      </c>
      <c r="K734" s="22" t="s">
        <v>21</v>
      </c>
      <c r="L734" s="22" t="s">
        <v>22</v>
      </c>
      <c r="M734" s="2">
        <v>1547964000</v>
      </c>
      <c r="N734" s="2">
        <v>1552971600</v>
      </c>
      <c r="O734" s="2" t="b">
        <v>0</v>
      </c>
      <c r="P734" s="2" t="b">
        <v>0</v>
      </c>
      <c r="Q734" s="2" t="b">
        <f>AND(Table1[[#This Row],[staff_pick]]=TRUE,Table1[[#This Row],[spotlight]]=TRUE)</f>
        <v>0</v>
      </c>
      <c r="R734" s="2" t="s">
        <v>28</v>
      </c>
      <c r="S734" s="8" t="str">
        <f t="shared" si="125"/>
        <v>technology</v>
      </c>
      <c r="T734" s="8" t="str">
        <f t="shared" si="126"/>
        <v>web</v>
      </c>
      <c r="U734" s="12">
        <f t="shared" si="127"/>
        <v>43485.25</v>
      </c>
      <c r="V734" s="12">
        <f t="shared" si="128"/>
        <v>43543.208333333328</v>
      </c>
      <c r="W734" s="16">
        <f t="shared" si="129"/>
        <v>58</v>
      </c>
      <c r="X734" s="15">
        <f t="shared" si="130"/>
        <v>1</v>
      </c>
      <c r="Y734" s="19">
        <f t="shared" si="131"/>
        <v>8900</v>
      </c>
      <c r="Z734" s="19">
        <f t="shared" si="132"/>
        <v>14685</v>
      </c>
      <c r="AA734" s="19">
        <f t="shared" si="133"/>
        <v>81.132596685082873</v>
      </c>
      <c r="AB734" s="2" t="str">
        <f t="shared" si="134"/>
        <v>USA</v>
      </c>
      <c r="AF734"/>
    </row>
    <row r="735" spans="2:32" x14ac:dyDescent="0.25">
      <c r="B735" s="24">
        <v>728</v>
      </c>
      <c r="C735" s="2" t="s">
        <v>1494</v>
      </c>
      <c r="D735" s="3" t="s">
        <v>1495</v>
      </c>
      <c r="E735" s="7">
        <v>4200</v>
      </c>
      <c r="F735" s="7">
        <v>735</v>
      </c>
      <c r="G735" s="5">
        <f>Table1[[#This Row],[pledged]]/Table1[[#This Row],[goal]]</f>
        <v>0.17499999999999999</v>
      </c>
      <c r="H735" s="2" t="s">
        <v>14</v>
      </c>
      <c r="I735" s="2">
        <v>10</v>
      </c>
      <c r="J735" s="8">
        <f t="shared" si="124"/>
        <v>73.5</v>
      </c>
      <c r="K735" s="22" t="s">
        <v>21</v>
      </c>
      <c r="L735" s="22" t="s">
        <v>22</v>
      </c>
      <c r="M735" s="2">
        <v>1464152400</v>
      </c>
      <c r="N735" s="2">
        <v>1465102800</v>
      </c>
      <c r="O735" s="2" t="b">
        <v>0</v>
      </c>
      <c r="P735" s="2" t="b">
        <v>0</v>
      </c>
      <c r="Q735" s="2" t="b">
        <f>AND(Table1[[#This Row],[staff_pick]]=TRUE,Table1[[#This Row],[spotlight]]=TRUE)</f>
        <v>0</v>
      </c>
      <c r="R735" s="2" t="s">
        <v>33</v>
      </c>
      <c r="S735" s="8" t="str">
        <f t="shared" si="125"/>
        <v>theater</v>
      </c>
      <c r="T735" s="8" t="str">
        <f t="shared" si="126"/>
        <v>plays</v>
      </c>
      <c r="U735" s="12">
        <f t="shared" si="127"/>
        <v>42515.208333333328</v>
      </c>
      <c r="V735" s="12">
        <f t="shared" si="128"/>
        <v>42526.208333333328</v>
      </c>
      <c r="W735" s="16">
        <f t="shared" si="129"/>
        <v>11</v>
      </c>
      <c r="X735" s="15">
        <f t="shared" si="130"/>
        <v>1</v>
      </c>
      <c r="Y735" s="19">
        <f t="shared" si="131"/>
        <v>4200</v>
      </c>
      <c r="Z735" s="19">
        <f t="shared" si="132"/>
        <v>735</v>
      </c>
      <c r="AA735" s="19">
        <f t="shared" si="133"/>
        <v>73.5</v>
      </c>
      <c r="AB735" s="2" t="str">
        <f t="shared" si="134"/>
        <v>USA</v>
      </c>
      <c r="AF735"/>
    </row>
    <row r="736" spans="2:32" x14ac:dyDescent="0.25">
      <c r="B736" s="24">
        <v>729</v>
      </c>
      <c r="C736" s="2" t="s">
        <v>1496</v>
      </c>
      <c r="D736" s="3" t="s">
        <v>1497</v>
      </c>
      <c r="E736" s="7">
        <v>5600</v>
      </c>
      <c r="F736" s="7">
        <v>10397</v>
      </c>
      <c r="G736" s="5">
        <f>Table1[[#This Row],[pledged]]/Table1[[#This Row],[goal]]</f>
        <v>1.8566071428571429</v>
      </c>
      <c r="H736" s="2" t="s">
        <v>20</v>
      </c>
      <c r="I736" s="2">
        <v>122</v>
      </c>
      <c r="J736" s="8">
        <f t="shared" si="124"/>
        <v>85.221311475409834</v>
      </c>
      <c r="K736" s="22" t="s">
        <v>21</v>
      </c>
      <c r="L736" s="22" t="s">
        <v>22</v>
      </c>
      <c r="M736" s="2">
        <v>1359957600</v>
      </c>
      <c r="N736" s="2">
        <v>1360130400</v>
      </c>
      <c r="O736" s="2" t="b">
        <v>0</v>
      </c>
      <c r="P736" s="2" t="b">
        <v>0</v>
      </c>
      <c r="Q736" s="2" t="b">
        <f>AND(Table1[[#This Row],[staff_pick]]=TRUE,Table1[[#This Row],[spotlight]]=TRUE)</f>
        <v>0</v>
      </c>
      <c r="R736" s="2" t="s">
        <v>53</v>
      </c>
      <c r="S736" s="8" t="str">
        <f t="shared" si="125"/>
        <v>film &amp; video</v>
      </c>
      <c r="T736" s="8" t="str">
        <f t="shared" si="126"/>
        <v>drama</v>
      </c>
      <c r="U736" s="12">
        <f t="shared" si="127"/>
        <v>41309.25</v>
      </c>
      <c r="V736" s="12">
        <f t="shared" si="128"/>
        <v>41311.25</v>
      </c>
      <c r="W736" s="16">
        <f t="shared" si="129"/>
        <v>2</v>
      </c>
      <c r="X736" s="15">
        <f t="shared" si="130"/>
        <v>1</v>
      </c>
      <c r="Y736" s="19">
        <f t="shared" si="131"/>
        <v>5600</v>
      </c>
      <c r="Z736" s="19">
        <f t="shared" si="132"/>
        <v>10397</v>
      </c>
      <c r="AA736" s="19">
        <f t="shared" si="133"/>
        <v>85.221311475409834</v>
      </c>
      <c r="AB736" s="2" t="str">
        <f t="shared" si="134"/>
        <v>USA</v>
      </c>
      <c r="AF736"/>
    </row>
    <row r="737" spans="2:32" x14ac:dyDescent="0.25">
      <c r="B737" s="24">
        <v>730</v>
      </c>
      <c r="C737" s="2" t="s">
        <v>1498</v>
      </c>
      <c r="D737" s="3" t="s">
        <v>1499</v>
      </c>
      <c r="E737" s="7">
        <v>28800</v>
      </c>
      <c r="F737" s="7">
        <v>118847</v>
      </c>
      <c r="G737" s="5">
        <f>Table1[[#This Row],[pledged]]/Table1[[#This Row],[goal]]</f>
        <v>4.1266319444444441</v>
      </c>
      <c r="H737" s="2" t="s">
        <v>20</v>
      </c>
      <c r="I737" s="2">
        <v>1071</v>
      </c>
      <c r="J737" s="8">
        <f t="shared" si="124"/>
        <v>110.96825396825396</v>
      </c>
      <c r="K737" s="22" t="s">
        <v>15</v>
      </c>
      <c r="L737" s="22" t="s">
        <v>16</v>
      </c>
      <c r="M737" s="2">
        <v>1432357200</v>
      </c>
      <c r="N737" s="2">
        <v>1432875600</v>
      </c>
      <c r="O737" s="2" t="b">
        <v>0</v>
      </c>
      <c r="P737" s="2" t="b">
        <v>0</v>
      </c>
      <c r="Q737" s="2" t="b">
        <f>AND(Table1[[#This Row],[staff_pick]]=TRUE,Table1[[#This Row],[spotlight]]=TRUE)</f>
        <v>0</v>
      </c>
      <c r="R737" s="2" t="s">
        <v>65</v>
      </c>
      <c r="S737" s="8" t="str">
        <f t="shared" si="125"/>
        <v>technology</v>
      </c>
      <c r="T737" s="8" t="str">
        <f t="shared" si="126"/>
        <v>wearables</v>
      </c>
      <c r="U737" s="12">
        <f t="shared" si="127"/>
        <v>42147.208333333328</v>
      </c>
      <c r="V737" s="12">
        <f t="shared" si="128"/>
        <v>42153.208333333328</v>
      </c>
      <c r="W737" s="16">
        <f t="shared" si="129"/>
        <v>6</v>
      </c>
      <c r="X737" s="15">
        <f t="shared" si="130"/>
        <v>1.32</v>
      </c>
      <c r="Y737" s="19">
        <f t="shared" si="131"/>
        <v>21818.181818181816</v>
      </c>
      <c r="Z737" s="19">
        <f t="shared" si="132"/>
        <v>90035.606060606049</v>
      </c>
      <c r="AA737" s="19">
        <f t="shared" si="133"/>
        <v>84.066859066859053</v>
      </c>
      <c r="AB737" s="2" t="str">
        <f t="shared" si="134"/>
        <v>Canada</v>
      </c>
      <c r="AF737"/>
    </row>
    <row r="738" spans="2:32" x14ac:dyDescent="0.25">
      <c r="B738" s="24">
        <v>731</v>
      </c>
      <c r="C738" s="2" t="s">
        <v>1500</v>
      </c>
      <c r="D738" s="3" t="s">
        <v>1501</v>
      </c>
      <c r="E738" s="7">
        <v>8000</v>
      </c>
      <c r="F738" s="7">
        <v>7220</v>
      </c>
      <c r="G738" s="5">
        <f>Table1[[#This Row],[pledged]]/Table1[[#This Row],[goal]]</f>
        <v>0.90249999999999997</v>
      </c>
      <c r="H738" s="2" t="s">
        <v>74</v>
      </c>
      <c r="I738" s="2">
        <v>219</v>
      </c>
      <c r="J738" s="8">
        <f t="shared" si="124"/>
        <v>32.968036529680369</v>
      </c>
      <c r="K738" s="22" t="s">
        <v>21</v>
      </c>
      <c r="L738" s="22" t="s">
        <v>22</v>
      </c>
      <c r="M738" s="2">
        <v>1500786000</v>
      </c>
      <c r="N738" s="2">
        <v>1500872400</v>
      </c>
      <c r="O738" s="2" t="b">
        <v>0</v>
      </c>
      <c r="P738" s="2" t="b">
        <v>0</v>
      </c>
      <c r="Q738" s="2" t="b">
        <f>AND(Table1[[#This Row],[staff_pick]]=TRUE,Table1[[#This Row],[spotlight]]=TRUE)</f>
        <v>0</v>
      </c>
      <c r="R738" s="2" t="s">
        <v>28</v>
      </c>
      <c r="S738" s="8" t="str">
        <f t="shared" si="125"/>
        <v>technology</v>
      </c>
      <c r="T738" s="8" t="str">
        <f t="shared" si="126"/>
        <v>web</v>
      </c>
      <c r="U738" s="12">
        <f t="shared" si="127"/>
        <v>42939.208333333328</v>
      </c>
      <c r="V738" s="12">
        <f t="shared" si="128"/>
        <v>42940.208333333328</v>
      </c>
      <c r="W738" s="16">
        <f t="shared" si="129"/>
        <v>1</v>
      </c>
      <c r="X738" s="15">
        <f t="shared" si="130"/>
        <v>1</v>
      </c>
      <c r="Y738" s="19">
        <f t="shared" si="131"/>
        <v>8000</v>
      </c>
      <c r="Z738" s="19">
        <f t="shared" si="132"/>
        <v>7220</v>
      </c>
      <c r="AA738" s="19">
        <f t="shared" si="133"/>
        <v>32.968036529680369</v>
      </c>
      <c r="AB738" s="2" t="str">
        <f t="shared" si="134"/>
        <v>USA</v>
      </c>
      <c r="AF738"/>
    </row>
    <row r="739" spans="2:32" x14ac:dyDescent="0.25">
      <c r="B739" s="24">
        <v>732</v>
      </c>
      <c r="C739" s="2" t="s">
        <v>1502</v>
      </c>
      <c r="D739" s="3" t="s">
        <v>1503</v>
      </c>
      <c r="E739" s="7">
        <v>117000</v>
      </c>
      <c r="F739" s="7">
        <v>107622</v>
      </c>
      <c r="G739" s="5">
        <f>Table1[[#This Row],[pledged]]/Table1[[#This Row],[goal]]</f>
        <v>0.91984615384615387</v>
      </c>
      <c r="H739" s="2" t="s">
        <v>14</v>
      </c>
      <c r="I739" s="2">
        <v>1121</v>
      </c>
      <c r="J739" s="8">
        <f t="shared" si="124"/>
        <v>96.005352363960753</v>
      </c>
      <c r="K739" s="22" t="s">
        <v>21</v>
      </c>
      <c r="L739" s="22" t="s">
        <v>22</v>
      </c>
      <c r="M739" s="2">
        <v>1490158800</v>
      </c>
      <c r="N739" s="2">
        <v>1492146000</v>
      </c>
      <c r="O739" s="2" t="b">
        <v>0</v>
      </c>
      <c r="P739" s="2" t="b">
        <v>1</v>
      </c>
      <c r="Q739" s="2" t="b">
        <f>AND(Table1[[#This Row],[staff_pick]]=TRUE,Table1[[#This Row],[spotlight]]=TRUE)</f>
        <v>0</v>
      </c>
      <c r="R739" s="2" t="s">
        <v>23</v>
      </c>
      <c r="S739" s="8" t="str">
        <f t="shared" si="125"/>
        <v>music</v>
      </c>
      <c r="T739" s="8" t="str">
        <f t="shared" si="126"/>
        <v>rock</v>
      </c>
      <c r="U739" s="12">
        <f t="shared" si="127"/>
        <v>42816.208333333328</v>
      </c>
      <c r="V739" s="12">
        <f t="shared" si="128"/>
        <v>42839.208333333328</v>
      </c>
      <c r="W739" s="16">
        <f t="shared" si="129"/>
        <v>23</v>
      </c>
      <c r="X739" s="15">
        <f t="shared" si="130"/>
        <v>1</v>
      </c>
      <c r="Y739" s="19">
        <f t="shared" si="131"/>
        <v>117000</v>
      </c>
      <c r="Z739" s="19">
        <f t="shared" si="132"/>
        <v>107622</v>
      </c>
      <c r="AA739" s="19">
        <f t="shared" si="133"/>
        <v>96.005352363960753</v>
      </c>
      <c r="AB739" s="2" t="str">
        <f t="shared" si="134"/>
        <v>USA</v>
      </c>
      <c r="AF739"/>
    </row>
    <row r="740" spans="2:32" x14ac:dyDescent="0.25">
      <c r="B740" s="24">
        <v>733</v>
      </c>
      <c r="C740" s="2" t="s">
        <v>1504</v>
      </c>
      <c r="D740" s="3" t="s">
        <v>1505</v>
      </c>
      <c r="E740" s="7">
        <v>15800</v>
      </c>
      <c r="F740" s="7">
        <v>83267</v>
      </c>
      <c r="G740" s="5">
        <f>Table1[[#This Row],[pledged]]/Table1[[#This Row],[goal]]</f>
        <v>5.2700632911392402</v>
      </c>
      <c r="H740" s="2" t="s">
        <v>20</v>
      </c>
      <c r="I740" s="2">
        <v>980</v>
      </c>
      <c r="J740" s="8">
        <f t="shared" si="124"/>
        <v>84.96632653061225</v>
      </c>
      <c r="K740" s="22" t="s">
        <v>21</v>
      </c>
      <c r="L740" s="22" t="s">
        <v>22</v>
      </c>
      <c r="M740" s="2">
        <v>1406178000</v>
      </c>
      <c r="N740" s="2">
        <v>1407301200</v>
      </c>
      <c r="O740" s="2" t="b">
        <v>0</v>
      </c>
      <c r="P740" s="2" t="b">
        <v>0</v>
      </c>
      <c r="Q740" s="2" t="b">
        <f>AND(Table1[[#This Row],[staff_pick]]=TRUE,Table1[[#This Row],[spotlight]]=TRUE)</f>
        <v>0</v>
      </c>
      <c r="R740" s="2" t="s">
        <v>148</v>
      </c>
      <c r="S740" s="8" t="str">
        <f t="shared" si="125"/>
        <v>music</v>
      </c>
      <c r="T740" s="8" t="str">
        <f t="shared" si="126"/>
        <v>metal</v>
      </c>
      <c r="U740" s="12">
        <f t="shared" si="127"/>
        <v>41844.208333333336</v>
      </c>
      <c r="V740" s="12">
        <f t="shared" si="128"/>
        <v>41857.208333333336</v>
      </c>
      <c r="W740" s="16">
        <f t="shared" si="129"/>
        <v>13</v>
      </c>
      <c r="X740" s="15">
        <f t="shared" si="130"/>
        <v>1</v>
      </c>
      <c r="Y740" s="19">
        <f t="shared" si="131"/>
        <v>15800</v>
      </c>
      <c r="Z740" s="19">
        <f t="shared" si="132"/>
        <v>83267</v>
      </c>
      <c r="AA740" s="19">
        <f t="shared" si="133"/>
        <v>84.96632653061225</v>
      </c>
      <c r="AB740" s="2" t="str">
        <f t="shared" si="134"/>
        <v>USA</v>
      </c>
      <c r="AF740"/>
    </row>
    <row r="741" spans="2:32" x14ac:dyDescent="0.25">
      <c r="B741" s="24">
        <v>734</v>
      </c>
      <c r="C741" s="2" t="s">
        <v>1506</v>
      </c>
      <c r="D741" s="3" t="s">
        <v>1507</v>
      </c>
      <c r="E741" s="7">
        <v>4200</v>
      </c>
      <c r="F741" s="7">
        <v>13404</v>
      </c>
      <c r="G741" s="5">
        <f>Table1[[#This Row],[pledged]]/Table1[[#This Row],[goal]]</f>
        <v>3.1914285714285713</v>
      </c>
      <c r="H741" s="2" t="s">
        <v>20</v>
      </c>
      <c r="I741" s="2">
        <v>536</v>
      </c>
      <c r="J741" s="8">
        <f t="shared" si="124"/>
        <v>25.007462686567163</v>
      </c>
      <c r="K741" s="22" t="s">
        <v>21</v>
      </c>
      <c r="L741" s="22" t="s">
        <v>22</v>
      </c>
      <c r="M741" s="2">
        <v>1485583200</v>
      </c>
      <c r="N741" s="2">
        <v>1486620000</v>
      </c>
      <c r="O741" s="2" t="b">
        <v>0</v>
      </c>
      <c r="P741" s="2" t="b">
        <v>1</v>
      </c>
      <c r="Q741" s="2" t="b">
        <f>AND(Table1[[#This Row],[staff_pick]]=TRUE,Table1[[#This Row],[spotlight]]=TRUE)</f>
        <v>0</v>
      </c>
      <c r="R741" s="2" t="s">
        <v>33</v>
      </c>
      <c r="S741" s="8" t="str">
        <f t="shared" si="125"/>
        <v>theater</v>
      </c>
      <c r="T741" s="8" t="str">
        <f t="shared" si="126"/>
        <v>plays</v>
      </c>
      <c r="U741" s="12">
        <f t="shared" si="127"/>
        <v>42763.25</v>
      </c>
      <c r="V741" s="12">
        <f t="shared" si="128"/>
        <v>42775.25</v>
      </c>
      <c r="W741" s="16">
        <f t="shared" si="129"/>
        <v>12</v>
      </c>
      <c r="X741" s="15">
        <f t="shared" si="130"/>
        <v>1</v>
      </c>
      <c r="Y741" s="19">
        <f t="shared" si="131"/>
        <v>4200</v>
      </c>
      <c r="Z741" s="19">
        <f t="shared" si="132"/>
        <v>13404</v>
      </c>
      <c r="AA741" s="19">
        <f t="shared" si="133"/>
        <v>25.007462686567163</v>
      </c>
      <c r="AB741" s="2" t="str">
        <f t="shared" si="134"/>
        <v>USA</v>
      </c>
      <c r="AF741"/>
    </row>
    <row r="742" spans="2:32" x14ac:dyDescent="0.25">
      <c r="B742" s="24">
        <v>735</v>
      </c>
      <c r="C742" s="2" t="s">
        <v>1508</v>
      </c>
      <c r="D742" s="3" t="s">
        <v>1509</v>
      </c>
      <c r="E742" s="7">
        <v>37100</v>
      </c>
      <c r="F742" s="7">
        <v>131404</v>
      </c>
      <c r="G742" s="5">
        <f>Table1[[#This Row],[pledged]]/Table1[[#This Row],[goal]]</f>
        <v>3.5418867924528303</v>
      </c>
      <c r="H742" s="2" t="s">
        <v>20</v>
      </c>
      <c r="I742" s="2">
        <v>1991</v>
      </c>
      <c r="J742" s="8">
        <f t="shared" si="124"/>
        <v>65.998995479658461</v>
      </c>
      <c r="K742" s="22" t="s">
        <v>21</v>
      </c>
      <c r="L742" s="22" t="s">
        <v>22</v>
      </c>
      <c r="M742" s="2">
        <v>1459314000</v>
      </c>
      <c r="N742" s="2">
        <v>1459918800</v>
      </c>
      <c r="O742" s="2" t="b">
        <v>0</v>
      </c>
      <c r="P742" s="2" t="b">
        <v>0</v>
      </c>
      <c r="Q742" s="2" t="b">
        <f>AND(Table1[[#This Row],[staff_pick]]=TRUE,Table1[[#This Row],[spotlight]]=TRUE)</f>
        <v>0</v>
      </c>
      <c r="R742" s="2" t="s">
        <v>122</v>
      </c>
      <c r="S742" s="8" t="str">
        <f t="shared" si="125"/>
        <v>photography</v>
      </c>
      <c r="T742" s="8" t="str">
        <f t="shared" si="126"/>
        <v>photography books</v>
      </c>
      <c r="U742" s="12">
        <f t="shared" si="127"/>
        <v>42459.208333333328</v>
      </c>
      <c r="V742" s="12">
        <f t="shared" si="128"/>
        <v>42466.208333333328</v>
      </c>
      <c r="W742" s="16">
        <f t="shared" si="129"/>
        <v>7</v>
      </c>
      <c r="X742" s="15">
        <f t="shared" si="130"/>
        <v>1</v>
      </c>
      <c r="Y742" s="19">
        <f t="shared" si="131"/>
        <v>37100</v>
      </c>
      <c r="Z742" s="19">
        <f t="shared" si="132"/>
        <v>131404</v>
      </c>
      <c r="AA742" s="19">
        <f t="shared" si="133"/>
        <v>65.998995479658461</v>
      </c>
      <c r="AB742" s="2" t="str">
        <f t="shared" si="134"/>
        <v>USA</v>
      </c>
      <c r="AF742"/>
    </row>
    <row r="743" spans="2:32" x14ac:dyDescent="0.25">
      <c r="B743" s="24">
        <v>736</v>
      </c>
      <c r="C743" s="2" t="s">
        <v>1510</v>
      </c>
      <c r="D743" s="3" t="s">
        <v>1511</v>
      </c>
      <c r="E743" s="7">
        <v>7700</v>
      </c>
      <c r="F743" s="7">
        <v>2533</v>
      </c>
      <c r="G743" s="5">
        <f>Table1[[#This Row],[pledged]]/Table1[[#This Row],[goal]]</f>
        <v>0.32896103896103895</v>
      </c>
      <c r="H743" s="2" t="s">
        <v>74</v>
      </c>
      <c r="I743" s="2">
        <v>29</v>
      </c>
      <c r="J743" s="8">
        <f t="shared" si="124"/>
        <v>87.34482758620689</v>
      </c>
      <c r="K743" s="22" t="s">
        <v>21</v>
      </c>
      <c r="L743" s="22" t="s">
        <v>22</v>
      </c>
      <c r="M743" s="2">
        <v>1424412000</v>
      </c>
      <c r="N743" s="2">
        <v>1424757600</v>
      </c>
      <c r="O743" s="2" t="b">
        <v>0</v>
      </c>
      <c r="P743" s="2" t="b">
        <v>0</v>
      </c>
      <c r="Q743" s="2" t="b">
        <f>AND(Table1[[#This Row],[staff_pick]]=TRUE,Table1[[#This Row],[spotlight]]=TRUE)</f>
        <v>0</v>
      </c>
      <c r="R743" s="2" t="s">
        <v>68</v>
      </c>
      <c r="S743" s="8" t="str">
        <f t="shared" si="125"/>
        <v>publishing</v>
      </c>
      <c r="T743" s="8" t="str">
        <f t="shared" si="126"/>
        <v>nonfiction</v>
      </c>
      <c r="U743" s="12">
        <f t="shared" si="127"/>
        <v>42055.25</v>
      </c>
      <c r="V743" s="12">
        <f t="shared" si="128"/>
        <v>42059.25</v>
      </c>
      <c r="W743" s="16">
        <f t="shared" si="129"/>
        <v>4</v>
      </c>
      <c r="X743" s="15">
        <f t="shared" si="130"/>
        <v>1</v>
      </c>
      <c r="Y743" s="19">
        <f t="shared" si="131"/>
        <v>7700</v>
      </c>
      <c r="Z743" s="19">
        <f t="shared" si="132"/>
        <v>2533</v>
      </c>
      <c r="AA743" s="19">
        <f t="shared" si="133"/>
        <v>87.34482758620689</v>
      </c>
      <c r="AB743" s="2" t="str">
        <f t="shared" si="134"/>
        <v>USA</v>
      </c>
      <c r="AF743"/>
    </row>
    <row r="744" spans="2:32" x14ac:dyDescent="0.25">
      <c r="B744" s="24">
        <v>737</v>
      </c>
      <c r="C744" s="2" t="s">
        <v>1512</v>
      </c>
      <c r="D744" s="3" t="s">
        <v>1513</v>
      </c>
      <c r="E744" s="7">
        <v>3700</v>
      </c>
      <c r="F744" s="7">
        <v>5028</v>
      </c>
      <c r="G744" s="5">
        <f>Table1[[#This Row],[pledged]]/Table1[[#This Row],[goal]]</f>
        <v>1.358918918918919</v>
      </c>
      <c r="H744" s="2" t="s">
        <v>20</v>
      </c>
      <c r="I744" s="2">
        <v>180</v>
      </c>
      <c r="J744" s="8">
        <f t="shared" si="124"/>
        <v>27.933333333333334</v>
      </c>
      <c r="K744" s="22" t="s">
        <v>21</v>
      </c>
      <c r="L744" s="22" t="s">
        <v>22</v>
      </c>
      <c r="M744" s="2">
        <v>1478844000</v>
      </c>
      <c r="N744" s="2">
        <v>1479880800</v>
      </c>
      <c r="O744" s="2" t="b">
        <v>0</v>
      </c>
      <c r="P744" s="2" t="b">
        <v>0</v>
      </c>
      <c r="Q744" s="2" t="b">
        <f>AND(Table1[[#This Row],[staff_pick]]=TRUE,Table1[[#This Row],[spotlight]]=TRUE)</f>
        <v>0</v>
      </c>
      <c r="R744" s="2" t="s">
        <v>60</v>
      </c>
      <c r="S744" s="8" t="str">
        <f t="shared" si="125"/>
        <v>music</v>
      </c>
      <c r="T744" s="8" t="str">
        <f t="shared" si="126"/>
        <v>indie rock</v>
      </c>
      <c r="U744" s="12">
        <f t="shared" si="127"/>
        <v>42685.25</v>
      </c>
      <c r="V744" s="12">
        <f t="shared" si="128"/>
        <v>42697.25</v>
      </c>
      <c r="W744" s="16">
        <f t="shared" si="129"/>
        <v>12</v>
      </c>
      <c r="X744" s="15">
        <f t="shared" si="130"/>
        <v>1</v>
      </c>
      <c r="Y744" s="19">
        <f t="shared" si="131"/>
        <v>3700</v>
      </c>
      <c r="Z744" s="19">
        <f t="shared" si="132"/>
        <v>5028</v>
      </c>
      <c r="AA744" s="19">
        <f t="shared" si="133"/>
        <v>27.933333333333334</v>
      </c>
      <c r="AB744" s="2" t="str">
        <f t="shared" si="134"/>
        <v>USA</v>
      </c>
      <c r="AF744"/>
    </row>
    <row r="745" spans="2:32" x14ac:dyDescent="0.25">
      <c r="B745" s="24">
        <v>738</v>
      </c>
      <c r="C745" s="2" t="s">
        <v>1032</v>
      </c>
      <c r="D745" s="3" t="s">
        <v>1514</v>
      </c>
      <c r="E745" s="7">
        <v>74700</v>
      </c>
      <c r="F745" s="7">
        <v>1557</v>
      </c>
      <c r="G745" s="5">
        <f>Table1[[#This Row],[pledged]]/Table1[[#This Row],[goal]]</f>
        <v>2.0843373493975904E-2</v>
      </c>
      <c r="H745" s="2" t="s">
        <v>14</v>
      </c>
      <c r="I745" s="2">
        <v>15</v>
      </c>
      <c r="J745" s="8">
        <f t="shared" si="124"/>
        <v>103.8</v>
      </c>
      <c r="K745" s="22" t="s">
        <v>21</v>
      </c>
      <c r="L745" s="22" t="s">
        <v>22</v>
      </c>
      <c r="M745" s="2">
        <v>1416117600</v>
      </c>
      <c r="N745" s="2">
        <v>1418018400</v>
      </c>
      <c r="O745" s="2" t="b">
        <v>0</v>
      </c>
      <c r="P745" s="2" t="b">
        <v>1</v>
      </c>
      <c r="Q745" s="2" t="b">
        <f>AND(Table1[[#This Row],[staff_pick]]=TRUE,Table1[[#This Row],[spotlight]]=TRUE)</f>
        <v>0</v>
      </c>
      <c r="R745" s="2" t="s">
        <v>33</v>
      </c>
      <c r="S745" s="8" t="str">
        <f t="shared" si="125"/>
        <v>theater</v>
      </c>
      <c r="T745" s="8" t="str">
        <f t="shared" si="126"/>
        <v>plays</v>
      </c>
      <c r="U745" s="12">
        <f t="shared" si="127"/>
        <v>41959.25</v>
      </c>
      <c r="V745" s="12">
        <f t="shared" si="128"/>
        <v>41981.25</v>
      </c>
      <c r="W745" s="16">
        <f t="shared" si="129"/>
        <v>22</v>
      </c>
      <c r="X745" s="15">
        <f t="shared" si="130"/>
        <v>1</v>
      </c>
      <c r="Y745" s="19">
        <f t="shared" si="131"/>
        <v>74700</v>
      </c>
      <c r="Z745" s="19">
        <f t="shared" si="132"/>
        <v>1557</v>
      </c>
      <c r="AA745" s="19">
        <f t="shared" si="133"/>
        <v>103.8</v>
      </c>
      <c r="AB745" s="2" t="str">
        <f t="shared" si="134"/>
        <v>USA</v>
      </c>
      <c r="AF745"/>
    </row>
    <row r="746" spans="2:32" x14ac:dyDescent="0.25">
      <c r="B746" s="24">
        <v>739</v>
      </c>
      <c r="C746" s="2" t="s">
        <v>1515</v>
      </c>
      <c r="D746" s="3" t="s">
        <v>1516</v>
      </c>
      <c r="E746" s="7">
        <v>10000</v>
      </c>
      <c r="F746" s="7">
        <v>6100</v>
      </c>
      <c r="G746" s="5">
        <f>Table1[[#This Row],[pledged]]/Table1[[#This Row],[goal]]</f>
        <v>0.61</v>
      </c>
      <c r="H746" s="2" t="s">
        <v>14</v>
      </c>
      <c r="I746" s="2">
        <v>191</v>
      </c>
      <c r="J746" s="8">
        <f t="shared" si="124"/>
        <v>31.937172774869111</v>
      </c>
      <c r="K746" s="22" t="s">
        <v>21</v>
      </c>
      <c r="L746" s="22" t="s">
        <v>22</v>
      </c>
      <c r="M746" s="2">
        <v>1340946000</v>
      </c>
      <c r="N746" s="2">
        <v>1341032400</v>
      </c>
      <c r="O746" s="2" t="b">
        <v>0</v>
      </c>
      <c r="P746" s="2" t="b">
        <v>0</v>
      </c>
      <c r="Q746" s="2" t="b">
        <f>AND(Table1[[#This Row],[staff_pick]]=TRUE,Table1[[#This Row],[spotlight]]=TRUE)</f>
        <v>0</v>
      </c>
      <c r="R746" s="2" t="s">
        <v>60</v>
      </c>
      <c r="S746" s="8" t="str">
        <f t="shared" si="125"/>
        <v>music</v>
      </c>
      <c r="T746" s="8" t="str">
        <f t="shared" si="126"/>
        <v>indie rock</v>
      </c>
      <c r="U746" s="12">
        <f t="shared" si="127"/>
        <v>41089.208333333336</v>
      </c>
      <c r="V746" s="12">
        <f t="shared" si="128"/>
        <v>41090.208333333336</v>
      </c>
      <c r="W746" s="16">
        <f t="shared" si="129"/>
        <v>1</v>
      </c>
      <c r="X746" s="15">
        <f t="shared" si="130"/>
        <v>1</v>
      </c>
      <c r="Y746" s="19">
        <f t="shared" si="131"/>
        <v>10000</v>
      </c>
      <c r="Z746" s="19">
        <f t="shared" si="132"/>
        <v>6100</v>
      </c>
      <c r="AA746" s="19">
        <f t="shared" si="133"/>
        <v>31.937172774869111</v>
      </c>
      <c r="AB746" s="2" t="str">
        <f t="shared" si="134"/>
        <v>USA</v>
      </c>
      <c r="AF746"/>
    </row>
    <row r="747" spans="2:32" x14ac:dyDescent="0.25">
      <c r="B747" s="24">
        <v>740</v>
      </c>
      <c r="C747" s="2" t="s">
        <v>1517</v>
      </c>
      <c r="D747" s="3" t="s">
        <v>1518</v>
      </c>
      <c r="E747" s="7">
        <v>5300</v>
      </c>
      <c r="F747" s="7">
        <v>1592</v>
      </c>
      <c r="G747" s="5">
        <f>Table1[[#This Row],[pledged]]/Table1[[#This Row],[goal]]</f>
        <v>0.30037735849056602</v>
      </c>
      <c r="H747" s="2" t="s">
        <v>14</v>
      </c>
      <c r="I747" s="2">
        <v>16</v>
      </c>
      <c r="J747" s="8">
        <f t="shared" si="124"/>
        <v>99.5</v>
      </c>
      <c r="K747" s="22" t="s">
        <v>21</v>
      </c>
      <c r="L747" s="22" t="s">
        <v>22</v>
      </c>
      <c r="M747" s="2">
        <v>1486101600</v>
      </c>
      <c r="N747" s="2">
        <v>1486360800</v>
      </c>
      <c r="O747" s="2" t="b">
        <v>0</v>
      </c>
      <c r="P747" s="2" t="b">
        <v>0</v>
      </c>
      <c r="Q747" s="2" t="b">
        <f>AND(Table1[[#This Row],[staff_pick]]=TRUE,Table1[[#This Row],[spotlight]]=TRUE)</f>
        <v>0</v>
      </c>
      <c r="R747" s="2" t="s">
        <v>33</v>
      </c>
      <c r="S747" s="8" t="str">
        <f t="shared" si="125"/>
        <v>theater</v>
      </c>
      <c r="T747" s="8" t="str">
        <f t="shared" si="126"/>
        <v>plays</v>
      </c>
      <c r="U747" s="12">
        <f t="shared" si="127"/>
        <v>42769.25</v>
      </c>
      <c r="V747" s="12">
        <f t="shared" si="128"/>
        <v>42772.25</v>
      </c>
      <c r="W747" s="16">
        <f t="shared" si="129"/>
        <v>3</v>
      </c>
      <c r="X747" s="15">
        <f t="shared" si="130"/>
        <v>1</v>
      </c>
      <c r="Y747" s="19">
        <f t="shared" si="131"/>
        <v>5300</v>
      </c>
      <c r="Z747" s="19">
        <f t="shared" si="132"/>
        <v>1592</v>
      </c>
      <c r="AA747" s="19">
        <f t="shared" si="133"/>
        <v>99.5</v>
      </c>
      <c r="AB747" s="2" t="str">
        <f t="shared" si="134"/>
        <v>USA</v>
      </c>
      <c r="AF747"/>
    </row>
    <row r="748" spans="2:32" x14ac:dyDescent="0.25">
      <c r="B748" s="24">
        <v>741</v>
      </c>
      <c r="C748" s="2" t="s">
        <v>628</v>
      </c>
      <c r="D748" s="3" t="s">
        <v>1519</v>
      </c>
      <c r="E748" s="7">
        <v>1200</v>
      </c>
      <c r="F748" s="7">
        <v>14150</v>
      </c>
      <c r="G748" s="5">
        <f>Table1[[#This Row],[pledged]]/Table1[[#This Row],[goal]]</f>
        <v>11.791666666666666</v>
      </c>
      <c r="H748" s="2" t="s">
        <v>20</v>
      </c>
      <c r="I748" s="2">
        <v>130</v>
      </c>
      <c r="J748" s="8">
        <f t="shared" si="124"/>
        <v>108.84615384615384</v>
      </c>
      <c r="K748" s="22" t="s">
        <v>21</v>
      </c>
      <c r="L748" s="22" t="s">
        <v>22</v>
      </c>
      <c r="M748" s="2">
        <v>1274590800</v>
      </c>
      <c r="N748" s="2">
        <v>1274677200</v>
      </c>
      <c r="O748" s="2" t="b">
        <v>0</v>
      </c>
      <c r="P748" s="2" t="b">
        <v>0</v>
      </c>
      <c r="Q748" s="2" t="b">
        <f>AND(Table1[[#This Row],[staff_pick]]=TRUE,Table1[[#This Row],[spotlight]]=TRUE)</f>
        <v>0</v>
      </c>
      <c r="R748" s="2" t="s">
        <v>33</v>
      </c>
      <c r="S748" s="8" t="str">
        <f t="shared" si="125"/>
        <v>theater</v>
      </c>
      <c r="T748" s="8" t="str">
        <f t="shared" si="126"/>
        <v>plays</v>
      </c>
      <c r="U748" s="12">
        <f t="shared" si="127"/>
        <v>40321.208333333336</v>
      </c>
      <c r="V748" s="12">
        <f t="shared" si="128"/>
        <v>40322.208333333336</v>
      </c>
      <c r="W748" s="16">
        <f t="shared" si="129"/>
        <v>1</v>
      </c>
      <c r="X748" s="15">
        <f t="shared" si="130"/>
        <v>1</v>
      </c>
      <c r="Y748" s="19">
        <f t="shared" si="131"/>
        <v>1200</v>
      </c>
      <c r="Z748" s="19">
        <f t="shared" si="132"/>
        <v>14150</v>
      </c>
      <c r="AA748" s="19">
        <f t="shared" si="133"/>
        <v>108.84615384615384</v>
      </c>
      <c r="AB748" s="2" t="str">
        <f t="shared" si="134"/>
        <v>USA</v>
      </c>
      <c r="AF748"/>
    </row>
    <row r="749" spans="2:32" x14ac:dyDescent="0.25">
      <c r="B749" s="24">
        <v>742</v>
      </c>
      <c r="C749" s="2" t="s">
        <v>1520</v>
      </c>
      <c r="D749" s="3" t="s">
        <v>1521</v>
      </c>
      <c r="E749" s="7">
        <v>1200</v>
      </c>
      <c r="F749" s="7">
        <v>13513</v>
      </c>
      <c r="G749" s="5">
        <f>Table1[[#This Row],[pledged]]/Table1[[#This Row],[goal]]</f>
        <v>11.260833333333334</v>
      </c>
      <c r="H749" s="2" t="s">
        <v>20</v>
      </c>
      <c r="I749" s="2">
        <v>122</v>
      </c>
      <c r="J749" s="8">
        <f t="shared" si="124"/>
        <v>110.76229508196721</v>
      </c>
      <c r="K749" s="22" t="s">
        <v>21</v>
      </c>
      <c r="L749" s="22" t="s">
        <v>22</v>
      </c>
      <c r="M749" s="2">
        <v>1263880800</v>
      </c>
      <c r="N749" s="2">
        <v>1267509600</v>
      </c>
      <c r="O749" s="2" t="b">
        <v>0</v>
      </c>
      <c r="P749" s="2" t="b">
        <v>0</v>
      </c>
      <c r="Q749" s="2" t="b">
        <f>AND(Table1[[#This Row],[staff_pick]]=TRUE,Table1[[#This Row],[spotlight]]=TRUE)</f>
        <v>0</v>
      </c>
      <c r="R749" s="2" t="s">
        <v>50</v>
      </c>
      <c r="S749" s="8" t="str">
        <f t="shared" si="125"/>
        <v>music</v>
      </c>
      <c r="T749" s="8" t="str">
        <f t="shared" si="126"/>
        <v>electric music</v>
      </c>
      <c r="U749" s="12">
        <f t="shared" si="127"/>
        <v>40197.25</v>
      </c>
      <c r="V749" s="12">
        <f t="shared" si="128"/>
        <v>40239.25</v>
      </c>
      <c r="W749" s="16">
        <f t="shared" si="129"/>
        <v>42</v>
      </c>
      <c r="X749" s="15">
        <f t="shared" si="130"/>
        <v>1</v>
      </c>
      <c r="Y749" s="19">
        <f t="shared" si="131"/>
        <v>1200</v>
      </c>
      <c r="Z749" s="19">
        <f t="shared" si="132"/>
        <v>13513</v>
      </c>
      <c r="AA749" s="19">
        <f t="shared" si="133"/>
        <v>110.76229508196721</v>
      </c>
      <c r="AB749" s="2" t="str">
        <f t="shared" si="134"/>
        <v>USA</v>
      </c>
      <c r="AF749"/>
    </row>
    <row r="750" spans="2:32" x14ac:dyDescent="0.25">
      <c r="B750" s="24">
        <v>743</v>
      </c>
      <c r="C750" s="2" t="s">
        <v>1522</v>
      </c>
      <c r="D750" s="3" t="s">
        <v>1523</v>
      </c>
      <c r="E750" s="7">
        <v>3900</v>
      </c>
      <c r="F750" s="7">
        <v>504</v>
      </c>
      <c r="G750" s="5">
        <f>Table1[[#This Row],[pledged]]/Table1[[#This Row],[goal]]</f>
        <v>0.12923076923076923</v>
      </c>
      <c r="H750" s="2" t="s">
        <v>14</v>
      </c>
      <c r="I750" s="2">
        <v>17</v>
      </c>
      <c r="J750" s="8">
        <f t="shared" si="124"/>
        <v>29.647058823529413</v>
      </c>
      <c r="K750" s="22" t="s">
        <v>21</v>
      </c>
      <c r="L750" s="22" t="s">
        <v>22</v>
      </c>
      <c r="M750" s="2">
        <v>1445403600</v>
      </c>
      <c r="N750" s="2">
        <v>1445922000</v>
      </c>
      <c r="O750" s="2" t="b">
        <v>0</v>
      </c>
      <c r="P750" s="2" t="b">
        <v>1</v>
      </c>
      <c r="Q750" s="2" t="b">
        <f>AND(Table1[[#This Row],[staff_pick]]=TRUE,Table1[[#This Row],[spotlight]]=TRUE)</f>
        <v>0</v>
      </c>
      <c r="R750" s="2" t="s">
        <v>33</v>
      </c>
      <c r="S750" s="8" t="str">
        <f t="shared" si="125"/>
        <v>theater</v>
      </c>
      <c r="T750" s="8" t="str">
        <f t="shared" si="126"/>
        <v>plays</v>
      </c>
      <c r="U750" s="12">
        <f t="shared" si="127"/>
        <v>42298.208333333328</v>
      </c>
      <c r="V750" s="12">
        <f t="shared" si="128"/>
        <v>42304.208333333328</v>
      </c>
      <c r="W750" s="16">
        <f t="shared" si="129"/>
        <v>6</v>
      </c>
      <c r="X750" s="15">
        <f t="shared" si="130"/>
        <v>1</v>
      </c>
      <c r="Y750" s="19">
        <f t="shared" si="131"/>
        <v>3900</v>
      </c>
      <c r="Z750" s="19">
        <f t="shared" si="132"/>
        <v>504</v>
      </c>
      <c r="AA750" s="19">
        <f t="shared" si="133"/>
        <v>29.647058823529413</v>
      </c>
      <c r="AB750" s="2" t="str">
        <f t="shared" si="134"/>
        <v>USA</v>
      </c>
      <c r="AF750"/>
    </row>
    <row r="751" spans="2:32" x14ac:dyDescent="0.25">
      <c r="B751" s="24">
        <v>744</v>
      </c>
      <c r="C751" s="2" t="s">
        <v>1524</v>
      </c>
      <c r="D751" s="3" t="s">
        <v>1525</v>
      </c>
      <c r="E751" s="7">
        <v>2000</v>
      </c>
      <c r="F751" s="7">
        <v>14240</v>
      </c>
      <c r="G751" s="5">
        <f>Table1[[#This Row],[pledged]]/Table1[[#This Row],[goal]]</f>
        <v>7.12</v>
      </c>
      <c r="H751" s="2" t="s">
        <v>20</v>
      </c>
      <c r="I751" s="2">
        <v>140</v>
      </c>
      <c r="J751" s="8">
        <f t="shared" si="124"/>
        <v>101.71428571428571</v>
      </c>
      <c r="K751" s="22" t="s">
        <v>21</v>
      </c>
      <c r="L751" s="22" t="s">
        <v>22</v>
      </c>
      <c r="M751" s="2">
        <v>1533877200</v>
      </c>
      <c r="N751" s="2">
        <v>1534050000</v>
      </c>
      <c r="O751" s="2" t="b">
        <v>0</v>
      </c>
      <c r="P751" s="2" t="b">
        <v>1</v>
      </c>
      <c r="Q751" s="2" t="b">
        <f>AND(Table1[[#This Row],[staff_pick]]=TRUE,Table1[[#This Row],[spotlight]]=TRUE)</f>
        <v>0</v>
      </c>
      <c r="R751" s="2" t="s">
        <v>33</v>
      </c>
      <c r="S751" s="8" t="str">
        <f t="shared" si="125"/>
        <v>theater</v>
      </c>
      <c r="T751" s="8" t="str">
        <f t="shared" si="126"/>
        <v>plays</v>
      </c>
      <c r="U751" s="12">
        <f t="shared" si="127"/>
        <v>43322.208333333328</v>
      </c>
      <c r="V751" s="12">
        <f t="shared" si="128"/>
        <v>43324.208333333328</v>
      </c>
      <c r="W751" s="16">
        <f t="shared" si="129"/>
        <v>2</v>
      </c>
      <c r="X751" s="15">
        <f t="shared" si="130"/>
        <v>1</v>
      </c>
      <c r="Y751" s="19">
        <f t="shared" si="131"/>
        <v>2000</v>
      </c>
      <c r="Z751" s="19">
        <f t="shared" si="132"/>
        <v>14240</v>
      </c>
      <c r="AA751" s="19">
        <f t="shared" si="133"/>
        <v>101.71428571428571</v>
      </c>
      <c r="AB751" s="2" t="str">
        <f t="shared" si="134"/>
        <v>USA</v>
      </c>
      <c r="AF751"/>
    </row>
    <row r="752" spans="2:32" x14ac:dyDescent="0.25">
      <c r="B752" s="24">
        <v>745</v>
      </c>
      <c r="C752" s="2" t="s">
        <v>1526</v>
      </c>
      <c r="D752" s="3" t="s">
        <v>1527</v>
      </c>
      <c r="E752" s="7">
        <v>6900</v>
      </c>
      <c r="F752" s="7">
        <v>2091</v>
      </c>
      <c r="G752" s="5">
        <f>Table1[[#This Row],[pledged]]/Table1[[#This Row],[goal]]</f>
        <v>0.30304347826086958</v>
      </c>
      <c r="H752" s="2" t="s">
        <v>14</v>
      </c>
      <c r="I752" s="2">
        <v>34</v>
      </c>
      <c r="J752" s="8">
        <f t="shared" si="124"/>
        <v>61.5</v>
      </c>
      <c r="K752" s="22" t="s">
        <v>21</v>
      </c>
      <c r="L752" s="22" t="s">
        <v>22</v>
      </c>
      <c r="M752" s="2">
        <v>1275195600</v>
      </c>
      <c r="N752" s="2">
        <v>1277528400</v>
      </c>
      <c r="O752" s="2" t="b">
        <v>0</v>
      </c>
      <c r="P752" s="2" t="b">
        <v>0</v>
      </c>
      <c r="Q752" s="2" t="b">
        <f>AND(Table1[[#This Row],[staff_pick]]=TRUE,Table1[[#This Row],[spotlight]]=TRUE)</f>
        <v>0</v>
      </c>
      <c r="R752" s="2" t="s">
        <v>65</v>
      </c>
      <c r="S752" s="8" t="str">
        <f t="shared" si="125"/>
        <v>technology</v>
      </c>
      <c r="T752" s="8" t="str">
        <f t="shared" si="126"/>
        <v>wearables</v>
      </c>
      <c r="U752" s="12">
        <f t="shared" si="127"/>
        <v>40328.208333333336</v>
      </c>
      <c r="V752" s="12">
        <f t="shared" si="128"/>
        <v>40355.208333333336</v>
      </c>
      <c r="W752" s="16">
        <f t="shared" si="129"/>
        <v>27</v>
      </c>
      <c r="X752" s="15">
        <f t="shared" si="130"/>
        <v>1</v>
      </c>
      <c r="Y752" s="19">
        <f t="shared" si="131"/>
        <v>6900</v>
      </c>
      <c r="Z752" s="19">
        <f t="shared" si="132"/>
        <v>2091</v>
      </c>
      <c r="AA752" s="19">
        <f t="shared" si="133"/>
        <v>61.5</v>
      </c>
      <c r="AB752" s="2" t="str">
        <f t="shared" si="134"/>
        <v>USA</v>
      </c>
      <c r="AF752"/>
    </row>
    <row r="753" spans="2:32" x14ac:dyDescent="0.25">
      <c r="B753" s="24">
        <v>746</v>
      </c>
      <c r="C753" s="2" t="s">
        <v>1528</v>
      </c>
      <c r="D753" s="3" t="s">
        <v>1529</v>
      </c>
      <c r="E753" s="7">
        <v>55800</v>
      </c>
      <c r="F753" s="7">
        <v>118580</v>
      </c>
      <c r="G753" s="5">
        <f>Table1[[#This Row],[pledged]]/Table1[[#This Row],[goal]]</f>
        <v>2.1250896057347672</v>
      </c>
      <c r="H753" s="2" t="s">
        <v>20</v>
      </c>
      <c r="I753" s="2">
        <v>3388</v>
      </c>
      <c r="J753" s="8">
        <f t="shared" si="124"/>
        <v>35</v>
      </c>
      <c r="K753" s="22" t="s">
        <v>21</v>
      </c>
      <c r="L753" s="22" t="s">
        <v>22</v>
      </c>
      <c r="M753" s="2">
        <v>1318136400</v>
      </c>
      <c r="N753" s="2">
        <v>1318568400</v>
      </c>
      <c r="O753" s="2" t="b">
        <v>0</v>
      </c>
      <c r="P753" s="2" t="b">
        <v>0</v>
      </c>
      <c r="Q753" s="2" t="b">
        <f>AND(Table1[[#This Row],[staff_pick]]=TRUE,Table1[[#This Row],[spotlight]]=TRUE)</f>
        <v>0</v>
      </c>
      <c r="R753" s="2" t="s">
        <v>28</v>
      </c>
      <c r="S753" s="8" t="str">
        <f t="shared" si="125"/>
        <v>technology</v>
      </c>
      <c r="T753" s="8" t="str">
        <f t="shared" si="126"/>
        <v>web</v>
      </c>
      <c r="U753" s="12">
        <f t="shared" si="127"/>
        <v>40825.208333333336</v>
      </c>
      <c r="V753" s="12">
        <f t="shared" si="128"/>
        <v>40830.208333333336</v>
      </c>
      <c r="W753" s="16">
        <f t="shared" si="129"/>
        <v>5</v>
      </c>
      <c r="X753" s="15">
        <f t="shared" si="130"/>
        <v>1</v>
      </c>
      <c r="Y753" s="19">
        <f t="shared" si="131"/>
        <v>55800</v>
      </c>
      <c r="Z753" s="19">
        <f t="shared" si="132"/>
        <v>118580</v>
      </c>
      <c r="AA753" s="19">
        <f t="shared" si="133"/>
        <v>35</v>
      </c>
      <c r="AB753" s="2" t="str">
        <f t="shared" si="134"/>
        <v>USA</v>
      </c>
      <c r="AF753"/>
    </row>
    <row r="754" spans="2:32" x14ac:dyDescent="0.25">
      <c r="B754" s="24">
        <v>747</v>
      </c>
      <c r="C754" s="2" t="s">
        <v>1530</v>
      </c>
      <c r="D754" s="3" t="s">
        <v>1531</v>
      </c>
      <c r="E754" s="7">
        <v>4900</v>
      </c>
      <c r="F754" s="7">
        <v>11214</v>
      </c>
      <c r="G754" s="5">
        <f>Table1[[#This Row],[pledged]]/Table1[[#This Row],[goal]]</f>
        <v>2.2885714285714287</v>
      </c>
      <c r="H754" s="2" t="s">
        <v>20</v>
      </c>
      <c r="I754" s="2">
        <v>280</v>
      </c>
      <c r="J754" s="8">
        <f t="shared" si="124"/>
        <v>40.049999999999997</v>
      </c>
      <c r="K754" s="22" t="s">
        <v>21</v>
      </c>
      <c r="L754" s="22" t="s">
        <v>22</v>
      </c>
      <c r="M754" s="2">
        <v>1283403600</v>
      </c>
      <c r="N754" s="2">
        <v>1284354000</v>
      </c>
      <c r="O754" s="2" t="b">
        <v>0</v>
      </c>
      <c r="P754" s="2" t="b">
        <v>0</v>
      </c>
      <c r="Q754" s="2" t="b">
        <f>AND(Table1[[#This Row],[staff_pick]]=TRUE,Table1[[#This Row],[spotlight]]=TRUE)</f>
        <v>0</v>
      </c>
      <c r="R754" s="2" t="s">
        <v>33</v>
      </c>
      <c r="S754" s="8" t="str">
        <f t="shared" si="125"/>
        <v>theater</v>
      </c>
      <c r="T754" s="8" t="str">
        <f t="shared" si="126"/>
        <v>plays</v>
      </c>
      <c r="U754" s="12">
        <f t="shared" si="127"/>
        <v>40423.208333333336</v>
      </c>
      <c r="V754" s="12">
        <f t="shared" si="128"/>
        <v>40434.208333333336</v>
      </c>
      <c r="W754" s="16">
        <f t="shared" si="129"/>
        <v>11</v>
      </c>
      <c r="X754" s="15">
        <f t="shared" si="130"/>
        <v>1</v>
      </c>
      <c r="Y754" s="19">
        <f t="shared" si="131"/>
        <v>4900</v>
      </c>
      <c r="Z754" s="19">
        <f t="shared" si="132"/>
        <v>11214</v>
      </c>
      <c r="AA754" s="19">
        <f t="shared" si="133"/>
        <v>40.049999999999997</v>
      </c>
      <c r="AB754" s="2" t="str">
        <f t="shared" si="134"/>
        <v>USA</v>
      </c>
      <c r="AF754"/>
    </row>
    <row r="755" spans="2:32" x14ac:dyDescent="0.25">
      <c r="B755" s="24">
        <v>748</v>
      </c>
      <c r="C755" s="2" t="s">
        <v>1532</v>
      </c>
      <c r="D755" s="3" t="s">
        <v>1533</v>
      </c>
      <c r="E755" s="7">
        <v>194900</v>
      </c>
      <c r="F755" s="7">
        <v>68137</v>
      </c>
      <c r="G755" s="5">
        <f>Table1[[#This Row],[pledged]]/Table1[[#This Row],[goal]]</f>
        <v>0.34959979476654696</v>
      </c>
      <c r="H755" s="2" t="s">
        <v>74</v>
      </c>
      <c r="I755" s="2">
        <v>614</v>
      </c>
      <c r="J755" s="8">
        <f t="shared" si="124"/>
        <v>110.97231270358306</v>
      </c>
      <c r="K755" s="22" t="s">
        <v>21</v>
      </c>
      <c r="L755" s="22" t="s">
        <v>22</v>
      </c>
      <c r="M755" s="2">
        <v>1267423200</v>
      </c>
      <c r="N755" s="2">
        <v>1269579600</v>
      </c>
      <c r="O755" s="2" t="b">
        <v>0</v>
      </c>
      <c r="P755" s="2" t="b">
        <v>1</v>
      </c>
      <c r="Q755" s="2" t="b">
        <f>AND(Table1[[#This Row],[staff_pick]]=TRUE,Table1[[#This Row],[spotlight]]=TRUE)</f>
        <v>0</v>
      </c>
      <c r="R755" s="2" t="s">
        <v>71</v>
      </c>
      <c r="S755" s="8" t="str">
        <f t="shared" si="125"/>
        <v>film &amp; video</v>
      </c>
      <c r="T755" s="8" t="str">
        <f t="shared" si="126"/>
        <v>animation</v>
      </c>
      <c r="U755" s="12">
        <f t="shared" si="127"/>
        <v>40238.25</v>
      </c>
      <c r="V755" s="12">
        <f t="shared" si="128"/>
        <v>40263.208333333336</v>
      </c>
      <c r="W755" s="16">
        <f t="shared" si="129"/>
        <v>25</v>
      </c>
      <c r="X755" s="15">
        <f t="shared" si="130"/>
        <v>1</v>
      </c>
      <c r="Y755" s="19">
        <f t="shared" si="131"/>
        <v>194900</v>
      </c>
      <c r="Z755" s="19">
        <f t="shared" si="132"/>
        <v>68137</v>
      </c>
      <c r="AA755" s="19">
        <f t="shared" si="133"/>
        <v>110.97231270358306</v>
      </c>
      <c r="AB755" s="2" t="str">
        <f t="shared" si="134"/>
        <v>USA</v>
      </c>
      <c r="AF755"/>
    </row>
    <row r="756" spans="2:32" x14ac:dyDescent="0.25">
      <c r="B756" s="24">
        <v>749</v>
      </c>
      <c r="C756" s="2" t="s">
        <v>1534</v>
      </c>
      <c r="D756" s="3" t="s">
        <v>1535</v>
      </c>
      <c r="E756" s="7">
        <v>8600</v>
      </c>
      <c r="F756" s="7">
        <v>13527</v>
      </c>
      <c r="G756" s="5">
        <f>Table1[[#This Row],[pledged]]/Table1[[#This Row],[goal]]</f>
        <v>1.5729069767441861</v>
      </c>
      <c r="H756" s="2" t="s">
        <v>20</v>
      </c>
      <c r="I756" s="2">
        <v>366</v>
      </c>
      <c r="J756" s="8">
        <f t="shared" si="124"/>
        <v>36.959016393442624</v>
      </c>
      <c r="K756" s="22" t="s">
        <v>107</v>
      </c>
      <c r="L756" s="22" t="s">
        <v>108</v>
      </c>
      <c r="M756" s="2">
        <v>1412744400</v>
      </c>
      <c r="N756" s="2">
        <v>1413781200</v>
      </c>
      <c r="O756" s="2" t="b">
        <v>0</v>
      </c>
      <c r="P756" s="2" t="b">
        <v>1</v>
      </c>
      <c r="Q756" s="2" t="b">
        <f>AND(Table1[[#This Row],[staff_pick]]=TRUE,Table1[[#This Row],[spotlight]]=TRUE)</f>
        <v>0</v>
      </c>
      <c r="R756" s="2" t="s">
        <v>65</v>
      </c>
      <c r="S756" s="8" t="str">
        <f t="shared" si="125"/>
        <v>technology</v>
      </c>
      <c r="T756" s="8" t="str">
        <f t="shared" si="126"/>
        <v>wearables</v>
      </c>
      <c r="U756" s="12">
        <f t="shared" si="127"/>
        <v>41920.208333333336</v>
      </c>
      <c r="V756" s="12">
        <f t="shared" si="128"/>
        <v>41932.208333333336</v>
      </c>
      <c r="W756" s="16">
        <f t="shared" si="129"/>
        <v>12</v>
      </c>
      <c r="X756" s="15">
        <f t="shared" si="130"/>
        <v>1</v>
      </c>
      <c r="Y756" s="19">
        <f t="shared" si="131"/>
        <v>8600</v>
      </c>
      <c r="Z756" s="19">
        <f t="shared" si="132"/>
        <v>13527</v>
      </c>
      <c r="AA756" s="19">
        <f t="shared" si="133"/>
        <v>36.959016393442624</v>
      </c>
      <c r="AB756" s="2" t="str">
        <f t="shared" si="134"/>
        <v>Euro Zone</v>
      </c>
      <c r="AF756"/>
    </row>
    <row r="757" spans="2:32" x14ac:dyDescent="0.25">
      <c r="B757" s="24">
        <v>750</v>
      </c>
      <c r="C757" s="2" t="s">
        <v>1536</v>
      </c>
      <c r="D757" s="3" t="s">
        <v>1537</v>
      </c>
      <c r="E757" s="7">
        <v>100</v>
      </c>
      <c r="F757" s="7">
        <v>1</v>
      </c>
      <c r="G757" s="5">
        <f>Table1[[#This Row],[pledged]]/Table1[[#This Row],[goal]]</f>
        <v>0.01</v>
      </c>
      <c r="H757" s="2" t="s">
        <v>14</v>
      </c>
      <c r="I757" s="2">
        <v>1</v>
      </c>
      <c r="J757" s="8">
        <f t="shared" si="124"/>
        <v>1</v>
      </c>
      <c r="K757" s="22" t="s">
        <v>40</v>
      </c>
      <c r="L757" s="22" t="s">
        <v>41</v>
      </c>
      <c r="M757" s="2">
        <v>1277960400</v>
      </c>
      <c r="N757" s="2">
        <v>1280120400</v>
      </c>
      <c r="O757" s="2" t="b">
        <v>0</v>
      </c>
      <c r="P757" s="2" t="b">
        <v>0</v>
      </c>
      <c r="Q757" s="2" t="b">
        <f>AND(Table1[[#This Row],[staff_pick]]=TRUE,Table1[[#This Row],[spotlight]]=TRUE)</f>
        <v>0</v>
      </c>
      <c r="R757" s="2" t="s">
        <v>50</v>
      </c>
      <c r="S757" s="8" t="str">
        <f t="shared" si="125"/>
        <v>music</v>
      </c>
      <c r="T757" s="8" t="str">
        <f t="shared" si="126"/>
        <v>electric music</v>
      </c>
      <c r="U757" s="12">
        <f t="shared" si="127"/>
        <v>40360.208333333336</v>
      </c>
      <c r="V757" s="12">
        <f t="shared" si="128"/>
        <v>40385.208333333336</v>
      </c>
      <c r="W757" s="16">
        <f t="shared" si="129"/>
        <v>25</v>
      </c>
      <c r="X757" s="15">
        <f t="shared" si="130"/>
        <v>0.87</v>
      </c>
      <c r="Y757" s="19">
        <f t="shared" si="131"/>
        <v>114.94252873563218</v>
      </c>
      <c r="Z757" s="19">
        <f t="shared" si="132"/>
        <v>1.1494252873563218</v>
      </c>
      <c r="AA757" s="19">
        <f t="shared" si="133"/>
        <v>1.1494252873563218</v>
      </c>
      <c r="AB757" s="2" t="str">
        <f t="shared" si="134"/>
        <v>United Kingdom</v>
      </c>
      <c r="AF757"/>
    </row>
    <row r="758" spans="2:32" x14ac:dyDescent="0.25">
      <c r="B758" s="24">
        <v>751</v>
      </c>
      <c r="C758" s="2" t="s">
        <v>1538</v>
      </c>
      <c r="D758" s="3" t="s">
        <v>1539</v>
      </c>
      <c r="E758" s="7">
        <v>3600</v>
      </c>
      <c r="F758" s="7">
        <v>8363</v>
      </c>
      <c r="G758" s="5">
        <f>Table1[[#This Row],[pledged]]/Table1[[#This Row],[goal]]</f>
        <v>2.3230555555555554</v>
      </c>
      <c r="H758" s="2" t="s">
        <v>20</v>
      </c>
      <c r="I758" s="2">
        <v>270</v>
      </c>
      <c r="J758" s="8">
        <f t="shared" si="124"/>
        <v>30.974074074074075</v>
      </c>
      <c r="K758" s="22" t="s">
        <v>21</v>
      </c>
      <c r="L758" s="22" t="s">
        <v>22</v>
      </c>
      <c r="M758" s="2">
        <v>1458190800</v>
      </c>
      <c r="N758" s="2">
        <v>1459486800</v>
      </c>
      <c r="O758" s="2" t="b">
        <v>1</v>
      </c>
      <c r="P758" s="2" t="b">
        <v>1</v>
      </c>
      <c r="Q758" s="2" t="b">
        <f>AND(Table1[[#This Row],[staff_pick]]=TRUE,Table1[[#This Row],[spotlight]]=TRUE)</f>
        <v>1</v>
      </c>
      <c r="R758" s="2" t="s">
        <v>68</v>
      </c>
      <c r="S758" s="8" t="str">
        <f t="shared" si="125"/>
        <v>publishing</v>
      </c>
      <c r="T758" s="8" t="str">
        <f t="shared" si="126"/>
        <v>nonfiction</v>
      </c>
      <c r="U758" s="12">
        <f t="shared" si="127"/>
        <v>42446.208333333328</v>
      </c>
      <c r="V758" s="12">
        <f t="shared" si="128"/>
        <v>42461.208333333328</v>
      </c>
      <c r="W758" s="16">
        <f t="shared" si="129"/>
        <v>15</v>
      </c>
      <c r="X758" s="15">
        <f t="shared" si="130"/>
        <v>1</v>
      </c>
      <c r="Y758" s="19">
        <f t="shared" si="131"/>
        <v>3600</v>
      </c>
      <c r="Z758" s="19">
        <f t="shared" si="132"/>
        <v>8363</v>
      </c>
      <c r="AA758" s="19">
        <f t="shared" si="133"/>
        <v>30.974074074074075</v>
      </c>
      <c r="AB758" s="2" t="str">
        <f t="shared" si="134"/>
        <v>USA</v>
      </c>
      <c r="AF758"/>
    </row>
    <row r="759" spans="2:32" x14ac:dyDescent="0.25">
      <c r="B759" s="24">
        <v>752</v>
      </c>
      <c r="C759" s="2" t="s">
        <v>1540</v>
      </c>
      <c r="D759" s="3" t="s">
        <v>1541</v>
      </c>
      <c r="E759" s="7">
        <v>5800</v>
      </c>
      <c r="F759" s="7">
        <v>5362</v>
      </c>
      <c r="G759" s="5">
        <f>Table1[[#This Row],[pledged]]/Table1[[#This Row],[goal]]</f>
        <v>0.92448275862068963</v>
      </c>
      <c r="H759" s="2" t="s">
        <v>74</v>
      </c>
      <c r="I759" s="2">
        <v>114</v>
      </c>
      <c r="J759" s="8">
        <f t="shared" si="124"/>
        <v>47.035087719298247</v>
      </c>
      <c r="K759" s="22" t="s">
        <v>21</v>
      </c>
      <c r="L759" s="22" t="s">
        <v>22</v>
      </c>
      <c r="M759" s="2">
        <v>1280984400</v>
      </c>
      <c r="N759" s="2">
        <v>1282539600</v>
      </c>
      <c r="O759" s="2" t="b">
        <v>0</v>
      </c>
      <c r="P759" s="2" t="b">
        <v>1</v>
      </c>
      <c r="Q759" s="2" t="b">
        <f>AND(Table1[[#This Row],[staff_pick]]=TRUE,Table1[[#This Row],[spotlight]]=TRUE)</f>
        <v>0</v>
      </c>
      <c r="R759" s="2" t="s">
        <v>33</v>
      </c>
      <c r="S759" s="8" t="str">
        <f t="shared" si="125"/>
        <v>theater</v>
      </c>
      <c r="T759" s="8" t="str">
        <f t="shared" si="126"/>
        <v>plays</v>
      </c>
      <c r="U759" s="12">
        <f t="shared" si="127"/>
        <v>40395.208333333336</v>
      </c>
      <c r="V759" s="12">
        <f t="shared" si="128"/>
        <v>40413.208333333336</v>
      </c>
      <c r="W759" s="16">
        <f t="shared" si="129"/>
        <v>18</v>
      </c>
      <c r="X759" s="15">
        <f t="shared" si="130"/>
        <v>1</v>
      </c>
      <c r="Y759" s="19">
        <f t="shared" si="131"/>
        <v>5800</v>
      </c>
      <c r="Z759" s="19">
        <f t="shared" si="132"/>
        <v>5362</v>
      </c>
      <c r="AA759" s="19">
        <f t="shared" si="133"/>
        <v>47.035087719298247</v>
      </c>
      <c r="AB759" s="2" t="str">
        <f t="shared" si="134"/>
        <v>USA</v>
      </c>
      <c r="AF759"/>
    </row>
    <row r="760" spans="2:32" x14ac:dyDescent="0.25">
      <c r="B760" s="24">
        <v>753</v>
      </c>
      <c r="C760" s="2" t="s">
        <v>1542</v>
      </c>
      <c r="D760" s="3" t="s">
        <v>1543</v>
      </c>
      <c r="E760" s="7">
        <v>4700</v>
      </c>
      <c r="F760" s="7">
        <v>12065</v>
      </c>
      <c r="G760" s="5">
        <f>Table1[[#This Row],[pledged]]/Table1[[#This Row],[goal]]</f>
        <v>2.5670212765957445</v>
      </c>
      <c r="H760" s="2" t="s">
        <v>20</v>
      </c>
      <c r="I760" s="2">
        <v>137</v>
      </c>
      <c r="J760" s="8">
        <f t="shared" si="124"/>
        <v>88.065693430656935</v>
      </c>
      <c r="K760" s="22" t="s">
        <v>21</v>
      </c>
      <c r="L760" s="22" t="s">
        <v>22</v>
      </c>
      <c r="M760" s="2">
        <v>1274590800</v>
      </c>
      <c r="N760" s="2">
        <v>1275886800</v>
      </c>
      <c r="O760" s="2" t="b">
        <v>0</v>
      </c>
      <c r="P760" s="2" t="b">
        <v>0</v>
      </c>
      <c r="Q760" s="2" t="b">
        <f>AND(Table1[[#This Row],[staff_pick]]=TRUE,Table1[[#This Row],[spotlight]]=TRUE)</f>
        <v>0</v>
      </c>
      <c r="R760" s="2" t="s">
        <v>122</v>
      </c>
      <c r="S760" s="8" t="str">
        <f t="shared" si="125"/>
        <v>photography</v>
      </c>
      <c r="T760" s="8" t="str">
        <f t="shared" si="126"/>
        <v>photography books</v>
      </c>
      <c r="U760" s="12">
        <f t="shared" si="127"/>
        <v>40321.208333333336</v>
      </c>
      <c r="V760" s="12">
        <f t="shared" si="128"/>
        <v>40336.208333333336</v>
      </c>
      <c r="W760" s="16">
        <f t="shared" si="129"/>
        <v>15</v>
      </c>
      <c r="X760" s="15">
        <f t="shared" si="130"/>
        <v>1</v>
      </c>
      <c r="Y760" s="19">
        <f t="shared" si="131"/>
        <v>4700</v>
      </c>
      <c r="Z760" s="19">
        <f t="shared" si="132"/>
        <v>12065</v>
      </c>
      <c r="AA760" s="19">
        <f t="shared" si="133"/>
        <v>88.065693430656935</v>
      </c>
      <c r="AB760" s="2" t="str">
        <f t="shared" si="134"/>
        <v>USA</v>
      </c>
      <c r="AF760"/>
    </row>
    <row r="761" spans="2:32" x14ac:dyDescent="0.25">
      <c r="B761" s="24">
        <v>754</v>
      </c>
      <c r="C761" s="2" t="s">
        <v>1544</v>
      </c>
      <c r="D761" s="3" t="s">
        <v>1545</v>
      </c>
      <c r="E761" s="7">
        <v>70400</v>
      </c>
      <c r="F761" s="7">
        <v>118603</v>
      </c>
      <c r="G761" s="5">
        <f>Table1[[#This Row],[pledged]]/Table1[[#This Row],[goal]]</f>
        <v>1.6847017045454546</v>
      </c>
      <c r="H761" s="2" t="s">
        <v>20</v>
      </c>
      <c r="I761" s="2">
        <v>3205</v>
      </c>
      <c r="J761" s="8">
        <f t="shared" si="124"/>
        <v>37.005616224648989</v>
      </c>
      <c r="K761" s="22" t="s">
        <v>21</v>
      </c>
      <c r="L761" s="22" t="s">
        <v>22</v>
      </c>
      <c r="M761" s="2">
        <v>1351400400</v>
      </c>
      <c r="N761" s="2">
        <v>1355983200</v>
      </c>
      <c r="O761" s="2" t="b">
        <v>0</v>
      </c>
      <c r="P761" s="2" t="b">
        <v>0</v>
      </c>
      <c r="Q761" s="2" t="b">
        <f>AND(Table1[[#This Row],[staff_pick]]=TRUE,Table1[[#This Row],[spotlight]]=TRUE)</f>
        <v>0</v>
      </c>
      <c r="R761" s="2" t="s">
        <v>33</v>
      </c>
      <c r="S761" s="8" t="str">
        <f t="shared" si="125"/>
        <v>theater</v>
      </c>
      <c r="T761" s="8" t="str">
        <f t="shared" si="126"/>
        <v>plays</v>
      </c>
      <c r="U761" s="12">
        <f t="shared" si="127"/>
        <v>41210.208333333336</v>
      </c>
      <c r="V761" s="12">
        <f t="shared" si="128"/>
        <v>41263.25</v>
      </c>
      <c r="W761" s="16">
        <f t="shared" si="129"/>
        <v>53</v>
      </c>
      <c r="X761" s="15">
        <f t="shared" si="130"/>
        <v>1</v>
      </c>
      <c r="Y761" s="19">
        <f t="shared" si="131"/>
        <v>70400</v>
      </c>
      <c r="Z761" s="19">
        <f t="shared" si="132"/>
        <v>118603</v>
      </c>
      <c r="AA761" s="19">
        <f t="shared" si="133"/>
        <v>37.005616224648989</v>
      </c>
      <c r="AB761" s="2" t="str">
        <f t="shared" si="134"/>
        <v>USA</v>
      </c>
      <c r="AF761"/>
    </row>
    <row r="762" spans="2:32" x14ac:dyDescent="0.25">
      <c r="B762" s="24">
        <v>755</v>
      </c>
      <c r="C762" s="2" t="s">
        <v>1546</v>
      </c>
      <c r="D762" s="3" t="s">
        <v>1547</v>
      </c>
      <c r="E762" s="7">
        <v>4500</v>
      </c>
      <c r="F762" s="7">
        <v>7496</v>
      </c>
      <c r="G762" s="5">
        <f>Table1[[#This Row],[pledged]]/Table1[[#This Row],[goal]]</f>
        <v>1.6657777777777778</v>
      </c>
      <c r="H762" s="2" t="s">
        <v>20</v>
      </c>
      <c r="I762" s="2">
        <v>288</v>
      </c>
      <c r="J762" s="8">
        <f t="shared" si="124"/>
        <v>26.027777777777779</v>
      </c>
      <c r="K762" s="22" t="s">
        <v>36</v>
      </c>
      <c r="L762" s="22" t="s">
        <v>37</v>
      </c>
      <c r="M762" s="2">
        <v>1514354400</v>
      </c>
      <c r="N762" s="2">
        <v>1515391200</v>
      </c>
      <c r="O762" s="2" t="b">
        <v>0</v>
      </c>
      <c r="P762" s="2" t="b">
        <v>1</v>
      </c>
      <c r="Q762" s="2" t="b">
        <f>AND(Table1[[#This Row],[staff_pick]]=TRUE,Table1[[#This Row],[spotlight]]=TRUE)</f>
        <v>0</v>
      </c>
      <c r="R762" s="2" t="s">
        <v>33</v>
      </c>
      <c r="S762" s="8" t="str">
        <f t="shared" si="125"/>
        <v>theater</v>
      </c>
      <c r="T762" s="8" t="str">
        <f t="shared" si="126"/>
        <v>plays</v>
      </c>
      <c r="U762" s="12">
        <f t="shared" si="127"/>
        <v>43096.25</v>
      </c>
      <c r="V762" s="12">
        <f t="shared" si="128"/>
        <v>43108.25</v>
      </c>
      <c r="W762" s="16">
        <f t="shared" si="129"/>
        <v>12</v>
      </c>
      <c r="X762" s="15">
        <f t="shared" si="130"/>
        <v>7.46</v>
      </c>
      <c r="Y762" s="19">
        <f t="shared" si="131"/>
        <v>603.21715817694371</v>
      </c>
      <c r="Z762" s="19">
        <f t="shared" si="132"/>
        <v>1004.8257372654156</v>
      </c>
      <c r="AA762" s="19">
        <f t="shared" si="133"/>
        <v>3.4889782543938042</v>
      </c>
      <c r="AB762" s="2" t="str">
        <f t="shared" si="134"/>
        <v>Denmark</v>
      </c>
      <c r="AF762"/>
    </row>
    <row r="763" spans="2:32" x14ac:dyDescent="0.25">
      <c r="B763" s="24">
        <v>756</v>
      </c>
      <c r="C763" s="2" t="s">
        <v>1548</v>
      </c>
      <c r="D763" s="3" t="s">
        <v>1549</v>
      </c>
      <c r="E763" s="7">
        <v>1300</v>
      </c>
      <c r="F763" s="7">
        <v>10037</v>
      </c>
      <c r="G763" s="5">
        <f>Table1[[#This Row],[pledged]]/Table1[[#This Row],[goal]]</f>
        <v>7.7207692307692311</v>
      </c>
      <c r="H763" s="2" t="s">
        <v>20</v>
      </c>
      <c r="I763" s="2">
        <v>148</v>
      </c>
      <c r="J763" s="8">
        <f t="shared" si="124"/>
        <v>67.817567567567565</v>
      </c>
      <c r="K763" s="22" t="s">
        <v>21</v>
      </c>
      <c r="L763" s="22" t="s">
        <v>22</v>
      </c>
      <c r="M763" s="2">
        <v>1421733600</v>
      </c>
      <c r="N763" s="2">
        <v>1422252000</v>
      </c>
      <c r="O763" s="2" t="b">
        <v>0</v>
      </c>
      <c r="P763" s="2" t="b">
        <v>0</v>
      </c>
      <c r="Q763" s="2" t="b">
        <f>AND(Table1[[#This Row],[staff_pick]]=TRUE,Table1[[#This Row],[spotlight]]=TRUE)</f>
        <v>0</v>
      </c>
      <c r="R763" s="2" t="s">
        <v>33</v>
      </c>
      <c r="S763" s="8" t="str">
        <f t="shared" si="125"/>
        <v>theater</v>
      </c>
      <c r="T763" s="8" t="str">
        <f t="shared" si="126"/>
        <v>plays</v>
      </c>
      <c r="U763" s="12">
        <f t="shared" si="127"/>
        <v>42024.25</v>
      </c>
      <c r="V763" s="12">
        <f t="shared" si="128"/>
        <v>42030.25</v>
      </c>
      <c r="W763" s="16">
        <f t="shared" si="129"/>
        <v>6</v>
      </c>
      <c r="X763" s="15">
        <f t="shared" si="130"/>
        <v>1</v>
      </c>
      <c r="Y763" s="19">
        <f t="shared" si="131"/>
        <v>1300</v>
      </c>
      <c r="Z763" s="19">
        <f t="shared" si="132"/>
        <v>10037</v>
      </c>
      <c r="AA763" s="19">
        <f t="shared" si="133"/>
        <v>67.817567567567565</v>
      </c>
      <c r="AB763" s="2" t="str">
        <f t="shared" si="134"/>
        <v>USA</v>
      </c>
      <c r="AF763"/>
    </row>
    <row r="764" spans="2:32" x14ac:dyDescent="0.25">
      <c r="B764" s="24">
        <v>757</v>
      </c>
      <c r="C764" s="2" t="s">
        <v>1550</v>
      </c>
      <c r="D764" s="3" t="s">
        <v>1551</v>
      </c>
      <c r="E764" s="7">
        <v>1400</v>
      </c>
      <c r="F764" s="7">
        <v>5696</v>
      </c>
      <c r="G764" s="5">
        <f>Table1[[#This Row],[pledged]]/Table1[[#This Row],[goal]]</f>
        <v>4.0685714285714285</v>
      </c>
      <c r="H764" s="2" t="s">
        <v>20</v>
      </c>
      <c r="I764" s="2">
        <v>114</v>
      </c>
      <c r="J764" s="8">
        <f t="shared" si="124"/>
        <v>49.964912280701753</v>
      </c>
      <c r="K764" s="22" t="s">
        <v>21</v>
      </c>
      <c r="L764" s="22" t="s">
        <v>22</v>
      </c>
      <c r="M764" s="2">
        <v>1305176400</v>
      </c>
      <c r="N764" s="2">
        <v>1305522000</v>
      </c>
      <c r="O764" s="2" t="b">
        <v>0</v>
      </c>
      <c r="P764" s="2" t="b">
        <v>0</v>
      </c>
      <c r="Q764" s="2" t="b">
        <f>AND(Table1[[#This Row],[staff_pick]]=TRUE,Table1[[#This Row],[spotlight]]=TRUE)</f>
        <v>0</v>
      </c>
      <c r="R764" s="2" t="s">
        <v>53</v>
      </c>
      <c r="S764" s="8" t="str">
        <f t="shared" si="125"/>
        <v>film &amp; video</v>
      </c>
      <c r="T764" s="8" t="str">
        <f t="shared" si="126"/>
        <v>drama</v>
      </c>
      <c r="U764" s="12">
        <f t="shared" si="127"/>
        <v>40675.208333333336</v>
      </c>
      <c r="V764" s="12">
        <f t="shared" si="128"/>
        <v>40679.208333333336</v>
      </c>
      <c r="W764" s="16">
        <f t="shared" si="129"/>
        <v>4</v>
      </c>
      <c r="X764" s="15">
        <f t="shared" si="130"/>
        <v>1</v>
      </c>
      <c r="Y764" s="19">
        <f t="shared" si="131"/>
        <v>1400</v>
      </c>
      <c r="Z764" s="19">
        <f t="shared" si="132"/>
        <v>5696</v>
      </c>
      <c r="AA764" s="19">
        <f t="shared" si="133"/>
        <v>49.964912280701753</v>
      </c>
      <c r="AB764" s="2" t="str">
        <f t="shared" si="134"/>
        <v>USA</v>
      </c>
      <c r="AF764"/>
    </row>
    <row r="765" spans="2:32" x14ac:dyDescent="0.25">
      <c r="B765" s="24">
        <v>758</v>
      </c>
      <c r="C765" s="2" t="s">
        <v>1552</v>
      </c>
      <c r="D765" s="3" t="s">
        <v>1553</v>
      </c>
      <c r="E765" s="7">
        <v>29600</v>
      </c>
      <c r="F765" s="7">
        <v>167005</v>
      </c>
      <c r="G765" s="5">
        <f>Table1[[#This Row],[pledged]]/Table1[[#This Row],[goal]]</f>
        <v>5.6420608108108112</v>
      </c>
      <c r="H765" s="2" t="s">
        <v>20</v>
      </c>
      <c r="I765" s="2">
        <v>1518</v>
      </c>
      <c r="J765" s="8">
        <f t="shared" si="124"/>
        <v>110.01646903820817</v>
      </c>
      <c r="K765" s="22" t="s">
        <v>15</v>
      </c>
      <c r="L765" s="22" t="s">
        <v>16</v>
      </c>
      <c r="M765" s="2">
        <v>1414126800</v>
      </c>
      <c r="N765" s="2">
        <v>1414904400</v>
      </c>
      <c r="O765" s="2" t="b">
        <v>0</v>
      </c>
      <c r="P765" s="2" t="b">
        <v>0</v>
      </c>
      <c r="Q765" s="2" t="b">
        <f>AND(Table1[[#This Row],[staff_pick]]=TRUE,Table1[[#This Row],[spotlight]]=TRUE)</f>
        <v>0</v>
      </c>
      <c r="R765" s="2" t="s">
        <v>23</v>
      </c>
      <c r="S765" s="8" t="str">
        <f t="shared" si="125"/>
        <v>music</v>
      </c>
      <c r="T765" s="8" t="str">
        <f t="shared" si="126"/>
        <v>rock</v>
      </c>
      <c r="U765" s="12">
        <f t="shared" si="127"/>
        <v>41936.208333333336</v>
      </c>
      <c r="V765" s="12">
        <f t="shared" si="128"/>
        <v>41945.208333333336</v>
      </c>
      <c r="W765" s="16">
        <f t="shared" si="129"/>
        <v>9</v>
      </c>
      <c r="X765" s="15">
        <f t="shared" si="130"/>
        <v>1.32</v>
      </c>
      <c r="Y765" s="19">
        <f t="shared" si="131"/>
        <v>22424.242424242424</v>
      </c>
      <c r="Z765" s="19">
        <f t="shared" si="132"/>
        <v>126518.93939393939</v>
      </c>
      <c r="AA765" s="19">
        <f t="shared" si="133"/>
        <v>83.345809877430426</v>
      </c>
      <c r="AB765" s="2" t="str">
        <f t="shared" si="134"/>
        <v>Canada</v>
      </c>
      <c r="AF765"/>
    </row>
    <row r="766" spans="2:32" x14ac:dyDescent="0.25">
      <c r="B766" s="24">
        <v>759</v>
      </c>
      <c r="C766" s="2" t="s">
        <v>1554</v>
      </c>
      <c r="D766" s="3" t="s">
        <v>1555</v>
      </c>
      <c r="E766" s="7">
        <v>167500</v>
      </c>
      <c r="F766" s="7">
        <v>114615</v>
      </c>
      <c r="G766" s="5">
        <f>Table1[[#This Row],[pledged]]/Table1[[#This Row],[goal]]</f>
        <v>0.6842686567164179</v>
      </c>
      <c r="H766" s="2" t="s">
        <v>14</v>
      </c>
      <c r="I766" s="2">
        <v>1274</v>
      </c>
      <c r="J766" s="8">
        <f t="shared" si="124"/>
        <v>89.964678178963894</v>
      </c>
      <c r="K766" s="22" t="s">
        <v>21</v>
      </c>
      <c r="L766" s="22" t="s">
        <v>22</v>
      </c>
      <c r="M766" s="2">
        <v>1517810400</v>
      </c>
      <c r="N766" s="2">
        <v>1520402400</v>
      </c>
      <c r="O766" s="2" t="b">
        <v>0</v>
      </c>
      <c r="P766" s="2" t="b">
        <v>0</v>
      </c>
      <c r="Q766" s="2" t="b">
        <f>AND(Table1[[#This Row],[staff_pick]]=TRUE,Table1[[#This Row],[spotlight]]=TRUE)</f>
        <v>0</v>
      </c>
      <c r="R766" s="2" t="s">
        <v>50</v>
      </c>
      <c r="S766" s="8" t="str">
        <f t="shared" si="125"/>
        <v>music</v>
      </c>
      <c r="T766" s="8" t="str">
        <f t="shared" si="126"/>
        <v>electric music</v>
      </c>
      <c r="U766" s="12">
        <f t="shared" si="127"/>
        <v>43136.25</v>
      </c>
      <c r="V766" s="12">
        <f t="shared" si="128"/>
        <v>43166.25</v>
      </c>
      <c r="W766" s="16">
        <f t="shared" si="129"/>
        <v>30</v>
      </c>
      <c r="X766" s="15">
        <f t="shared" si="130"/>
        <v>1</v>
      </c>
      <c r="Y766" s="19">
        <f t="shared" si="131"/>
        <v>167500</v>
      </c>
      <c r="Z766" s="19">
        <f t="shared" si="132"/>
        <v>114615</v>
      </c>
      <c r="AA766" s="19">
        <f t="shared" si="133"/>
        <v>89.964678178963894</v>
      </c>
      <c r="AB766" s="2" t="str">
        <f t="shared" si="134"/>
        <v>USA</v>
      </c>
      <c r="AF766"/>
    </row>
    <row r="767" spans="2:32" x14ac:dyDescent="0.25">
      <c r="B767" s="24">
        <v>760</v>
      </c>
      <c r="C767" s="2" t="s">
        <v>1556</v>
      </c>
      <c r="D767" s="3" t="s">
        <v>1557</v>
      </c>
      <c r="E767" s="7">
        <v>48300</v>
      </c>
      <c r="F767" s="7">
        <v>16592</v>
      </c>
      <c r="G767" s="5">
        <f>Table1[[#This Row],[pledged]]/Table1[[#This Row],[goal]]</f>
        <v>0.34351966873706002</v>
      </c>
      <c r="H767" s="2" t="s">
        <v>14</v>
      </c>
      <c r="I767" s="2">
        <v>210</v>
      </c>
      <c r="J767" s="8">
        <f t="shared" si="124"/>
        <v>79.009523809523813</v>
      </c>
      <c r="K767" s="22" t="s">
        <v>107</v>
      </c>
      <c r="L767" s="22" t="s">
        <v>108</v>
      </c>
      <c r="M767" s="2">
        <v>1564635600</v>
      </c>
      <c r="N767" s="2">
        <v>1567141200</v>
      </c>
      <c r="O767" s="2" t="b">
        <v>0</v>
      </c>
      <c r="P767" s="2" t="b">
        <v>1</v>
      </c>
      <c r="Q767" s="2" t="b">
        <f>AND(Table1[[#This Row],[staff_pick]]=TRUE,Table1[[#This Row],[spotlight]]=TRUE)</f>
        <v>0</v>
      </c>
      <c r="R767" s="2" t="s">
        <v>89</v>
      </c>
      <c r="S767" s="8" t="str">
        <f t="shared" si="125"/>
        <v>games</v>
      </c>
      <c r="T767" s="8" t="str">
        <f t="shared" si="126"/>
        <v>video games</v>
      </c>
      <c r="U767" s="12">
        <f t="shared" si="127"/>
        <v>43678.208333333328</v>
      </c>
      <c r="V767" s="12">
        <f t="shared" si="128"/>
        <v>43707.208333333328</v>
      </c>
      <c r="W767" s="16">
        <f t="shared" si="129"/>
        <v>29</v>
      </c>
      <c r="X767" s="15">
        <f t="shared" si="130"/>
        <v>1</v>
      </c>
      <c r="Y767" s="19">
        <f t="shared" si="131"/>
        <v>48300</v>
      </c>
      <c r="Z767" s="19">
        <f t="shared" si="132"/>
        <v>16592</v>
      </c>
      <c r="AA767" s="19">
        <f t="shared" si="133"/>
        <v>79.009523809523813</v>
      </c>
      <c r="AB767" s="2" t="str">
        <f t="shared" si="134"/>
        <v>Euro Zone</v>
      </c>
      <c r="AF767"/>
    </row>
    <row r="768" spans="2:32" x14ac:dyDescent="0.25">
      <c r="B768" s="24">
        <v>761</v>
      </c>
      <c r="C768" s="2" t="s">
        <v>1558</v>
      </c>
      <c r="D768" s="3" t="s">
        <v>1559</v>
      </c>
      <c r="E768" s="7">
        <v>2200</v>
      </c>
      <c r="F768" s="7">
        <v>14420</v>
      </c>
      <c r="G768" s="5">
        <f>Table1[[#This Row],[pledged]]/Table1[[#This Row],[goal]]</f>
        <v>6.5545454545454547</v>
      </c>
      <c r="H768" s="2" t="s">
        <v>20</v>
      </c>
      <c r="I768" s="2">
        <v>166</v>
      </c>
      <c r="J768" s="8">
        <f t="shared" si="124"/>
        <v>86.867469879518069</v>
      </c>
      <c r="K768" s="22" t="s">
        <v>21</v>
      </c>
      <c r="L768" s="22" t="s">
        <v>22</v>
      </c>
      <c r="M768" s="2">
        <v>1500699600</v>
      </c>
      <c r="N768" s="2">
        <v>1501131600</v>
      </c>
      <c r="O768" s="2" t="b">
        <v>0</v>
      </c>
      <c r="P768" s="2" t="b">
        <v>0</v>
      </c>
      <c r="Q768" s="2" t="b">
        <f>AND(Table1[[#This Row],[staff_pick]]=TRUE,Table1[[#This Row],[spotlight]]=TRUE)</f>
        <v>0</v>
      </c>
      <c r="R768" s="2" t="s">
        <v>23</v>
      </c>
      <c r="S768" s="8" t="str">
        <f t="shared" si="125"/>
        <v>music</v>
      </c>
      <c r="T768" s="8" t="str">
        <f t="shared" si="126"/>
        <v>rock</v>
      </c>
      <c r="U768" s="12">
        <f t="shared" si="127"/>
        <v>42938.208333333328</v>
      </c>
      <c r="V768" s="12">
        <f t="shared" si="128"/>
        <v>42943.208333333328</v>
      </c>
      <c r="W768" s="16">
        <f t="shared" si="129"/>
        <v>5</v>
      </c>
      <c r="X768" s="15">
        <f t="shared" si="130"/>
        <v>1</v>
      </c>
      <c r="Y768" s="19">
        <f t="shared" si="131"/>
        <v>2200</v>
      </c>
      <c r="Z768" s="19">
        <f t="shared" si="132"/>
        <v>14420</v>
      </c>
      <c r="AA768" s="19">
        <f t="shared" si="133"/>
        <v>86.867469879518069</v>
      </c>
      <c r="AB768" s="2" t="str">
        <f t="shared" si="134"/>
        <v>USA</v>
      </c>
      <c r="AF768"/>
    </row>
    <row r="769" spans="2:32" x14ac:dyDescent="0.25">
      <c r="B769" s="24">
        <v>762</v>
      </c>
      <c r="C769" s="2" t="s">
        <v>668</v>
      </c>
      <c r="D769" s="3" t="s">
        <v>1560</v>
      </c>
      <c r="E769" s="7">
        <v>3500</v>
      </c>
      <c r="F769" s="7">
        <v>6204</v>
      </c>
      <c r="G769" s="5">
        <f>Table1[[#This Row],[pledged]]/Table1[[#This Row],[goal]]</f>
        <v>1.7725714285714285</v>
      </c>
      <c r="H769" s="2" t="s">
        <v>20</v>
      </c>
      <c r="I769" s="2">
        <v>100</v>
      </c>
      <c r="J769" s="8">
        <f t="shared" si="124"/>
        <v>62.04</v>
      </c>
      <c r="K769" s="22" t="s">
        <v>26</v>
      </c>
      <c r="L769" s="22" t="s">
        <v>27</v>
      </c>
      <c r="M769" s="2">
        <v>1354082400</v>
      </c>
      <c r="N769" s="2">
        <v>1355032800</v>
      </c>
      <c r="O769" s="2" t="b">
        <v>0</v>
      </c>
      <c r="P769" s="2" t="b">
        <v>0</v>
      </c>
      <c r="Q769" s="2" t="b">
        <f>AND(Table1[[#This Row],[staff_pick]]=TRUE,Table1[[#This Row],[spotlight]]=TRUE)</f>
        <v>0</v>
      </c>
      <c r="R769" s="2" t="s">
        <v>159</v>
      </c>
      <c r="S769" s="8" t="str">
        <f t="shared" si="125"/>
        <v>music</v>
      </c>
      <c r="T769" s="8" t="str">
        <f t="shared" si="126"/>
        <v>jazz</v>
      </c>
      <c r="U769" s="12">
        <f t="shared" si="127"/>
        <v>41241.25</v>
      </c>
      <c r="V769" s="12">
        <f t="shared" si="128"/>
        <v>41252.25</v>
      </c>
      <c r="W769" s="16">
        <f t="shared" si="129"/>
        <v>11</v>
      </c>
      <c r="X769" s="15">
        <f t="shared" si="130"/>
        <v>1.49</v>
      </c>
      <c r="Y769" s="19">
        <f t="shared" si="131"/>
        <v>2348.9932885906042</v>
      </c>
      <c r="Z769" s="19">
        <f t="shared" si="132"/>
        <v>4163.7583892617449</v>
      </c>
      <c r="AA769" s="19">
        <f t="shared" si="133"/>
        <v>41.63758389261745</v>
      </c>
      <c r="AB769" s="2" t="str">
        <f t="shared" si="134"/>
        <v>Australia</v>
      </c>
      <c r="AF769"/>
    </row>
    <row r="770" spans="2:32" x14ac:dyDescent="0.25">
      <c r="B770" s="24">
        <v>763</v>
      </c>
      <c r="C770" s="2" t="s">
        <v>1561</v>
      </c>
      <c r="D770" s="3" t="s">
        <v>1562</v>
      </c>
      <c r="E770" s="7">
        <v>5600</v>
      </c>
      <c r="F770" s="7">
        <v>6338</v>
      </c>
      <c r="G770" s="5">
        <f>Table1[[#This Row],[pledged]]/Table1[[#This Row],[goal]]</f>
        <v>1.1317857142857144</v>
      </c>
      <c r="H770" s="2" t="s">
        <v>20</v>
      </c>
      <c r="I770" s="2">
        <v>235</v>
      </c>
      <c r="J770" s="8">
        <f t="shared" si="124"/>
        <v>26.970212765957445</v>
      </c>
      <c r="K770" s="22" t="s">
        <v>21</v>
      </c>
      <c r="L770" s="22" t="s">
        <v>22</v>
      </c>
      <c r="M770" s="2">
        <v>1336453200</v>
      </c>
      <c r="N770" s="2">
        <v>1339477200</v>
      </c>
      <c r="O770" s="2" t="b">
        <v>0</v>
      </c>
      <c r="P770" s="2" t="b">
        <v>1</v>
      </c>
      <c r="Q770" s="2" t="b">
        <f>AND(Table1[[#This Row],[staff_pick]]=TRUE,Table1[[#This Row],[spotlight]]=TRUE)</f>
        <v>0</v>
      </c>
      <c r="R770" s="2" t="s">
        <v>33</v>
      </c>
      <c r="S770" s="8" t="str">
        <f t="shared" si="125"/>
        <v>theater</v>
      </c>
      <c r="T770" s="8" t="str">
        <f t="shared" si="126"/>
        <v>plays</v>
      </c>
      <c r="U770" s="12">
        <f t="shared" si="127"/>
        <v>41037.208333333336</v>
      </c>
      <c r="V770" s="12">
        <f t="shared" si="128"/>
        <v>41072.208333333336</v>
      </c>
      <c r="W770" s="16">
        <f t="shared" si="129"/>
        <v>35</v>
      </c>
      <c r="X770" s="15">
        <f t="shared" si="130"/>
        <v>1</v>
      </c>
      <c r="Y770" s="19">
        <f t="shared" si="131"/>
        <v>5600</v>
      </c>
      <c r="Z770" s="19">
        <f t="shared" si="132"/>
        <v>6338</v>
      </c>
      <c r="AA770" s="19">
        <f t="shared" si="133"/>
        <v>26.970212765957445</v>
      </c>
      <c r="AB770" s="2" t="str">
        <f t="shared" si="134"/>
        <v>USA</v>
      </c>
      <c r="AF770"/>
    </row>
    <row r="771" spans="2:32" x14ac:dyDescent="0.25">
      <c r="B771" s="24">
        <v>764</v>
      </c>
      <c r="C771" s="2" t="s">
        <v>1563</v>
      </c>
      <c r="D771" s="3" t="s">
        <v>1564</v>
      </c>
      <c r="E771" s="7">
        <v>1100</v>
      </c>
      <c r="F771" s="7">
        <v>8010</v>
      </c>
      <c r="G771" s="5">
        <f>Table1[[#This Row],[pledged]]/Table1[[#This Row],[goal]]</f>
        <v>7.2818181818181822</v>
      </c>
      <c r="H771" s="2" t="s">
        <v>20</v>
      </c>
      <c r="I771" s="2">
        <v>148</v>
      </c>
      <c r="J771" s="8">
        <f t="shared" si="124"/>
        <v>54.121621621621621</v>
      </c>
      <c r="K771" s="22" t="s">
        <v>21</v>
      </c>
      <c r="L771" s="22" t="s">
        <v>22</v>
      </c>
      <c r="M771" s="2">
        <v>1305262800</v>
      </c>
      <c r="N771" s="2">
        <v>1305954000</v>
      </c>
      <c r="O771" s="2" t="b">
        <v>0</v>
      </c>
      <c r="P771" s="2" t="b">
        <v>0</v>
      </c>
      <c r="Q771" s="2" t="b">
        <f>AND(Table1[[#This Row],[staff_pick]]=TRUE,Table1[[#This Row],[spotlight]]=TRUE)</f>
        <v>0</v>
      </c>
      <c r="R771" s="2" t="s">
        <v>23</v>
      </c>
      <c r="S771" s="8" t="str">
        <f t="shared" si="125"/>
        <v>music</v>
      </c>
      <c r="T771" s="8" t="str">
        <f t="shared" si="126"/>
        <v>rock</v>
      </c>
      <c r="U771" s="12">
        <f t="shared" si="127"/>
        <v>40676.208333333336</v>
      </c>
      <c r="V771" s="12">
        <f t="shared" si="128"/>
        <v>40684.208333333336</v>
      </c>
      <c r="W771" s="16">
        <f t="shared" si="129"/>
        <v>8</v>
      </c>
      <c r="X771" s="15">
        <f t="shared" si="130"/>
        <v>1</v>
      </c>
      <c r="Y771" s="19">
        <f t="shared" si="131"/>
        <v>1100</v>
      </c>
      <c r="Z771" s="19">
        <f t="shared" si="132"/>
        <v>8010</v>
      </c>
      <c r="AA771" s="19">
        <f t="shared" si="133"/>
        <v>54.121621621621621</v>
      </c>
      <c r="AB771" s="2" t="str">
        <f t="shared" si="134"/>
        <v>USA</v>
      </c>
      <c r="AF771"/>
    </row>
    <row r="772" spans="2:32" x14ac:dyDescent="0.25">
      <c r="B772" s="24">
        <v>765</v>
      </c>
      <c r="C772" s="2" t="s">
        <v>1565</v>
      </c>
      <c r="D772" s="3" t="s">
        <v>1566</v>
      </c>
      <c r="E772" s="7">
        <v>3900</v>
      </c>
      <c r="F772" s="7">
        <v>8125</v>
      </c>
      <c r="G772" s="5">
        <f>Table1[[#This Row],[pledged]]/Table1[[#This Row],[goal]]</f>
        <v>2.0833333333333335</v>
      </c>
      <c r="H772" s="2" t="s">
        <v>20</v>
      </c>
      <c r="I772" s="2">
        <v>198</v>
      </c>
      <c r="J772" s="8">
        <f t="shared" si="124"/>
        <v>41.035353535353536</v>
      </c>
      <c r="K772" s="22" t="s">
        <v>21</v>
      </c>
      <c r="L772" s="22" t="s">
        <v>22</v>
      </c>
      <c r="M772" s="2">
        <v>1492232400</v>
      </c>
      <c r="N772" s="2">
        <v>1494392400</v>
      </c>
      <c r="O772" s="2" t="b">
        <v>1</v>
      </c>
      <c r="P772" s="2" t="b">
        <v>1</v>
      </c>
      <c r="Q772" s="2" t="b">
        <f>AND(Table1[[#This Row],[staff_pick]]=TRUE,Table1[[#This Row],[spotlight]]=TRUE)</f>
        <v>1</v>
      </c>
      <c r="R772" s="2" t="s">
        <v>60</v>
      </c>
      <c r="S772" s="8" t="str">
        <f t="shared" si="125"/>
        <v>music</v>
      </c>
      <c r="T772" s="8" t="str">
        <f t="shared" si="126"/>
        <v>indie rock</v>
      </c>
      <c r="U772" s="12">
        <f t="shared" si="127"/>
        <v>42840.208333333328</v>
      </c>
      <c r="V772" s="12">
        <f t="shared" si="128"/>
        <v>42865.208333333328</v>
      </c>
      <c r="W772" s="16">
        <f t="shared" si="129"/>
        <v>25</v>
      </c>
      <c r="X772" s="15">
        <f t="shared" si="130"/>
        <v>1</v>
      </c>
      <c r="Y772" s="19">
        <f t="shared" si="131"/>
        <v>3900</v>
      </c>
      <c r="Z772" s="19">
        <f t="shared" si="132"/>
        <v>8125</v>
      </c>
      <c r="AA772" s="19">
        <f t="shared" si="133"/>
        <v>41.035353535353536</v>
      </c>
      <c r="AB772" s="2" t="str">
        <f t="shared" si="134"/>
        <v>USA</v>
      </c>
      <c r="AF772"/>
    </row>
    <row r="773" spans="2:32" x14ac:dyDescent="0.25">
      <c r="B773" s="24">
        <v>766</v>
      </c>
      <c r="C773" s="2" t="s">
        <v>1567</v>
      </c>
      <c r="D773" s="3" t="s">
        <v>1568</v>
      </c>
      <c r="E773" s="7">
        <v>43800</v>
      </c>
      <c r="F773" s="7">
        <v>13653</v>
      </c>
      <c r="G773" s="5">
        <f>Table1[[#This Row],[pledged]]/Table1[[#This Row],[goal]]</f>
        <v>0.31171232876712329</v>
      </c>
      <c r="H773" s="2" t="s">
        <v>14</v>
      </c>
      <c r="I773" s="2">
        <v>248</v>
      </c>
      <c r="J773" s="8">
        <f t="shared" si="124"/>
        <v>55.052419354838712</v>
      </c>
      <c r="K773" s="22" t="s">
        <v>26</v>
      </c>
      <c r="L773" s="22" t="s">
        <v>27</v>
      </c>
      <c r="M773" s="2">
        <v>1537333200</v>
      </c>
      <c r="N773" s="2">
        <v>1537419600</v>
      </c>
      <c r="O773" s="2" t="b">
        <v>0</v>
      </c>
      <c r="P773" s="2" t="b">
        <v>0</v>
      </c>
      <c r="Q773" s="2" t="b">
        <f>AND(Table1[[#This Row],[staff_pick]]=TRUE,Table1[[#This Row],[spotlight]]=TRUE)</f>
        <v>0</v>
      </c>
      <c r="R773" s="2" t="s">
        <v>474</v>
      </c>
      <c r="S773" s="8" t="str">
        <f t="shared" si="125"/>
        <v>film &amp; video</v>
      </c>
      <c r="T773" s="8" t="str">
        <f t="shared" si="126"/>
        <v>science fiction</v>
      </c>
      <c r="U773" s="12">
        <f t="shared" si="127"/>
        <v>43362.208333333328</v>
      </c>
      <c r="V773" s="12">
        <f t="shared" si="128"/>
        <v>43363.208333333328</v>
      </c>
      <c r="W773" s="16">
        <f t="shared" si="129"/>
        <v>1</v>
      </c>
      <c r="X773" s="15">
        <f t="shared" si="130"/>
        <v>1.49</v>
      </c>
      <c r="Y773" s="19">
        <f t="shared" si="131"/>
        <v>29395.973154362415</v>
      </c>
      <c r="Z773" s="19">
        <f t="shared" si="132"/>
        <v>9163.0872483221483</v>
      </c>
      <c r="AA773" s="19">
        <f t="shared" si="133"/>
        <v>36.947932452911886</v>
      </c>
      <c r="AB773" s="2" t="str">
        <f t="shared" si="134"/>
        <v>Australia</v>
      </c>
      <c r="AF773"/>
    </row>
    <row r="774" spans="2:32" x14ac:dyDescent="0.25">
      <c r="B774" s="24">
        <v>767</v>
      </c>
      <c r="C774" s="2" t="s">
        <v>1569</v>
      </c>
      <c r="D774" s="3" t="s">
        <v>1570</v>
      </c>
      <c r="E774" s="7">
        <v>97200</v>
      </c>
      <c r="F774" s="7">
        <v>55372</v>
      </c>
      <c r="G774" s="5">
        <f>Table1[[#This Row],[pledged]]/Table1[[#This Row],[goal]]</f>
        <v>0.56967078189300413</v>
      </c>
      <c r="H774" s="2" t="s">
        <v>14</v>
      </c>
      <c r="I774" s="2">
        <v>513</v>
      </c>
      <c r="J774" s="8">
        <f t="shared" si="124"/>
        <v>107.93762183235867</v>
      </c>
      <c r="K774" s="22" t="s">
        <v>21</v>
      </c>
      <c r="L774" s="22" t="s">
        <v>22</v>
      </c>
      <c r="M774" s="2">
        <v>1444107600</v>
      </c>
      <c r="N774" s="2">
        <v>1447999200</v>
      </c>
      <c r="O774" s="2" t="b">
        <v>0</v>
      </c>
      <c r="P774" s="2" t="b">
        <v>0</v>
      </c>
      <c r="Q774" s="2" t="b">
        <f>AND(Table1[[#This Row],[staff_pick]]=TRUE,Table1[[#This Row],[spotlight]]=TRUE)</f>
        <v>0</v>
      </c>
      <c r="R774" s="2" t="s">
        <v>206</v>
      </c>
      <c r="S774" s="8" t="str">
        <f t="shared" si="125"/>
        <v>publishing</v>
      </c>
      <c r="T774" s="8" t="str">
        <f t="shared" si="126"/>
        <v>translations</v>
      </c>
      <c r="U774" s="12">
        <f t="shared" si="127"/>
        <v>42283.208333333328</v>
      </c>
      <c r="V774" s="12">
        <f t="shared" si="128"/>
        <v>42328.25</v>
      </c>
      <c r="W774" s="16">
        <f t="shared" si="129"/>
        <v>45</v>
      </c>
      <c r="X774" s="15">
        <f t="shared" si="130"/>
        <v>1</v>
      </c>
      <c r="Y774" s="19">
        <f t="shared" si="131"/>
        <v>97200</v>
      </c>
      <c r="Z774" s="19">
        <f t="shared" si="132"/>
        <v>55372</v>
      </c>
      <c r="AA774" s="19">
        <f t="shared" si="133"/>
        <v>107.93762183235867</v>
      </c>
      <c r="AB774" s="2" t="str">
        <f t="shared" si="134"/>
        <v>USA</v>
      </c>
      <c r="AF774"/>
    </row>
    <row r="775" spans="2:32" x14ac:dyDescent="0.25">
      <c r="B775" s="24">
        <v>768</v>
      </c>
      <c r="C775" s="2" t="s">
        <v>1571</v>
      </c>
      <c r="D775" s="3" t="s">
        <v>1572</v>
      </c>
      <c r="E775" s="7">
        <v>4800</v>
      </c>
      <c r="F775" s="7">
        <v>11088</v>
      </c>
      <c r="G775" s="5">
        <f>Table1[[#This Row],[pledged]]/Table1[[#This Row],[goal]]</f>
        <v>2.31</v>
      </c>
      <c r="H775" s="2" t="s">
        <v>20</v>
      </c>
      <c r="I775" s="2">
        <v>150</v>
      </c>
      <c r="J775" s="8">
        <f t="shared" ref="J775:J838" si="135">IFERROR(F775/I775,0)</f>
        <v>73.92</v>
      </c>
      <c r="K775" s="22" t="s">
        <v>21</v>
      </c>
      <c r="L775" s="22" t="s">
        <v>22</v>
      </c>
      <c r="M775" s="2">
        <v>1386741600</v>
      </c>
      <c r="N775" s="2">
        <v>1388037600</v>
      </c>
      <c r="O775" s="2" t="b">
        <v>0</v>
      </c>
      <c r="P775" s="2" t="b">
        <v>0</v>
      </c>
      <c r="Q775" s="2" t="b">
        <f>AND(Table1[[#This Row],[staff_pick]]=TRUE,Table1[[#This Row],[spotlight]]=TRUE)</f>
        <v>0</v>
      </c>
      <c r="R775" s="2" t="s">
        <v>33</v>
      </c>
      <c r="S775" s="8" t="str">
        <f t="shared" ref="S775:S838" si="136">LEFT(R775,SEARCH("/",R775,1)-1)</f>
        <v>theater</v>
      </c>
      <c r="T775" s="8" t="str">
        <f t="shared" ref="T775:T838" si="137">MID(R775,SEARCH("/",R775,1)+1,256)</f>
        <v>plays</v>
      </c>
      <c r="U775" s="12">
        <f t="shared" ref="U775:U838" si="138">(((M775/60)/60)/24)+DATE(1970,1,1)</f>
        <v>41619.25</v>
      </c>
      <c r="V775" s="12">
        <f t="shared" ref="V775:V838" si="139">(((N775/60)/60)/24)+DATE(1970,1,1)</f>
        <v>41634.25</v>
      </c>
      <c r="W775" s="16">
        <f t="shared" ref="W775:W838" si="140">_xlfn.DAYS(V775,U775)</f>
        <v>15</v>
      </c>
      <c r="X775" s="15">
        <f t="shared" ref="X775:X838" si="141">VLOOKUP(L775,$AF$7:$AG$13,2,FALSE)</f>
        <v>1</v>
      </c>
      <c r="Y775" s="19">
        <f t="shared" ref="Y775:Y838" si="142">E775/X775</f>
        <v>4800</v>
      </c>
      <c r="Z775" s="19">
        <f t="shared" ref="Z775:Z838" si="143">F775/X775</f>
        <v>11088</v>
      </c>
      <c r="AA775" s="19">
        <f t="shared" ref="AA775:AA838" si="144">IFERROR(Z775/I775,0)</f>
        <v>73.92</v>
      </c>
      <c r="AB775" s="2" t="str">
        <f t="shared" ref="AB775:AB838" si="145">VLOOKUP(L775,$AF$7:$AH$13,3,FALSE)</f>
        <v>USA</v>
      </c>
      <c r="AF775"/>
    </row>
    <row r="776" spans="2:32" x14ac:dyDescent="0.25">
      <c r="B776" s="24">
        <v>769</v>
      </c>
      <c r="C776" s="2" t="s">
        <v>1573</v>
      </c>
      <c r="D776" s="3" t="s">
        <v>1574</v>
      </c>
      <c r="E776" s="7">
        <v>125600</v>
      </c>
      <c r="F776" s="7">
        <v>109106</v>
      </c>
      <c r="G776" s="5">
        <f>Table1[[#This Row],[pledged]]/Table1[[#This Row],[goal]]</f>
        <v>0.86867834394904464</v>
      </c>
      <c r="H776" s="2" t="s">
        <v>14</v>
      </c>
      <c r="I776" s="2">
        <v>3410</v>
      </c>
      <c r="J776" s="8">
        <f t="shared" si="135"/>
        <v>31.995894428152493</v>
      </c>
      <c r="K776" s="22" t="s">
        <v>21</v>
      </c>
      <c r="L776" s="22" t="s">
        <v>22</v>
      </c>
      <c r="M776" s="2">
        <v>1376542800</v>
      </c>
      <c r="N776" s="2">
        <v>1378789200</v>
      </c>
      <c r="O776" s="2" t="b">
        <v>0</v>
      </c>
      <c r="P776" s="2" t="b">
        <v>0</v>
      </c>
      <c r="Q776" s="2" t="b">
        <f>AND(Table1[[#This Row],[staff_pick]]=TRUE,Table1[[#This Row],[spotlight]]=TRUE)</f>
        <v>0</v>
      </c>
      <c r="R776" s="2" t="s">
        <v>89</v>
      </c>
      <c r="S776" s="8" t="str">
        <f t="shared" si="136"/>
        <v>games</v>
      </c>
      <c r="T776" s="8" t="str">
        <f t="shared" si="137"/>
        <v>video games</v>
      </c>
      <c r="U776" s="12">
        <f t="shared" si="138"/>
        <v>41501.208333333336</v>
      </c>
      <c r="V776" s="12">
        <f t="shared" si="139"/>
        <v>41527.208333333336</v>
      </c>
      <c r="W776" s="16">
        <f t="shared" si="140"/>
        <v>26</v>
      </c>
      <c r="X776" s="15">
        <f t="shared" si="141"/>
        <v>1</v>
      </c>
      <c r="Y776" s="19">
        <f t="shared" si="142"/>
        <v>125600</v>
      </c>
      <c r="Z776" s="19">
        <f t="shared" si="143"/>
        <v>109106</v>
      </c>
      <c r="AA776" s="19">
        <f t="shared" si="144"/>
        <v>31.995894428152493</v>
      </c>
      <c r="AB776" s="2" t="str">
        <f t="shared" si="145"/>
        <v>USA</v>
      </c>
      <c r="AF776"/>
    </row>
    <row r="777" spans="2:32" x14ac:dyDescent="0.25">
      <c r="B777" s="24">
        <v>770</v>
      </c>
      <c r="C777" s="2" t="s">
        <v>1575</v>
      </c>
      <c r="D777" s="3" t="s">
        <v>1576</v>
      </c>
      <c r="E777" s="7">
        <v>4300</v>
      </c>
      <c r="F777" s="7">
        <v>11642</v>
      </c>
      <c r="G777" s="5">
        <f>Table1[[#This Row],[pledged]]/Table1[[#This Row],[goal]]</f>
        <v>2.7074418604651163</v>
      </c>
      <c r="H777" s="2" t="s">
        <v>20</v>
      </c>
      <c r="I777" s="2">
        <v>216</v>
      </c>
      <c r="J777" s="8">
        <f t="shared" si="135"/>
        <v>53.898148148148145</v>
      </c>
      <c r="K777" s="22" t="s">
        <v>107</v>
      </c>
      <c r="L777" s="22" t="s">
        <v>108</v>
      </c>
      <c r="M777" s="2">
        <v>1397451600</v>
      </c>
      <c r="N777" s="2">
        <v>1398056400</v>
      </c>
      <c r="O777" s="2" t="b">
        <v>0</v>
      </c>
      <c r="P777" s="2" t="b">
        <v>1</v>
      </c>
      <c r="Q777" s="2" t="b">
        <f>AND(Table1[[#This Row],[staff_pick]]=TRUE,Table1[[#This Row],[spotlight]]=TRUE)</f>
        <v>0</v>
      </c>
      <c r="R777" s="2" t="s">
        <v>33</v>
      </c>
      <c r="S777" s="8" t="str">
        <f t="shared" si="136"/>
        <v>theater</v>
      </c>
      <c r="T777" s="8" t="str">
        <f t="shared" si="137"/>
        <v>plays</v>
      </c>
      <c r="U777" s="12">
        <f t="shared" si="138"/>
        <v>41743.208333333336</v>
      </c>
      <c r="V777" s="12">
        <f t="shared" si="139"/>
        <v>41750.208333333336</v>
      </c>
      <c r="W777" s="16">
        <f t="shared" si="140"/>
        <v>7</v>
      </c>
      <c r="X777" s="15">
        <f t="shared" si="141"/>
        <v>1</v>
      </c>
      <c r="Y777" s="19">
        <f t="shared" si="142"/>
        <v>4300</v>
      </c>
      <c r="Z777" s="19">
        <f t="shared" si="143"/>
        <v>11642</v>
      </c>
      <c r="AA777" s="19">
        <f t="shared" si="144"/>
        <v>53.898148148148145</v>
      </c>
      <c r="AB777" s="2" t="str">
        <f t="shared" si="145"/>
        <v>Euro Zone</v>
      </c>
      <c r="AF777"/>
    </row>
    <row r="778" spans="2:32" x14ac:dyDescent="0.25">
      <c r="B778" s="24">
        <v>771</v>
      </c>
      <c r="C778" s="2" t="s">
        <v>1577</v>
      </c>
      <c r="D778" s="3" t="s">
        <v>1578</v>
      </c>
      <c r="E778" s="7">
        <v>5600</v>
      </c>
      <c r="F778" s="7">
        <v>2769</v>
      </c>
      <c r="G778" s="5">
        <f>Table1[[#This Row],[pledged]]/Table1[[#This Row],[goal]]</f>
        <v>0.49446428571428569</v>
      </c>
      <c r="H778" s="2" t="s">
        <v>74</v>
      </c>
      <c r="I778" s="2">
        <v>26</v>
      </c>
      <c r="J778" s="8">
        <f t="shared" si="135"/>
        <v>106.5</v>
      </c>
      <c r="K778" s="22" t="s">
        <v>21</v>
      </c>
      <c r="L778" s="22" t="s">
        <v>22</v>
      </c>
      <c r="M778" s="2">
        <v>1548482400</v>
      </c>
      <c r="N778" s="2">
        <v>1550815200</v>
      </c>
      <c r="O778" s="2" t="b">
        <v>0</v>
      </c>
      <c r="P778" s="2" t="b">
        <v>0</v>
      </c>
      <c r="Q778" s="2" t="b">
        <f>AND(Table1[[#This Row],[staff_pick]]=TRUE,Table1[[#This Row],[spotlight]]=TRUE)</f>
        <v>0</v>
      </c>
      <c r="R778" s="2" t="s">
        <v>33</v>
      </c>
      <c r="S778" s="8" t="str">
        <f t="shared" si="136"/>
        <v>theater</v>
      </c>
      <c r="T778" s="8" t="str">
        <f t="shared" si="137"/>
        <v>plays</v>
      </c>
      <c r="U778" s="12">
        <f t="shared" si="138"/>
        <v>43491.25</v>
      </c>
      <c r="V778" s="12">
        <f t="shared" si="139"/>
        <v>43518.25</v>
      </c>
      <c r="W778" s="16">
        <f t="shared" si="140"/>
        <v>27</v>
      </c>
      <c r="X778" s="15">
        <f t="shared" si="141"/>
        <v>1</v>
      </c>
      <c r="Y778" s="19">
        <f t="shared" si="142"/>
        <v>5600</v>
      </c>
      <c r="Z778" s="19">
        <f t="shared" si="143"/>
        <v>2769</v>
      </c>
      <c r="AA778" s="19">
        <f t="shared" si="144"/>
        <v>106.5</v>
      </c>
      <c r="AB778" s="2" t="str">
        <f t="shared" si="145"/>
        <v>USA</v>
      </c>
      <c r="AF778"/>
    </row>
    <row r="779" spans="2:32" x14ac:dyDescent="0.25">
      <c r="B779" s="24">
        <v>772</v>
      </c>
      <c r="C779" s="2" t="s">
        <v>1579</v>
      </c>
      <c r="D779" s="3" t="s">
        <v>1580</v>
      </c>
      <c r="E779" s="7">
        <v>149600</v>
      </c>
      <c r="F779" s="7">
        <v>169586</v>
      </c>
      <c r="G779" s="5">
        <f>Table1[[#This Row],[pledged]]/Table1[[#This Row],[goal]]</f>
        <v>1.1335962566844919</v>
      </c>
      <c r="H779" s="2" t="s">
        <v>20</v>
      </c>
      <c r="I779" s="2">
        <v>5139</v>
      </c>
      <c r="J779" s="8">
        <f t="shared" si="135"/>
        <v>32.999805409612762</v>
      </c>
      <c r="K779" s="22" t="s">
        <v>21</v>
      </c>
      <c r="L779" s="22" t="s">
        <v>22</v>
      </c>
      <c r="M779" s="2">
        <v>1549692000</v>
      </c>
      <c r="N779" s="2">
        <v>1550037600</v>
      </c>
      <c r="O779" s="2" t="b">
        <v>0</v>
      </c>
      <c r="P779" s="2" t="b">
        <v>0</v>
      </c>
      <c r="Q779" s="2" t="b">
        <f>AND(Table1[[#This Row],[staff_pick]]=TRUE,Table1[[#This Row],[spotlight]]=TRUE)</f>
        <v>0</v>
      </c>
      <c r="R779" s="2" t="s">
        <v>60</v>
      </c>
      <c r="S779" s="8" t="str">
        <f t="shared" si="136"/>
        <v>music</v>
      </c>
      <c r="T779" s="8" t="str">
        <f t="shared" si="137"/>
        <v>indie rock</v>
      </c>
      <c r="U779" s="12">
        <f t="shared" si="138"/>
        <v>43505.25</v>
      </c>
      <c r="V779" s="12">
        <f t="shared" si="139"/>
        <v>43509.25</v>
      </c>
      <c r="W779" s="16">
        <f t="shared" si="140"/>
        <v>4</v>
      </c>
      <c r="X779" s="15">
        <f t="shared" si="141"/>
        <v>1</v>
      </c>
      <c r="Y779" s="19">
        <f t="shared" si="142"/>
        <v>149600</v>
      </c>
      <c r="Z779" s="19">
        <f t="shared" si="143"/>
        <v>169586</v>
      </c>
      <c r="AA779" s="19">
        <f t="shared" si="144"/>
        <v>32.999805409612762</v>
      </c>
      <c r="AB779" s="2" t="str">
        <f t="shared" si="145"/>
        <v>USA</v>
      </c>
      <c r="AF779"/>
    </row>
    <row r="780" spans="2:32" x14ac:dyDescent="0.25">
      <c r="B780" s="24">
        <v>773</v>
      </c>
      <c r="C780" s="2" t="s">
        <v>1581</v>
      </c>
      <c r="D780" s="3" t="s">
        <v>1582</v>
      </c>
      <c r="E780" s="7">
        <v>53100</v>
      </c>
      <c r="F780" s="7">
        <v>101185</v>
      </c>
      <c r="G780" s="5">
        <f>Table1[[#This Row],[pledged]]/Table1[[#This Row],[goal]]</f>
        <v>1.9055555555555554</v>
      </c>
      <c r="H780" s="2" t="s">
        <v>20</v>
      </c>
      <c r="I780" s="2">
        <v>2353</v>
      </c>
      <c r="J780" s="8">
        <f t="shared" si="135"/>
        <v>43.00254993625159</v>
      </c>
      <c r="K780" s="22" t="s">
        <v>21</v>
      </c>
      <c r="L780" s="22" t="s">
        <v>22</v>
      </c>
      <c r="M780" s="2">
        <v>1492059600</v>
      </c>
      <c r="N780" s="2">
        <v>1492923600</v>
      </c>
      <c r="O780" s="2" t="b">
        <v>0</v>
      </c>
      <c r="P780" s="2" t="b">
        <v>0</v>
      </c>
      <c r="Q780" s="2" t="b">
        <f>AND(Table1[[#This Row],[staff_pick]]=TRUE,Table1[[#This Row],[spotlight]]=TRUE)</f>
        <v>0</v>
      </c>
      <c r="R780" s="2" t="s">
        <v>33</v>
      </c>
      <c r="S780" s="8" t="str">
        <f t="shared" si="136"/>
        <v>theater</v>
      </c>
      <c r="T780" s="8" t="str">
        <f t="shared" si="137"/>
        <v>plays</v>
      </c>
      <c r="U780" s="12">
        <f t="shared" si="138"/>
        <v>42838.208333333328</v>
      </c>
      <c r="V780" s="12">
        <f t="shared" si="139"/>
        <v>42848.208333333328</v>
      </c>
      <c r="W780" s="16">
        <f t="shared" si="140"/>
        <v>10</v>
      </c>
      <c r="X780" s="15">
        <f t="shared" si="141"/>
        <v>1</v>
      </c>
      <c r="Y780" s="19">
        <f t="shared" si="142"/>
        <v>53100</v>
      </c>
      <c r="Z780" s="19">
        <f t="shared" si="143"/>
        <v>101185</v>
      </c>
      <c r="AA780" s="19">
        <f t="shared" si="144"/>
        <v>43.00254993625159</v>
      </c>
      <c r="AB780" s="2" t="str">
        <f t="shared" si="145"/>
        <v>USA</v>
      </c>
      <c r="AF780"/>
    </row>
    <row r="781" spans="2:32" x14ac:dyDescent="0.25">
      <c r="B781" s="24">
        <v>774</v>
      </c>
      <c r="C781" s="2" t="s">
        <v>1583</v>
      </c>
      <c r="D781" s="3" t="s">
        <v>1584</v>
      </c>
      <c r="E781" s="7">
        <v>5000</v>
      </c>
      <c r="F781" s="7">
        <v>6775</v>
      </c>
      <c r="G781" s="5">
        <f>Table1[[#This Row],[pledged]]/Table1[[#This Row],[goal]]</f>
        <v>1.355</v>
      </c>
      <c r="H781" s="2" t="s">
        <v>20</v>
      </c>
      <c r="I781" s="2">
        <v>78</v>
      </c>
      <c r="J781" s="8">
        <f t="shared" si="135"/>
        <v>86.858974358974365</v>
      </c>
      <c r="K781" s="22" t="s">
        <v>107</v>
      </c>
      <c r="L781" s="22" t="s">
        <v>108</v>
      </c>
      <c r="M781" s="2">
        <v>1463979600</v>
      </c>
      <c r="N781" s="2">
        <v>1467522000</v>
      </c>
      <c r="O781" s="2" t="b">
        <v>0</v>
      </c>
      <c r="P781" s="2" t="b">
        <v>0</v>
      </c>
      <c r="Q781" s="2" t="b">
        <f>AND(Table1[[#This Row],[staff_pick]]=TRUE,Table1[[#This Row],[spotlight]]=TRUE)</f>
        <v>0</v>
      </c>
      <c r="R781" s="2" t="s">
        <v>28</v>
      </c>
      <c r="S781" s="8" t="str">
        <f t="shared" si="136"/>
        <v>technology</v>
      </c>
      <c r="T781" s="8" t="str">
        <f t="shared" si="137"/>
        <v>web</v>
      </c>
      <c r="U781" s="12">
        <f t="shared" si="138"/>
        <v>42513.208333333328</v>
      </c>
      <c r="V781" s="12">
        <f t="shared" si="139"/>
        <v>42554.208333333328</v>
      </c>
      <c r="W781" s="16">
        <f t="shared" si="140"/>
        <v>41</v>
      </c>
      <c r="X781" s="15">
        <f t="shared" si="141"/>
        <v>1</v>
      </c>
      <c r="Y781" s="19">
        <f t="shared" si="142"/>
        <v>5000</v>
      </c>
      <c r="Z781" s="19">
        <f t="shared" si="143"/>
        <v>6775</v>
      </c>
      <c r="AA781" s="19">
        <f t="shared" si="144"/>
        <v>86.858974358974365</v>
      </c>
      <c r="AB781" s="2" t="str">
        <f t="shared" si="145"/>
        <v>Euro Zone</v>
      </c>
      <c r="AF781"/>
    </row>
    <row r="782" spans="2:32" x14ac:dyDescent="0.25">
      <c r="B782" s="24">
        <v>775</v>
      </c>
      <c r="C782" s="2" t="s">
        <v>1585</v>
      </c>
      <c r="D782" s="3" t="s">
        <v>1586</v>
      </c>
      <c r="E782" s="7">
        <v>9400</v>
      </c>
      <c r="F782" s="7">
        <v>968</v>
      </c>
      <c r="G782" s="5">
        <f>Table1[[#This Row],[pledged]]/Table1[[#This Row],[goal]]</f>
        <v>0.10297872340425532</v>
      </c>
      <c r="H782" s="2" t="s">
        <v>14</v>
      </c>
      <c r="I782" s="2">
        <v>10</v>
      </c>
      <c r="J782" s="8">
        <f t="shared" si="135"/>
        <v>96.8</v>
      </c>
      <c r="K782" s="22" t="s">
        <v>21</v>
      </c>
      <c r="L782" s="22" t="s">
        <v>22</v>
      </c>
      <c r="M782" s="2">
        <v>1415253600</v>
      </c>
      <c r="N782" s="2">
        <v>1416117600</v>
      </c>
      <c r="O782" s="2" t="b">
        <v>0</v>
      </c>
      <c r="P782" s="2" t="b">
        <v>0</v>
      </c>
      <c r="Q782" s="2" t="b">
        <f>AND(Table1[[#This Row],[staff_pick]]=TRUE,Table1[[#This Row],[spotlight]]=TRUE)</f>
        <v>0</v>
      </c>
      <c r="R782" s="2" t="s">
        <v>23</v>
      </c>
      <c r="S782" s="8" t="str">
        <f t="shared" si="136"/>
        <v>music</v>
      </c>
      <c r="T782" s="8" t="str">
        <f t="shared" si="137"/>
        <v>rock</v>
      </c>
      <c r="U782" s="12">
        <f t="shared" si="138"/>
        <v>41949.25</v>
      </c>
      <c r="V782" s="12">
        <f t="shared" si="139"/>
        <v>41959.25</v>
      </c>
      <c r="W782" s="16">
        <f t="shared" si="140"/>
        <v>10</v>
      </c>
      <c r="X782" s="15">
        <f t="shared" si="141"/>
        <v>1</v>
      </c>
      <c r="Y782" s="19">
        <f t="shared" si="142"/>
        <v>9400</v>
      </c>
      <c r="Z782" s="19">
        <f t="shared" si="143"/>
        <v>968</v>
      </c>
      <c r="AA782" s="19">
        <f t="shared" si="144"/>
        <v>96.8</v>
      </c>
      <c r="AB782" s="2" t="str">
        <f t="shared" si="145"/>
        <v>USA</v>
      </c>
      <c r="AF782"/>
    </row>
    <row r="783" spans="2:32" x14ac:dyDescent="0.25">
      <c r="B783" s="24">
        <v>776</v>
      </c>
      <c r="C783" s="2" t="s">
        <v>1587</v>
      </c>
      <c r="D783" s="3" t="s">
        <v>1588</v>
      </c>
      <c r="E783" s="7">
        <v>110800</v>
      </c>
      <c r="F783" s="7">
        <v>72623</v>
      </c>
      <c r="G783" s="5">
        <f>Table1[[#This Row],[pledged]]/Table1[[#This Row],[goal]]</f>
        <v>0.65544223826714798</v>
      </c>
      <c r="H783" s="2" t="s">
        <v>14</v>
      </c>
      <c r="I783" s="2">
        <v>2201</v>
      </c>
      <c r="J783" s="8">
        <f t="shared" si="135"/>
        <v>32.995456610631528</v>
      </c>
      <c r="K783" s="22" t="s">
        <v>21</v>
      </c>
      <c r="L783" s="22" t="s">
        <v>22</v>
      </c>
      <c r="M783" s="2">
        <v>1562216400</v>
      </c>
      <c r="N783" s="2">
        <v>1563771600</v>
      </c>
      <c r="O783" s="2" t="b">
        <v>0</v>
      </c>
      <c r="P783" s="2" t="b">
        <v>0</v>
      </c>
      <c r="Q783" s="2" t="b">
        <f>AND(Table1[[#This Row],[staff_pick]]=TRUE,Table1[[#This Row],[spotlight]]=TRUE)</f>
        <v>0</v>
      </c>
      <c r="R783" s="2" t="s">
        <v>33</v>
      </c>
      <c r="S783" s="8" t="str">
        <f t="shared" si="136"/>
        <v>theater</v>
      </c>
      <c r="T783" s="8" t="str">
        <f t="shared" si="137"/>
        <v>plays</v>
      </c>
      <c r="U783" s="12">
        <f t="shared" si="138"/>
        <v>43650.208333333328</v>
      </c>
      <c r="V783" s="12">
        <f t="shared" si="139"/>
        <v>43668.208333333328</v>
      </c>
      <c r="W783" s="16">
        <f t="shared" si="140"/>
        <v>18</v>
      </c>
      <c r="X783" s="15">
        <f t="shared" si="141"/>
        <v>1</v>
      </c>
      <c r="Y783" s="19">
        <f t="shared" si="142"/>
        <v>110800</v>
      </c>
      <c r="Z783" s="19">
        <f t="shared" si="143"/>
        <v>72623</v>
      </c>
      <c r="AA783" s="19">
        <f t="shared" si="144"/>
        <v>32.995456610631528</v>
      </c>
      <c r="AB783" s="2" t="str">
        <f t="shared" si="145"/>
        <v>USA</v>
      </c>
      <c r="AF783"/>
    </row>
    <row r="784" spans="2:32" x14ac:dyDescent="0.25">
      <c r="B784" s="24">
        <v>777</v>
      </c>
      <c r="C784" s="2" t="s">
        <v>1589</v>
      </c>
      <c r="D784" s="3" t="s">
        <v>1590</v>
      </c>
      <c r="E784" s="7">
        <v>93800</v>
      </c>
      <c r="F784" s="7">
        <v>45987</v>
      </c>
      <c r="G784" s="5">
        <f>Table1[[#This Row],[pledged]]/Table1[[#This Row],[goal]]</f>
        <v>0.49026652452025588</v>
      </c>
      <c r="H784" s="2" t="s">
        <v>14</v>
      </c>
      <c r="I784" s="2">
        <v>676</v>
      </c>
      <c r="J784" s="8">
        <f t="shared" si="135"/>
        <v>68.028106508875737</v>
      </c>
      <c r="K784" s="22" t="s">
        <v>21</v>
      </c>
      <c r="L784" s="22" t="s">
        <v>22</v>
      </c>
      <c r="M784" s="2">
        <v>1316754000</v>
      </c>
      <c r="N784" s="2">
        <v>1319259600</v>
      </c>
      <c r="O784" s="2" t="b">
        <v>0</v>
      </c>
      <c r="P784" s="2" t="b">
        <v>0</v>
      </c>
      <c r="Q784" s="2" t="b">
        <f>AND(Table1[[#This Row],[staff_pick]]=TRUE,Table1[[#This Row],[spotlight]]=TRUE)</f>
        <v>0</v>
      </c>
      <c r="R784" s="2" t="s">
        <v>33</v>
      </c>
      <c r="S784" s="8" t="str">
        <f t="shared" si="136"/>
        <v>theater</v>
      </c>
      <c r="T784" s="8" t="str">
        <f t="shared" si="137"/>
        <v>plays</v>
      </c>
      <c r="U784" s="12">
        <f t="shared" si="138"/>
        <v>40809.208333333336</v>
      </c>
      <c r="V784" s="12">
        <f t="shared" si="139"/>
        <v>40838.208333333336</v>
      </c>
      <c r="W784" s="16">
        <f t="shared" si="140"/>
        <v>29</v>
      </c>
      <c r="X784" s="15">
        <f t="shared" si="141"/>
        <v>1</v>
      </c>
      <c r="Y784" s="19">
        <f t="shared" si="142"/>
        <v>93800</v>
      </c>
      <c r="Z784" s="19">
        <f t="shared" si="143"/>
        <v>45987</v>
      </c>
      <c r="AA784" s="19">
        <f t="shared" si="144"/>
        <v>68.028106508875737</v>
      </c>
      <c r="AB784" s="2" t="str">
        <f t="shared" si="145"/>
        <v>USA</v>
      </c>
      <c r="AF784"/>
    </row>
    <row r="785" spans="2:32" x14ac:dyDescent="0.25">
      <c r="B785" s="24">
        <v>778</v>
      </c>
      <c r="C785" s="2" t="s">
        <v>1591</v>
      </c>
      <c r="D785" s="3" t="s">
        <v>1592</v>
      </c>
      <c r="E785" s="7">
        <v>1300</v>
      </c>
      <c r="F785" s="7">
        <v>10243</v>
      </c>
      <c r="G785" s="5">
        <f>Table1[[#This Row],[pledged]]/Table1[[#This Row],[goal]]</f>
        <v>7.8792307692307695</v>
      </c>
      <c r="H785" s="2" t="s">
        <v>20</v>
      </c>
      <c r="I785" s="2">
        <v>174</v>
      </c>
      <c r="J785" s="8">
        <f t="shared" si="135"/>
        <v>58.867816091954026</v>
      </c>
      <c r="K785" s="22" t="s">
        <v>98</v>
      </c>
      <c r="L785" s="22" t="s">
        <v>99</v>
      </c>
      <c r="M785" s="2">
        <v>1313211600</v>
      </c>
      <c r="N785" s="2">
        <v>1313643600</v>
      </c>
      <c r="O785" s="2" t="b">
        <v>0</v>
      </c>
      <c r="P785" s="2" t="b">
        <v>0</v>
      </c>
      <c r="Q785" s="2" t="b">
        <f>AND(Table1[[#This Row],[staff_pick]]=TRUE,Table1[[#This Row],[spotlight]]=TRUE)</f>
        <v>0</v>
      </c>
      <c r="R785" s="2" t="s">
        <v>71</v>
      </c>
      <c r="S785" s="8" t="str">
        <f t="shared" si="136"/>
        <v>film &amp; video</v>
      </c>
      <c r="T785" s="8" t="str">
        <f t="shared" si="137"/>
        <v>animation</v>
      </c>
      <c r="U785" s="12">
        <f t="shared" si="138"/>
        <v>40768.208333333336</v>
      </c>
      <c r="V785" s="12">
        <f t="shared" si="139"/>
        <v>40773.208333333336</v>
      </c>
      <c r="W785" s="16">
        <f t="shared" si="140"/>
        <v>5</v>
      </c>
      <c r="X785" s="15">
        <f t="shared" si="141"/>
        <v>0.96</v>
      </c>
      <c r="Y785" s="19">
        <f t="shared" si="142"/>
        <v>1354.1666666666667</v>
      </c>
      <c r="Z785" s="19">
        <f t="shared" si="143"/>
        <v>10669.791666666668</v>
      </c>
      <c r="AA785" s="19">
        <f t="shared" si="144"/>
        <v>61.320641762452112</v>
      </c>
      <c r="AB785" s="2" t="str">
        <f t="shared" si="145"/>
        <v>Switzerland</v>
      </c>
      <c r="AF785"/>
    </row>
    <row r="786" spans="2:32" x14ac:dyDescent="0.25">
      <c r="B786" s="24">
        <v>779</v>
      </c>
      <c r="C786" s="2" t="s">
        <v>1593</v>
      </c>
      <c r="D786" s="3" t="s">
        <v>1594</v>
      </c>
      <c r="E786" s="7">
        <v>108700</v>
      </c>
      <c r="F786" s="7">
        <v>87293</v>
      </c>
      <c r="G786" s="5">
        <f>Table1[[#This Row],[pledged]]/Table1[[#This Row],[goal]]</f>
        <v>0.80306347746090156</v>
      </c>
      <c r="H786" s="2" t="s">
        <v>14</v>
      </c>
      <c r="I786" s="2">
        <v>831</v>
      </c>
      <c r="J786" s="8">
        <f t="shared" si="135"/>
        <v>105.04572803850782</v>
      </c>
      <c r="K786" s="22" t="s">
        <v>21</v>
      </c>
      <c r="L786" s="22" t="s">
        <v>22</v>
      </c>
      <c r="M786" s="2">
        <v>1439528400</v>
      </c>
      <c r="N786" s="2">
        <v>1440306000</v>
      </c>
      <c r="O786" s="2" t="b">
        <v>0</v>
      </c>
      <c r="P786" s="2" t="b">
        <v>1</v>
      </c>
      <c r="Q786" s="2" t="b">
        <f>AND(Table1[[#This Row],[staff_pick]]=TRUE,Table1[[#This Row],[spotlight]]=TRUE)</f>
        <v>0</v>
      </c>
      <c r="R786" s="2" t="s">
        <v>33</v>
      </c>
      <c r="S786" s="8" t="str">
        <f t="shared" si="136"/>
        <v>theater</v>
      </c>
      <c r="T786" s="8" t="str">
        <f t="shared" si="137"/>
        <v>plays</v>
      </c>
      <c r="U786" s="12">
        <f t="shared" si="138"/>
        <v>42230.208333333328</v>
      </c>
      <c r="V786" s="12">
        <f t="shared" si="139"/>
        <v>42239.208333333328</v>
      </c>
      <c r="W786" s="16">
        <f t="shared" si="140"/>
        <v>9</v>
      </c>
      <c r="X786" s="15">
        <f t="shared" si="141"/>
        <v>1</v>
      </c>
      <c r="Y786" s="19">
        <f t="shared" si="142"/>
        <v>108700</v>
      </c>
      <c r="Z786" s="19">
        <f t="shared" si="143"/>
        <v>87293</v>
      </c>
      <c r="AA786" s="19">
        <f t="shared" si="144"/>
        <v>105.04572803850782</v>
      </c>
      <c r="AB786" s="2" t="str">
        <f t="shared" si="145"/>
        <v>USA</v>
      </c>
      <c r="AF786"/>
    </row>
    <row r="787" spans="2:32" x14ac:dyDescent="0.25">
      <c r="B787" s="24">
        <v>780</v>
      </c>
      <c r="C787" s="2" t="s">
        <v>1595</v>
      </c>
      <c r="D787" s="3" t="s">
        <v>1596</v>
      </c>
      <c r="E787" s="7">
        <v>5100</v>
      </c>
      <c r="F787" s="7">
        <v>5421</v>
      </c>
      <c r="G787" s="5">
        <f>Table1[[#This Row],[pledged]]/Table1[[#This Row],[goal]]</f>
        <v>1.0629411764705883</v>
      </c>
      <c r="H787" s="2" t="s">
        <v>20</v>
      </c>
      <c r="I787" s="2">
        <v>164</v>
      </c>
      <c r="J787" s="8">
        <f t="shared" si="135"/>
        <v>33.054878048780488</v>
      </c>
      <c r="K787" s="22" t="s">
        <v>21</v>
      </c>
      <c r="L787" s="22" t="s">
        <v>22</v>
      </c>
      <c r="M787" s="2">
        <v>1469163600</v>
      </c>
      <c r="N787" s="2">
        <v>1470805200</v>
      </c>
      <c r="O787" s="2" t="b">
        <v>0</v>
      </c>
      <c r="P787" s="2" t="b">
        <v>1</v>
      </c>
      <c r="Q787" s="2" t="b">
        <f>AND(Table1[[#This Row],[staff_pick]]=TRUE,Table1[[#This Row],[spotlight]]=TRUE)</f>
        <v>0</v>
      </c>
      <c r="R787" s="2" t="s">
        <v>53</v>
      </c>
      <c r="S787" s="8" t="str">
        <f t="shared" si="136"/>
        <v>film &amp; video</v>
      </c>
      <c r="T787" s="8" t="str">
        <f t="shared" si="137"/>
        <v>drama</v>
      </c>
      <c r="U787" s="12">
        <f t="shared" si="138"/>
        <v>42573.208333333328</v>
      </c>
      <c r="V787" s="12">
        <f t="shared" si="139"/>
        <v>42592.208333333328</v>
      </c>
      <c r="W787" s="16">
        <f t="shared" si="140"/>
        <v>19</v>
      </c>
      <c r="X787" s="15">
        <f t="shared" si="141"/>
        <v>1</v>
      </c>
      <c r="Y787" s="19">
        <f t="shared" si="142"/>
        <v>5100</v>
      </c>
      <c r="Z787" s="19">
        <f t="shared" si="143"/>
        <v>5421</v>
      </c>
      <c r="AA787" s="19">
        <f t="shared" si="144"/>
        <v>33.054878048780488</v>
      </c>
      <c r="AB787" s="2" t="str">
        <f t="shared" si="145"/>
        <v>USA</v>
      </c>
      <c r="AF787"/>
    </row>
    <row r="788" spans="2:32" x14ac:dyDescent="0.25">
      <c r="B788" s="24">
        <v>781</v>
      </c>
      <c r="C788" s="2" t="s">
        <v>1597</v>
      </c>
      <c r="D788" s="3" t="s">
        <v>1598</v>
      </c>
      <c r="E788" s="7">
        <v>8700</v>
      </c>
      <c r="F788" s="7">
        <v>4414</v>
      </c>
      <c r="G788" s="5">
        <f>Table1[[#This Row],[pledged]]/Table1[[#This Row],[goal]]</f>
        <v>0.50735632183908042</v>
      </c>
      <c r="H788" s="2" t="s">
        <v>74</v>
      </c>
      <c r="I788" s="2">
        <v>56</v>
      </c>
      <c r="J788" s="8">
        <f t="shared" si="135"/>
        <v>78.821428571428569</v>
      </c>
      <c r="K788" s="22" t="s">
        <v>98</v>
      </c>
      <c r="L788" s="22" t="s">
        <v>99</v>
      </c>
      <c r="M788" s="2">
        <v>1288501200</v>
      </c>
      <c r="N788" s="2">
        <v>1292911200</v>
      </c>
      <c r="O788" s="2" t="b">
        <v>0</v>
      </c>
      <c r="P788" s="2" t="b">
        <v>0</v>
      </c>
      <c r="Q788" s="2" t="b">
        <f>AND(Table1[[#This Row],[staff_pick]]=TRUE,Table1[[#This Row],[spotlight]]=TRUE)</f>
        <v>0</v>
      </c>
      <c r="R788" s="2" t="s">
        <v>33</v>
      </c>
      <c r="S788" s="8" t="str">
        <f t="shared" si="136"/>
        <v>theater</v>
      </c>
      <c r="T788" s="8" t="str">
        <f t="shared" si="137"/>
        <v>plays</v>
      </c>
      <c r="U788" s="12">
        <f t="shared" si="138"/>
        <v>40482.208333333336</v>
      </c>
      <c r="V788" s="12">
        <f t="shared" si="139"/>
        <v>40533.25</v>
      </c>
      <c r="W788" s="16">
        <f t="shared" si="140"/>
        <v>51</v>
      </c>
      <c r="X788" s="15">
        <f t="shared" si="141"/>
        <v>0.96</v>
      </c>
      <c r="Y788" s="19">
        <f t="shared" si="142"/>
        <v>9062.5</v>
      </c>
      <c r="Z788" s="19">
        <f t="shared" si="143"/>
        <v>4597.916666666667</v>
      </c>
      <c r="AA788" s="19">
        <f t="shared" si="144"/>
        <v>82.105654761904773</v>
      </c>
      <c r="AB788" s="2" t="str">
        <f t="shared" si="145"/>
        <v>Switzerland</v>
      </c>
      <c r="AF788"/>
    </row>
    <row r="789" spans="2:32" x14ac:dyDescent="0.25">
      <c r="B789" s="24">
        <v>782</v>
      </c>
      <c r="C789" s="2" t="s">
        <v>1599</v>
      </c>
      <c r="D789" s="3" t="s">
        <v>1600</v>
      </c>
      <c r="E789" s="7">
        <v>5100</v>
      </c>
      <c r="F789" s="7">
        <v>10981</v>
      </c>
      <c r="G789" s="5">
        <f>Table1[[#This Row],[pledged]]/Table1[[#This Row],[goal]]</f>
        <v>2.153137254901961</v>
      </c>
      <c r="H789" s="2" t="s">
        <v>20</v>
      </c>
      <c r="I789" s="2">
        <v>161</v>
      </c>
      <c r="J789" s="8">
        <f t="shared" si="135"/>
        <v>68.204968944099377</v>
      </c>
      <c r="K789" s="22" t="s">
        <v>21</v>
      </c>
      <c r="L789" s="22" t="s">
        <v>22</v>
      </c>
      <c r="M789" s="2">
        <v>1298959200</v>
      </c>
      <c r="N789" s="2">
        <v>1301374800</v>
      </c>
      <c r="O789" s="2" t="b">
        <v>0</v>
      </c>
      <c r="P789" s="2" t="b">
        <v>1</v>
      </c>
      <c r="Q789" s="2" t="b">
        <f>AND(Table1[[#This Row],[staff_pick]]=TRUE,Table1[[#This Row],[spotlight]]=TRUE)</f>
        <v>0</v>
      </c>
      <c r="R789" s="2" t="s">
        <v>71</v>
      </c>
      <c r="S789" s="8" t="str">
        <f t="shared" si="136"/>
        <v>film &amp; video</v>
      </c>
      <c r="T789" s="8" t="str">
        <f t="shared" si="137"/>
        <v>animation</v>
      </c>
      <c r="U789" s="12">
        <f t="shared" si="138"/>
        <v>40603.25</v>
      </c>
      <c r="V789" s="12">
        <f t="shared" si="139"/>
        <v>40631.208333333336</v>
      </c>
      <c r="W789" s="16">
        <f t="shared" si="140"/>
        <v>28</v>
      </c>
      <c r="X789" s="15">
        <f t="shared" si="141"/>
        <v>1</v>
      </c>
      <c r="Y789" s="19">
        <f t="shared" si="142"/>
        <v>5100</v>
      </c>
      <c r="Z789" s="19">
        <f t="shared" si="143"/>
        <v>10981</v>
      </c>
      <c r="AA789" s="19">
        <f t="shared" si="144"/>
        <v>68.204968944099377</v>
      </c>
      <c r="AB789" s="2" t="str">
        <f t="shared" si="145"/>
        <v>USA</v>
      </c>
      <c r="AF789"/>
    </row>
    <row r="790" spans="2:32" x14ac:dyDescent="0.25">
      <c r="B790" s="24">
        <v>783</v>
      </c>
      <c r="C790" s="2" t="s">
        <v>1601</v>
      </c>
      <c r="D790" s="3" t="s">
        <v>1602</v>
      </c>
      <c r="E790" s="7">
        <v>7400</v>
      </c>
      <c r="F790" s="7">
        <v>10451</v>
      </c>
      <c r="G790" s="5">
        <f>Table1[[#This Row],[pledged]]/Table1[[#This Row],[goal]]</f>
        <v>1.4122972972972974</v>
      </c>
      <c r="H790" s="2" t="s">
        <v>20</v>
      </c>
      <c r="I790" s="2">
        <v>138</v>
      </c>
      <c r="J790" s="8">
        <f t="shared" si="135"/>
        <v>75.731884057971016</v>
      </c>
      <c r="K790" s="22" t="s">
        <v>21</v>
      </c>
      <c r="L790" s="22" t="s">
        <v>22</v>
      </c>
      <c r="M790" s="2">
        <v>1387260000</v>
      </c>
      <c r="N790" s="2">
        <v>1387864800</v>
      </c>
      <c r="O790" s="2" t="b">
        <v>0</v>
      </c>
      <c r="P790" s="2" t="b">
        <v>0</v>
      </c>
      <c r="Q790" s="2" t="b">
        <f>AND(Table1[[#This Row],[staff_pick]]=TRUE,Table1[[#This Row],[spotlight]]=TRUE)</f>
        <v>0</v>
      </c>
      <c r="R790" s="2" t="s">
        <v>23</v>
      </c>
      <c r="S790" s="8" t="str">
        <f t="shared" si="136"/>
        <v>music</v>
      </c>
      <c r="T790" s="8" t="str">
        <f t="shared" si="137"/>
        <v>rock</v>
      </c>
      <c r="U790" s="12">
        <f t="shared" si="138"/>
        <v>41625.25</v>
      </c>
      <c r="V790" s="12">
        <f t="shared" si="139"/>
        <v>41632.25</v>
      </c>
      <c r="W790" s="16">
        <f t="shared" si="140"/>
        <v>7</v>
      </c>
      <c r="X790" s="15">
        <f t="shared" si="141"/>
        <v>1</v>
      </c>
      <c r="Y790" s="19">
        <f t="shared" si="142"/>
        <v>7400</v>
      </c>
      <c r="Z790" s="19">
        <f t="shared" si="143"/>
        <v>10451</v>
      </c>
      <c r="AA790" s="19">
        <f t="shared" si="144"/>
        <v>75.731884057971016</v>
      </c>
      <c r="AB790" s="2" t="str">
        <f t="shared" si="145"/>
        <v>USA</v>
      </c>
      <c r="AF790"/>
    </row>
    <row r="791" spans="2:32" x14ac:dyDescent="0.25">
      <c r="B791" s="24">
        <v>784</v>
      </c>
      <c r="C791" s="2" t="s">
        <v>1603</v>
      </c>
      <c r="D791" s="3" t="s">
        <v>1604</v>
      </c>
      <c r="E791" s="7">
        <v>88900</v>
      </c>
      <c r="F791" s="7">
        <v>102535</v>
      </c>
      <c r="G791" s="5">
        <f>Table1[[#This Row],[pledged]]/Table1[[#This Row],[goal]]</f>
        <v>1.1533745781777278</v>
      </c>
      <c r="H791" s="2" t="s">
        <v>20</v>
      </c>
      <c r="I791" s="2">
        <v>3308</v>
      </c>
      <c r="J791" s="8">
        <f t="shared" si="135"/>
        <v>30.996070133010882</v>
      </c>
      <c r="K791" s="22" t="s">
        <v>21</v>
      </c>
      <c r="L791" s="22" t="s">
        <v>22</v>
      </c>
      <c r="M791" s="2">
        <v>1457244000</v>
      </c>
      <c r="N791" s="2">
        <v>1458190800</v>
      </c>
      <c r="O791" s="2" t="b">
        <v>0</v>
      </c>
      <c r="P791" s="2" t="b">
        <v>0</v>
      </c>
      <c r="Q791" s="2" t="b">
        <f>AND(Table1[[#This Row],[staff_pick]]=TRUE,Table1[[#This Row],[spotlight]]=TRUE)</f>
        <v>0</v>
      </c>
      <c r="R791" s="2" t="s">
        <v>28</v>
      </c>
      <c r="S791" s="8" t="str">
        <f t="shared" si="136"/>
        <v>technology</v>
      </c>
      <c r="T791" s="8" t="str">
        <f t="shared" si="137"/>
        <v>web</v>
      </c>
      <c r="U791" s="12">
        <f t="shared" si="138"/>
        <v>42435.25</v>
      </c>
      <c r="V791" s="12">
        <f t="shared" si="139"/>
        <v>42446.208333333328</v>
      </c>
      <c r="W791" s="16">
        <f t="shared" si="140"/>
        <v>11</v>
      </c>
      <c r="X791" s="15">
        <f t="shared" si="141"/>
        <v>1</v>
      </c>
      <c r="Y791" s="19">
        <f t="shared" si="142"/>
        <v>88900</v>
      </c>
      <c r="Z791" s="19">
        <f t="shared" si="143"/>
        <v>102535</v>
      </c>
      <c r="AA791" s="19">
        <f t="shared" si="144"/>
        <v>30.996070133010882</v>
      </c>
      <c r="AB791" s="2" t="str">
        <f t="shared" si="145"/>
        <v>USA</v>
      </c>
      <c r="AF791"/>
    </row>
    <row r="792" spans="2:32" x14ac:dyDescent="0.25">
      <c r="B792" s="24">
        <v>785</v>
      </c>
      <c r="C792" s="2" t="s">
        <v>1605</v>
      </c>
      <c r="D792" s="3" t="s">
        <v>1606</v>
      </c>
      <c r="E792" s="7">
        <v>6700</v>
      </c>
      <c r="F792" s="7">
        <v>12939</v>
      </c>
      <c r="G792" s="5">
        <f>Table1[[#This Row],[pledged]]/Table1[[#This Row],[goal]]</f>
        <v>1.9311940298507462</v>
      </c>
      <c r="H792" s="2" t="s">
        <v>20</v>
      </c>
      <c r="I792" s="2">
        <v>127</v>
      </c>
      <c r="J792" s="8">
        <f t="shared" si="135"/>
        <v>101.88188976377953</v>
      </c>
      <c r="K792" s="22" t="s">
        <v>26</v>
      </c>
      <c r="L792" s="22" t="s">
        <v>27</v>
      </c>
      <c r="M792" s="2">
        <v>1556341200</v>
      </c>
      <c r="N792" s="2">
        <v>1559278800</v>
      </c>
      <c r="O792" s="2" t="b">
        <v>0</v>
      </c>
      <c r="P792" s="2" t="b">
        <v>1</v>
      </c>
      <c r="Q792" s="2" t="b">
        <f>AND(Table1[[#This Row],[staff_pick]]=TRUE,Table1[[#This Row],[spotlight]]=TRUE)</f>
        <v>0</v>
      </c>
      <c r="R792" s="2" t="s">
        <v>71</v>
      </c>
      <c r="S792" s="8" t="str">
        <f t="shared" si="136"/>
        <v>film &amp; video</v>
      </c>
      <c r="T792" s="8" t="str">
        <f t="shared" si="137"/>
        <v>animation</v>
      </c>
      <c r="U792" s="12">
        <f t="shared" si="138"/>
        <v>43582.208333333328</v>
      </c>
      <c r="V792" s="12">
        <f t="shared" si="139"/>
        <v>43616.208333333328</v>
      </c>
      <c r="W792" s="16">
        <f t="shared" si="140"/>
        <v>34</v>
      </c>
      <c r="X792" s="15">
        <f t="shared" si="141"/>
        <v>1.49</v>
      </c>
      <c r="Y792" s="19">
        <f t="shared" si="142"/>
        <v>4496.6442953020132</v>
      </c>
      <c r="Z792" s="19">
        <f t="shared" si="143"/>
        <v>8683.8926174496646</v>
      </c>
      <c r="AA792" s="19">
        <f t="shared" si="144"/>
        <v>68.377107224013102</v>
      </c>
      <c r="AB792" s="2" t="str">
        <f t="shared" si="145"/>
        <v>Australia</v>
      </c>
      <c r="AF792"/>
    </row>
    <row r="793" spans="2:32" x14ac:dyDescent="0.25">
      <c r="B793" s="24">
        <v>786</v>
      </c>
      <c r="C793" s="2" t="s">
        <v>1607</v>
      </c>
      <c r="D793" s="3" t="s">
        <v>1608</v>
      </c>
      <c r="E793" s="7">
        <v>1500</v>
      </c>
      <c r="F793" s="7">
        <v>10946</v>
      </c>
      <c r="G793" s="5">
        <f>Table1[[#This Row],[pledged]]/Table1[[#This Row],[goal]]</f>
        <v>7.2973333333333334</v>
      </c>
      <c r="H793" s="2" t="s">
        <v>20</v>
      </c>
      <c r="I793" s="2">
        <v>207</v>
      </c>
      <c r="J793" s="8">
        <f t="shared" si="135"/>
        <v>52.879227053140099</v>
      </c>
      <c r="K793" s="22" t="s">
        <v>107</v>
      </c>
      <c r="L793" s="22" t="s">
        <v>108</v>
      </c>
      <c r="M793" s="2">
        <v>1522126800</v>
      </c>
      <c r="N793" s="2">
        <v>1522731600</v>
      </c>
      <c r="O793" s="2" t="b">
        <v>0</v>
      </c>
      <c r="P793" s="2" t="b">
        <v>1</v>
      </c>
      <c r="Q793" s="2" t="b">
        <f>AND(Table1[[#This Row],[staff_pick]]=TRUE,Table1[[#This Row],[spotlight]]=TRUE)</f>
        <v>0</v>
      </c>
      <c r="R793" s="2" t="s">
        <v>159</v>
      </c>
      <c r="S793" s="8" t="str">
        <f t="shared" si="136"/>
        <v>music</v>
      </c>
      <c r="T793" s="8" t="str">
        <f t="shared" si="137"/>
        <v>jazz</v>
      </c>
      <c r="U793" s="12">
        <f t="shared" si="138"/>
        <v>43186.208333333328</v>
      </c>
      <c r="V793" s="12">
        <f t="shared" si="139"/>
        <v>43193.208333333328</v>
      </c>
      <c r="W793" s="16">
        <f t="shared" si="140"/>
        <v>7</v>
      </c>
      <c r="X793" s="15">
        <f t="shared" si="141"/>
        <v>1</v>
      </c>
      <c r="Y793" s="19">
        <f t="shared" si="142"/>
        <v>1500</v>
      </c>
      <c r="Z793" s="19">
        <f t="shared" si="143"/>
        <v>10946</v>
      </c>
      <c r="AA793" s="19">
        <f t="shared" si="144"/>
        <v>52.879227053140099</v>
      </c>
      <c r="AB793" s="2" t="str">
        <f t="shared" si="145"/>
        <v>Euro Zone</v>
      </c>
      <c r="AF793"/>
    </row>
    <row r="794" spans="2:32" x14ac:dyDescent="0.25">
      <c r="B794" s="24">
        <v>787</v>
      </c>
      <c r="C794" s="2" t="s">
        <v>1609</v>
      </c>
      <c r="D794" s="3" t="s">
        <v>1610</v>
      </c>
      <c r="E794" s="7">
        <v>61200</v>
      </c>
      <c r="F794" s="7">
        <v>60994</v>
      </c>
      <c r="G794" s="5">
        <f>Table1[[#This Row],[pledged]]/Table1[[#This Row],[goal]]</f>
        <v>0.99663398692810456</v>
      </c>
      <c r="H794" s="2" t="s">
        <v>14</v>
      </c>
      <c r="I794" s="2">
        <v>859</v>
      </c>
      <c r="J794" s="8">
        <f t="shared" si="135"/>
        <v>71.005820721769496</v>
      </c>
      <c r="K794" s="22" t="s">
        <v>15</v>
      </c>
      <c r="L794" s="22" t="s">
        <v>16</v>
      </c>
      <c r="M794" s="2">
        <v>1305954000</v>
      </c>
      <c r="N794" s="2">
        <v>1306731600</v>
      </c>
      <c r="O794" s="2" t="b">
        <v>0</v>
      </c>
      <c r="P794" s="2" t="b">
        <v>0</v>
      </c>
      <c r="Q794" s="2" t="b">
        <f>AND(Table1[[#This Row],[staff_pick]]=TRUE,Table1[[#This Row],[spotlight]]=TRUE)</f>
        <v>0</v>
      </c>
      <c r="R794" s="2" t="s">
        <v>23</v>
      </c>
      <c r="S794" s="8" t="str">
        <f t="shared" si="136"/>
        <v>music</v>
      </c>
      <c r="T794" s="8" t="str">
        <f t="shared" si="137"/>
        <v>rock</v>
      </c>
      <c r="U794" s="12">
        <f t="shared" si="138"/>
        <v>40684.208333333336</v>
      </c>
      <c r="V794" s="12">
        <f t="shared" si="139"/>
        <v>40693.208333333336</v>
      </c>
      <c r="W794" s="16">
        <f t="shared" si="140"/>
        <v>9</v>
      </c>
      <c r="X794" s="15">
        <f t="shared" si="141"/>
        <v>1.32</v>
      </c>
      <c r="Y794" s="19">
        <f t="shared" si="142"/>
        <v>46363.63636363636</v>
      </c>
      <c r="Z794" s="19">
        <f t="shared" si="143"/>
        <v>46207.575757575753</v>
      </c>
      <c r="AA794" s="19">
        <f t="shared" si="144"/>
        <v>53.792288425582946</v>
      </c>
      <c r="AB794" s="2" t="str">
        <f t="shared" si="145"/>
        <v>Canada</v>
      </c>
      <c r="AF794"/>
    </row>
    <row r="795" spans="2:32" x14ac:dyDescent="0.25">
      <c r="B795" s="24">
        <v>788</v>
      </c>
      <c r="C795" s="2" t="s">
        <v>1611</v>
      </c>
      <c r="D795" s="3" t="s">
        <v>1612</v>
      </c>
      <c r="E795" s="7">
        <v>3600</v>
      </c>
      <c r="F795" s="7">
        <v>3174</v>
      </c>
      <c r="G795" s="5">
        <f>Table1[[#This Row],[pledged]]/Table1[[#This Row],[goal]]</f>
        <v>0.88166666666666671</v>
      </c>
      <c r="H795" s="2" t="s">
        <v>47</v>
      </c>
      <c r="I795" s="2">
        <v>31</v>
      </c>
      <c r="J795" s="8">
        <f t="shared" si="135"/>
        <v>102.38709677419355</v>
      </c>
      <c r="K795" s="22" t="s">
        <v>21</v>
      </c>
      <c r="L795" s="22" t="s">
        <v>22</v>
      </c>
      <c r="M795" s="2">
        <v>1350709200</v>
      </c>
      <c r="N795" s="2">
        <v>1352527200</v>
      </c>
      <c r="O795" s="2" t="b">
        <v>0</v>
      </c>
      <c r="P795" s="2" t="b">
        <v>0</v>
      </c>
      <c r="Q795" s="2" t="b">
        <f>AND(Table1[[#This Row],[staff_pick]]=TRUE,Table1[[#This Row],[spotlight]]=TRUE)</f>
        <v>0</v>
      </c>
      <c r="R795" s="2" t="s">
        <v>71</v>
      </c>
      <c r="S795" s="8" t="str">
        <f t="shared" si="136"/>
        <v>film &amp; video</v>
      </c>
      <c r="T795" s="8" t="str">
        <f t="shared" si="137"/>
        <v>animation</v>
      </c>
      <c r="U795" s="12">
        <f t="shared" si="138"/>
        <v>41202.208333333336</v>
      </c>
      <c r="V795" s="12">
        <f t="shared" si="139"/>
        <v>41223.25</v>
      </c>
      <c r="W795" s="16">
        <f t="shared" si="140"/>
        <v>21</v>
      </c>
      <c r="X795" s="15">
        <f t="shared" si="141"/>
        <v>1</v>
      </c>
      <c r="Y795" s="19">
        <f t="shared" si="142"/>
        <v>3600</v>
      </c>
      <c r="Z795" s="19">
        <f t="shared" si="143"/>
        <v>3174</v>
      </c>
      <c r="AA795" s="19">
        <f t="shared" si="144"/>
        <v>102.38709677419355</v>
      </c>
      <c r="AB795" s="2" t="str">
        <f t="shared" si="145"/>
        <v>USA</v>
      </c>
      <c r="AF795"/>
    </row>
    <row r="796" spans="2:32" x14ac:dyDescent="0.25">
      <c r="B796" s="24">
        <v>789</v>
      </c>
      <c r="C796" s="2" t="s">
        <v>1613</v>
      </c>
      <c r="D796" s="3" t="s">
        <v>1614</v>
      </c>
      <c r="E796" s="7">
        <v>9000</v>
      </c>
      <c r="F796" s="7">
        <v>3351</v>
      </c>
      <c r="G796" s="5">
        <f>Table1[[#This Row],[pledged]]/Table1[[#This Row],[goal]]</f>
        <v>0.37233333333333335</v>
      </c>
      <c r="H796" s="2" t="s">
        <v>14</v>
      </c>
      <c r="I796" s="2">
        <v>45</v>
      </c>
      <c r="J796" s="8">
        <f t="shared" si="135"/>
        <v>74.466666666666669</v>
      </c>
      <c r="K796" s="22" t="s">
        <v>21</v>
      </c>
      <c r="L796" s="22" t="s">
        <v>22</v>
      </c>
      <c r="M796" s="2">
        <v>1401166800</v>
      </c>
      <c r="N796" s="2">
        <v>1404363600</v>
      </c>
      <c r="O796" s="2" t="b">
        <v>0</v>
      </c>
      <c r="P796" s="2" t="b">
        <v>0</v>
      </c>
      <c r="Q796" s="2" t="b">
        <f>AND(Table1[[#This Row],[staff_pick]]=TRUE,Table1[[#This Row],[spotlight]]=TRUE)</f>
        <v>0</v>
      </c>
      <c r="R796" s="2" t="s">
        <v>33</v>
      </c>
      <c r="S796" s="8" t="str">
        <f t="shared" si="136"/>
        <v>theater</v>
      </c>
      <c r="T796" s="8" t="str">
        <f t="shared" si="137"/>
        <v>plays</v>
      </c>
      <c r="U796" s="12">
        <f t="shared" si="138"/>
        <v>41786.208333333336</v>
      </c>
      <c r="V796" s="12">
        <f t="shared" si="139"/>
        <v>41823.208333333336</v>
      </c>
      <c r="W796" s="16">
        <f t="shared" si="140"/>
        <v>37</v>
      </c>
      <c r="X796" s="15">
        <f t="shared" si="141"/>
        <v>1</v>
      </c>
      <c r="Y796" s="19">
        <f t="shared" si="142"/>
        <v>9000</v>
      </c>
      <c r="Z796" s="19">
        <f t="shared" si="143"/>
        <v>3351</v>
      </c>
      <c r="AA796" s="19">
        <f t="shared" si="144"/>
        <v>74.466666666666669</v>
      </c>
      <c r="AB796" s="2" t="str">
        <f t="shared" si="145"/>
        <v>USA</v>
      </c>
      <c r="AF796"/>
    </row>
    <row r="797" spans="2:32" x14ac:dyDescent="0.25">
      <c r="B797" s="24">
        <v>790</v>
      </c>
      <c r="C797" s="2" t="s">
        <v>1615</v>
      </c>
      <c r="D797" s="3" t="s">
        <v>1616</v>
      </c>
      <c r="E797" s="7">
        <v>185900</v>
      </c>
      <c r="F797" s="7">
        <v>56774</v>
      </c>
      <c r="G797" s="5">
        <f>Table1[[#This Row],[pledged]]/Table1[[#This Row],[goal]]</f>
        <v>0.30540075309306081</v>
      </c>
      <c r="H797" s="2" t="s">
        <v>74</v>
      </c>
      <c r="I797" s="2">
        <v>1113</v>
      </c>
      <c r="J797" s="8">
        <f t="shared" si="135"/>
        <v>51.009883198562441</v>
      </c>
      <c r="K797" s="22" t="s">
        <v>21</v>
      </c>
      <c r="L797" s="22" t="s">
        <v>22</v>
      </c>
      <c r="M797" s="2">
        <v>1266127200</v>
      </c>
      <c r="N797" s="2">
        <v>1266645600</v>
      </c>
      <c r="O797" s="2" t="b">
        <v>0</v>
      </c>
      <c r="P797" s="2" t="b">
        <v>0</v>
      </c>
      <c r="Q797" s="2" t="b">
        <f>AND(Table1[[#This Row],[staff_pick]]=TRUE,Table1[[#This Row],[spotlight]]=TRUE)</f>
        <v>0</v>
      </c>
      <c r="R797" s="2" t="s">
        <v>33</v>
      </c>
      <c r="S797" s="8" t="str">
        <f t="shared" si="136"/>
        <v>theater</v>
      </c>
      <c r="T797" s="8" t="str">
        <f t="shared" si="137"/>
        <v>plays</v>
      </c>
      <c r="U797" s="12">
        <f t="shared" si="138"/>
        <v>40223.25</v>
      </c>
      <c r="V797" s="12">
        <f t="shared" si="139"/>
        <v>40229.25</v>
      </c>
      <c r="W797" s="16">
        <f t="shared" si="140"/>
        <v>6</v>
      </c>
      <c r="X797" s="15">
        <f t="shared" si="141"/>
        <v>1</v>
      </c>
      <c r="Y797" s="19">
        <f t="shared" si="142"/>
        <v>185900</v>
      </c>
      <c r="Z797" s="19">
        <f t="shared" si="143"/>
        <v>56774</v>
      </c>
      <c r="AA797" s="19">
        <f t="shared" si="144"/>
        <v>51.009883198562441</v>
      </c>
      <c r="AB797" s="2" t="str">
        <f t="shared" si="145"/>
        <v>USA</v>
      </c>
      <c r="AF797"/>
    </row>
    <row r="798" spans="2:32" x14ac:dyDescent="0.25">
      <c r="B798" s="24">
        <v>791</v>
      </c>
      <c r="C798" s="2" t="s">
        <v>1617</v>
      </c>
      <c r="D798" s="3" t="s">
        <v>1618</v>
      </c>
      <c r="E798" s="7">
        <v>2100</v>
      </c>
      <c r="F798" s="7">
        <v>540</v>
      </c>
      <c r="G798" s="5">
        <f>Table1[[#This Row],[pledged]]/Table1[[#This Row],[goal]]</f>
        <v>0.25714285714285712</v>
      </c>
      <c r="H798" s="2" t="s">
        <v>14</v>
      </c>
      <c r="I798" s="2">
        <v>6</v>
      </c>
      <c r="J798" s="8">
        <f t="shared" si="135"/>
        <v>90</v>
      </c>
      <c r="K798" s="22" t="s">
        <v>21</v>
      </c>
      <c r="L798" s="22" t="s">
        <v>22</v>
      </c>
      <c r="M798" s="2">
        <v>1481436000</v>
      </c>
      <c r="N798" s="2">
        <v>1482818400</v>
      </c>
      <c r="O798" s="2" t="b">
        <v>0</v>
      </c>
      <c r="P798" s="2" t="b">
        <v>0</v>
      </c>
      <c r="Q798" s="2" t="b">
        <f>AND(Table1[[#This Row],[staff_pick]]=TRUE,Table1[[#This Row],[spotlight]]=TRUE)</f>
        <v>0</v>
      </c>
      <c r="R798" s="2" t="s">
        <v>17</v>
      </c>
      <c r="S798" s="8" t="str">
        <f t="shared" si="136"/>
        <v>food</v>
      </c>
      <c r="T798" s="8" t="str">
        <f t="shared" si="137"/>
        <v>food trucks</v>
      </c>
      <c r="U798" s="12">
        <f t="shared" si="138"/>
        <v>42715.25</v>
      </c>
      <c r="V798" s="12">
        <f t="shared" si="139"/>
        <v>42731.25</v>
      </c>
      <c r="W798" s="16">
        <f t="shared" si="140"/>
        <v>16</v>
      </c>
      <c r="X798" s="15">
        <f t="shared" si="141"/>
        <v>1</v>
      </c>
      <c r="Y798" s="19">
        <f t="shared" si="142"/>
        <v>2100</v>
      </c>
      <c r="Z798" s="19">
        <f t="shared" si="143"/>
        <v>540</v>
      </c>
      <c r="AA798" s="19">
        <f t="shared" si="144"/>
        <v>90</v>
      </c>
      <c r="AB798" s="2" t="str">
        <f t="shared" si="145"/>
        <v>USA</v>
      </c>
      <c r="AF798"/>
    </row>
    <row r="799" spans="2:32" x14ac:dyDescent="0.25">
      <c r="B799" s="24">
        <v>792</v>
      </c>
      <c r="C799" s="2" t="s">
        <v>1619</v>
      </c>
      <c r="D799" s="3" t="s">
        <v>1620</v>
      </c>
      <c r="E799" s="7">
        <v>2000</v>
      </c>
      <c r="F799" s="7">
        <v>680</v>
      </c>
      <c r="G799" s="5">
        <f>Table1[[#This Row],[pledged]]/Table1[[#This Row],[goal]]</f>
        <v>0.34</v>
      </c>
      <c r="H799" s="2" t="s">
        <v>14</v>
      </c>
      <c r="I799" s="2">
        <v>7</v>
      </c>
      <c r="J799" s="8">
        <f t="shared" si="135"/>
        <v>97.142857142857139</v>
      </c>
      <c r="K799" s="22" t="s">
        <v>21</v>
      </c>
      <c r="L799" s="22" t="s">
        <v>22</v>
      </c>
      <c r="M799" s="2">
        <v>1372222800</v>
      </c>
      <c r="N799" s="2">
        <v>1374642000</v>
      </c>
      <c r="O799" s="2" t="b">
        <v>0</v>
      </c>
      <c r="P799" s="2" t="b">
        <v>1</v>
      </c>
      <c r="Q799" s="2" t="b">
        <f>AND(Table1[[#This Row],[staff_pick]]=TRUE,Table1[[#This Row],[spotlight]]=TRUE)</f>
        <v>0</v>
      </c>
      <c r="R799" s="2" t="s">
        <v>33</v>
      </c>
      <c r="S799" s="8" t="str">
        <f t="shared" si="136"/>
        <v>theater</v>
      </c>
      <c r="T799" s="8" t="str">
        <f t="shared" si="137"/>
        <v>plays</v>
      </c>
      <c r="U799" s="12">
        <f t="shared" si="138"/>
        <v>41451.208333333336</v>
      </c>
      <c r="V799" s="12">
        <f t="shared" si="139"/>
        <v>41479.208333333336</v>
      </c>
      <c r="W799" s="16">
        <f t="shared" si="140"/>
        <v>28</v>
      </c>
      <c r="X799" s="15">
        <f t="shared" si="141"/>
        <v>1</v>
      </c>
      <c r="Y799" s="19">
        <f t="shared" si="142"/>
        <v>2000</v>
      </c>
      <c r="Z799" s="19">
        <f t="shared" si="143"/>
        <v>680</v>
      </c>
      <c r="AA799" s="19">
        <f t="shared" si="144"/>
        <v>97.142857142857139</v>
      </c>
      <c r="AB799" s="2" t="str">
        <f t="shared" si="145"/>
        <v>USA</v>
      </c>
      <c r="AF799"/>
    </row>
    <row r="800" spans="2:32" x14ac:dyDescent="0.25">
      <c r="B800" s="24">
        <v>793</v>
      </c>
      <c r="C800" s="2" t="s">
        <v>1621</v>
      </c>
      <c r="D800" s="3" t="s">
        <v>1622</v>
      </c>
      <c r="E800" s="7">
        <v>1100</v>
      </c>
      <c r="F800" s="7">
        <v>13045</v>
      </c>
      <c r="G800" s="5">
        <f>Table1[[#This Row],[pledged]]/Table1[[#This Row],[goal]]</f>
        <v>11.859090909090909</v>
      </c>
      <c r="H800" s="2" t="s">
        <v>20</v>
      </c>
      <c r="I800" s="2">
        <v>181</v>
      </c>
      <c r="J800" s="8">
        <f t="shared" si="135"/>
        <v>72.071823204419886</v>
      </c>
      <c r="K800" s="22" t="s">
        <v>98</v>
      </c>
      <c r="L800" s="22" t="s">
        <v>99</v>
      </c>
      <c r="M800" s="2">
        <v>1372136400</v>
      </c>
      <c r="N800" s="2">
        <v>1372482000</v>
      </c>
      <c r="O800" s="2" t="b">
        <v>0</v>
      </c>
      <c r="P800" s="2" t="b">
        <v>0</v>
      </c>
      <c r="Q800" s="2" t="b">
        <f>AND(Table1[[#This Row],[staff_pick]]=TRUE,Table1[[#This Row],[spotlight]]=TRUE)</f>
        <v>0</v>
      </c>
      <c r="R800" s="2" t="s">
        <v>68</v>
      </c>
      <c r="S800" s="8" t="str">
        <f t="shared" si="136"/>
        <v>publishing</v>
      </c>
      <c r="T800" s="8" t="str">
        <f t="shared" si="137"/>
        <v>nonfiction</v>
      </c>
      <c r="U800" s="12">
        <f t="shared" si="138"/>
        <v>41450.208333333336</v>
      </c>
      <c r="V800" s="12">
        <f t="shared" si="139"/>
        <v>41454.208333333336</v>
      </c>
      <c r="W800" s="16">
        <f t="shared" si="140"/>
        <v>4</v>
      </c>
      <c r="X800" s="15">
        <f t="shared" si="141"/>
        <v>0.96</v>
      </c>
      <c r="Y800" s="19">
        <f t="shared" si="142"/>
        <v>1145.8333333333335</v>
      </c>
      <c r="Z800" s="19">
        <f t="shared" si="143"/>
        <v>13588.541666666668</v>
      </c>
      <c r="AA800" s="19">
        <f t="shared" si="144"/>
        <v>75.074815837937393</v>
      </c>
      <c r="AB800" s="2" t="str">
        <f t="shared" si="145"/>
        <v>Switzerland</v>
      </c>
      <c r="AF800"/>
    </row>
    <row r="801" spans="2:32" x14ac:dyDescent="0.25">
      <c r="B801" s="24">
        <v>794</v>
      </c>
      <c r="C801" s="2" t="s">
        <v>1623</v>
      </c>
      <c r="D801" s="3" t="s">
        <v>1624</v>
      </c>
      <c r="E801" s="7">
        <v>6600</v>
      </c>
      <c r="F801" s="7">
        <v>8276</v>
      </c>
      <c r="G801" s="5">
        <f>Table1[[#This Row],[pledged]]/Table1[[#This Row],[goal]]</f>
        <v>1.2539393939393939</v>
      </c>
      <c r="H801" s="2" t="s">
        <v>20</v>
      </c>
      <c r="I801" s="2">
        <v>110</v>
      </c>
      <c r="J801" s="8">
        <f t="shared" si="135"/>
        <v>75.236363636363635</v>
      </c>
      <c r="K801" s="22" t="s">
        <v>21</v>
      </c>
      <c r="L801" s="22" t="s">
        <v>22</v>
      </c>
      <c r="M801" s="2">
        <v>1513922400</v>
      </c>
      <c r="N801" s="2">
        <v>1514959200</v>
      </c>
      <c r="O801" s="2" t="b">
        <v>0</v>
      </c>
      <c r="P801" s="2" t="b">
        <v>0</v>
      </c>
      <c r="Q801" s="2" t="b">
        <f>AND(Table1[[#This Row],[staff_pick]]=TRUE,Table1[[#This Row],[spotlight]]=TRUE)</f>
        <v>0</v>
      </c>
      <c r="R801" s="2" t="s">
        <v>23</v>
      </c>
      <c r="S801" s="8" t="str">
        <f t="shared" si="136"/>
        <v>music</v>
      </c>
      <c r="T801" s="8" t="str">
        <f t="shared" si="137"/>
        <v>rock</v>
      </c>
      <c r="U801" s="12">
        <f t="shared" si="138"/>
        <v>43091.25</v>
      </c>
      <c r="V801" s="12">
        <f t="shared" si="139"/>
        <v>43103.25</v>
      </c>
      <c r="W801" s="16">
        <f t="shared" si="140"/>
        <v>12</v>
      </c>
      <c r="X801" s="15">
        <f t="shared" si="141"/>
        <v>1</v>
      </c>
      <c r="Y801" s="19">
        <f t="shared" si="142"/>
        <v>6600</v>
      </c>
      <c r="Z801" s="19">
        <f t="shared" si="143"/>
        <v>8276</v>
      </c>
      <c r="AA801" s="19">
        <f t="shared" si="144"/>
        <v>75.236363636363635</v>
      </c>
      <c r="AB801" s="2" t="str">
        <f t="shared" si="145"/>
        <v>USA</v>
      </c>
      <c r="AF801"/>
    </row>
    <row r="802" spans="2:32" x14ac:dyDescent="0.25">
      <c r="B802" s="24">
        <v>795</v>
      </c>
      <c r="C802" s="2" t="s">
        <v>1625</v>
      </c>
      <c r="D802" s="3" t="s">
        <v>1626</v>
      </c>
      <c r="E802" s="7">
        <v>7100</v>
      </c>
      <c r="F802" s="7">
        <v>1022</v>
      </c>
      <c r="G802" s="5">
        <f>Table1[[#This Row],[pledged]]/Table1[[#This Row],[goal]]</f>
        <v>0.14394366197183098</v>
      </c>
      <c r="H802" s="2" t="s">
        <v>14</v>
      </c>
      <c r="I802" s="2">
        <v>31</v>
      </c>
      <c r="J802" s="8">
        <f t="shared" si="135"/>
        <v>32.967741935483872</v>
      </c>
      <c r="K802" s="22" t="s">
        <v>21</v>
      </c>
      <c r="L802" s="22" t="s">
        <v>22</v>
      </c>
      <c r="M802" s="2">
        <v>1477976400</v>
      </c>
      <c r="N802" s="2">
        <v>1478235600</v>
      </c>
      <c r="O802" s="2" t="b">
        <v>0</v>
      </c>
      <c r="P802" s="2" t="b">
        <v>0</v>
      </c>
      <c r="Q802" s="2" t="b">
        <f>AND(Table1[[#This Row],[staff_pick]]=TRUE,Table1[[#This Row],[spotlight]]=TRUE)</f>
        <v>0</v>
      </c>
      <c r="R802" s="2" t="s">
        <v>53</v>
      </c>
      <c r="S802" s="8" t="str">
        <f t="shared" si="136"/>
        <v>film &amp; video</v>
      </c>
      <c r="T802" s="8" t="str">
        <f t="shared" si="137"/>
        <v>drama</v>
      </c>
      <c r="U802" s="12">
        <f t="shared" si="138"/>
        <v>42675.208333333328</v>
      </c>
      <c r="V802" s="12">
        <f t="shared" si="139"/>
        <v>42678.208333333328</v>
      </c>
      <c r="W802" s="16">
        <f t="shared" si="140"/>
        <v>3</v>
      </c>
      <c r="X802" s="15">
        <f t="shared" si="141"/>
        <v>1</v>
      </c>
      <c r="Y802" s="19">
        <f t="shared" si="142"/>
        <v>7100</v>
      </c>
      <c r="Z802" s="19">
        <f t="shared" si="143"/>
        <v>1022</v>
      </c>
      <c r="AA802" s="19">
        <f t="shared" si="144"/>
        <v>32.967741935483872</v>
      </c>
      <c r="AB802" s="2" t="str">
        <f t="shared" si="145"/>
        <v>USA</v>
      </c>
      <c r="AF802"/>
    </row>
    <row r="803" spans="2:32" x14ac:dyDescent="0.25">
      <c r="B803" s="24">
        <v>796</v>
      </c>
      <c r="C803" s="2" t="s">
        <v>1627</v>
      </c>
      <c r="D803" s="3" t="s">
        <v>1628</v>
      </c>
      <c r="E803" s="7">
        <v>7800</v>
      </c>
      <c r="F803" s="7">
        <v>4275</v>
      </c>
      <c r="G803" s="5">
        <f>Table1[[#This Row],[pledged]]/Table1[[#This Row],[goal]]</f>
        <v>0.54807692307692313</v>
      </c>
      <c r="H803" s="2" t="s">
        <v>14</v>
      </c>
      <c r="I803" s="2">
        <v>78</v>
      </c>
      <c r="J803" s="8">
        <f t="shared" si="135"/>
        <v>54.807692307692307</v>
      </c>
      <c r="K803" s="22" t="s">
        <v>21</v>
      </c>
      <c r="L803" s="22" t="s">
        <v>22</v>
      </c>
      <c r="M803" s="2">
        <v>1407474000</v>
      </c>
      <c r="N803" s="2">
        <v>1408078800</v>
      </c>
      <c r="O803" s="2" t="b">
        <v>0</v>
      </c>
      <c r="P803" s="2" t="b">
        <v>1</v>
      </c>
      <c r="Q803" s="2" t="b">
        <f>AND(Table1[[#This Row],[staff_pick]]=TRUE,Table1[[#This Row],[spotlight]]=TRUE)</f>
        <v>0</v>
      </c>
      <c r="R803" s="2" t="s">
        <v>292</v>
      </c>
      <c r="S803" s="8" t="str">
        <f t="shared" si="136"/>
        <v>games</v>
      </c>
      <c r="T803" s="8" t="str">
        <f t="shared" si="137"/>
        <v>mobile games</v>
      </c>
      <c r="U803" s="12">
        <f t="shared" si="138"/>
        <v>41859.208333333336</v>
      </c>
      <c r="V803" s="12">
        <f t="shared" si="139"/>
        <v>41866.208333333336</v>
      </c>
      <c r="W803" s="16">
        <f t="shared" si="140"/>
        <v>7</v>
      </c>
      <c r="X803" s="15">
        <f t="shared" si="141"/>
        <v>1</v>
      </c>
      <c r="Y803" s="19">
        <f t="shared" si="142"/>
        <v>7800</v>
      </c>
      <c r="Z803" s="19">
        <f t="shared" si="143"/>
        <v>4275</v>
      </c>
      <c r="AA803" s="19">
        <f t="shared" si="144"/>
        <v>54.807692307692307</v>
      </c>
      <c r="AB803" s="2" t="str">
        <f t="shared" si="145"/>
        <v>USA</v>
      </c>
      <c r="AF803"/>
    </row>
    <row r="804" spans="2:32" x14ac:dyDescent="0.25">
      <c r="B804" s="24">
        <v>797</v>
      </c>
      <c r="C804" s="2" t="s">
        <v>1629</v>
      </c>
      <c r="D804" s="3" t="s">
        <v>1630</v>
      </c>
      <c r="E804" s="7">
        <v>7600</v>
      </c>
      <c r="F804" s="7">
        <v>8332</v>
      </c>
      <c r="G804" s="5">
        <f>Table1[[#This Row],[pledged]]/Table1[[#This Row],[goal]]</f>
        <v>1.0963157894736841</v>
      </c>
      <c r="H804" s="2" t="s">
        <v>20</v>
      </c>
      <c r="I804" s="2">
        <v>185</v>
      </c>
      <c r="J804" s="8">
        <f t="shared" si="135"/>
        <v>45.037837837837834</v>
      </c>
      <c r="K804" s="22" t="s">
        <v>21</v>
      </c>
      <c r="L804" s="22" t="s">
        <v>22</v>
      </c>
      <c r="M804" s="2">
        <v>1546149600</v>
      </c>
      <c r="N804" s="2">
        <v>1548136800</v>
      </c>
      <c r="O804" s="2" t="b">
        <v>0</v>
      </c>
      <c r="P804" s="2" t="b">
        <v>0</v>
      </c>
      <c r="Q804" s="2" t="b">
        <f>AND(Table1[[#This Row],[staff_pick]]=TRUE,Table1[[#This Row],[spotlight]]=TRUE)</f>
        <v>0</v>
      </c>
      <c r="R804" s="2" t="s">
        <v>28</v>
      </c>
      <c r="S804" s="8" t="str">
        <f t="shared" si="136"/>
        <v>technology</v>
      </c>
      <c r="T804" s="8" t="str">
        <f t="shared" si="137"/>
        <v>web</v>
      </c>
      <c r="U804" s="12">
        <f t="shared" si="138"/>
        <v>43464.25</v>
      </c>
      <c r="V804" s="12">
        <f t="shared" si="139"/>
        <v>43487.25</v>
      </c>
      <c r="W804" s="16">
        <f t="shared" si="140"/>
        <v>23</v>
      </c>
      <c r="X804" s="15">
        <f t="shared" si="141"/>
        <v>1</v>
      </c>
      <c r="Y804" s="19">
        <f t="shared" si="142"/>
        <v>7600</v>
      </c>
      <c r="Z804" s="19">
        <f t="shared" si="143"/>
        <v>8332</v>
      </c>
      <c r="AA804" s="19">
        <f t="shared" si="144"/>
        <v>45.037837837837834</v>
      </c>
      <c r="AB804" s="2" t="str">
        <f t="shared" si="145"/>
        <v>USA</v>
      </c>
      <c r="AF804"/>
    </row>
    <row r="805" spans="2:32" x14ac:dyDescent="0.25">
      <c r="B805" s="24">
        <v>798</v>
      </c>
      <c r="C805" s="2" t="s">
        <v>1631</v>
      </c>
      <c r="D805" s="3" t="s">
        <v>1632</v>
      </c>
      <c r="E805" s="7">
        <v>3400</v>
      </c>
      <c r="F805" s="7">
        <v>6408</v>
      </c>
      <c r="G805" s="5">
        <f>Table1[[#This Row],[pledged]]/Table1[[#This Row],[goal]]</f>
        <v>1.8847058823529412</v>
      </c>
      <c r="H805" s="2" t="s">
        <v>20</v>
      </c>
      <c r="I805" s="2">
        <v>121</v>
      </c>
      <c r="J805" s="8">
        <f t="shared" si="135"/>
        <v>52.958677685950413</v>
      </c>
      <c r="K805" s="22" t="s">
        <v>21</v>
      </c>
      <c r="L805" s="22" t="s">
        <v>22</v>
      </c>
      <c r="M805" s="2">
        <v>1338440400</v>
      </c>
      <c r="N805" s="2">
        <v>1340859600</v>
      </c>
      <c r="O805" s="2" t="b">
        <v>0</v>
      </c>
      <c r="P805" s="2" t="b">
        <v>1</v>
      </c>
      <c r="Q805" s="2" t="b">
        <f>AND(Table1[[#This Row],[staff_pick]]=TRUE,Table1[[#This Row],[spotlight]]=TRUE)</f>
        <v>0</v>
      </c>
      <c r="R805" s="2" t="s">
        <v>33</v>
      </c>
      <c r="S805" s="8" t="str">
        <f t="shared" si="136"/>
        <v>theater</v>
      </c>
      <c r="T805" s="8" t="str">
        <f t="shared" si="137"/>
        <v>plays</v>
      </c>
      <c r="U805" s="12">
        <f t="shared" si="138"/>
        <v>41060.208333333336</v>
      </c>
      <c r="V805" s="12">
        <f t="shared" si="139"/>
        <v>41088.208333333336</v>
      </c>
      <c r="W805" s="16">
        <f t="shared" si="140"/>
        <v>28</v>
      </c>
      <c r="X805" s="15">
        <f t="shared" si="141"/>
        <v>1</v>
      </c>
      <c r="Y805" s="19">
        <f t="shared" si="142"/>
        <v>3400</v>
      </c>
      <c r="Z805" s="19">
        <f t="shared" si="143"/>
        <v>6408</v>
      </c>
      <c r="AA805" s="19">
        <f t="shared" si="144"/>
        <v>52.958677685950413</v>
      </c>
      <c r="AB805" s="2" t="str">
        <f t="shared" si="145"/>
        <v>USA</v>
      </c>
      <c r="AF805"/>
    </row>
    <row r="806" spans="2:32" x14ac:dyDescent="0.25">
      <c r="B806" s="24">
        <v>799</v>
      </c>
      <c r="C806" s="2" t="s">
        <v>1633</v>
      </c>
      <c r="D806" s="3" t="s">
        <v>1634</v>
      </c>
      <c r="E806" s="7">
        <v>84500</v>
      </c>
      <c r="F806" s="7">
        <v>73522</v>
      </c>
      <c r="G806" s="5">
        <f>Table1[[#This Row],[pledged]]/Table1[[#This Row],[goal]]</f>
        <v>0.87008284023668636</v>
      </c>
      <c r="H806" s="2" t="s">
        <v>14</v>
      </c>
      <c r="I806" s="2">
        <v>1225</v>
      </c>
      <c r="J806" s="8">
        <f t="shared" si="135"/>
        <v>60.017959183673469</v>
      </c>
      <c r="K806" s="22" t="s">
        <v>40</v>
      </c>
      <c r="L806" s="22" t="s">
        <v>41</v>
      </c>
      <c r="M806" s="2">
        <v>1454133600</v>
      </c>
      <c r="N806" s="2">
        <v>1454479200</v>
      </c>
      <c r="O806" s="2" t="b">
        <v>0</v>
      </c>
      <c r="P806" s="2" t="b">
        <v>0</v>
      </c>
      <c r="Q806" s="2" t="b">
        <f>AND(Table1[[#This Row],[staff_pick]]=TRUE,Table1[[#This Row],[spotlight]]=TRUE)</f>
        <v>0</v>
      </c>
      <c r="R806" s="2" t="s">
        <v>33</v>
      </c>
      <c r="S806" s="8" t="str">
        <f t="shared" si="136"/>
        <v>theater</v>
      </c>
      <c r="T806" s="8" t="str">
        <f t="shared" si="137"/>
        <v>plays</v>
      </c>
      <c r="U806" s="12">
        <f t="shared" si="138"/>
        <v>42399.25</v>
      </c>
      <c r="V806" s="12">
        <f t="shared" si="139"/>
        <v>42403.25</v>
      </c>
      <c r="W806" s="16">
        <f t="shared" si="140"/>
        <v>4</v>
      </c>
      <c r="X806" s="15">
        <f t="shared" si="141"/>
        <v>0.87</v>
      </c>
      <c r="Y806" s="19">
        <f t="shared" si="142"/>
        <v>97126.436781609198</v>
      </c>
      <c r="Z806" s="19">
        <f t="shared" si="143"/>
        <v>84508.045977011498</v>
      </c>
      <c r="AA806" s="19">
        <f t="shared" si="144"/>
        <v>68.986159981233882</v>
      </c>
      <c r="AB806" s="2" t="str">
        <f t="shared" si="145"/>
        <v>United Kingdom</v>
      </c>
      <c r="AF806"/>
    </row>
    <row r="807" spans="2:32" x14ac:dyDescent="0.25">
      <c r="B807" s="24">
        <v>800</v>
      </c>
      <c r="C807" s="2" t="s">
        <v>1635</v>
      </c>
      <c r="D807" s="3" t="s">
        <v>1636</v>
      </c>
      <c r="E807" s="7">
        <v>100</v>
      </c>
      <c r="F807" s="7">
        <v>1</v>
      </c>
      <c r="G807" s="5">
        <f>Table1[[#This Row],[pledged]]/Table1[[#This Row],[goal]]</f>
        <v>0.01</v>
      </c>
      <c r="H807" s="2" t="s">
        <v>14</v>
      </c>
      <c r="I807" s="2">
        <v>1</v>
      </c>
      <c r="J807" s="8">
        <f t="shared" si="135"/>
        <v>1</v>
      </c>
      <c r="K807" s="22" t="s">
        <v>98</v>
      </c>
      <c r="L807" s="22" t="s">
        <v>99</v>
      </c>
      <c r="M807" s="2">
        <v>1434085200</v>
      </c>
      <c r="N807" s="2">
        <v>1434430800</v>
      </c>
      <c r="O807" s="2" t="b">
        <v>0</v>
      </c>
      <c r="P807" s="2" t="b">
        <v>0</v>
      </c>
      <c r="Q807" s="2" t="b">
        <f>AND(Table1[[#This Row],[staff_pick]]=TRUE,Table1[[#This Row],[spotlight]]=TRUE)</f>
        <v>0</v>
      </c>
      <c r="R807" s="2" t="s">
        <v>23</v>
      </c>
      <c r="S807" s="8" t="str">
        <f t="shared" si="136"/>
        <v>music</v>
      </c>
      <c r="T807" s="8" t="str">
        <f t="shared" si="137"/>
        <v>rock</v>
      </c>
      <c r="U807" s="12">
        <f t="shared" si="138"/>
        <v>42167.208333333328</v>
      </c>
      <c r="V807" s="12">
        <f t="shared" si="139"/>
        <v>42171.208333333328</v>
      </c>
      <c r="W807" s="16">
        <f t="shared" si="140"/>
        <v>4</v>
      </c>
      <c r="X807" s="15">
        <f t="shared" si="141"/>
        <v>0.96</v>
      </c>
      <c r="Y807" s="19">
        <f t="shared" si="142"/>
        <v>104.16666666666667</v>
      </c>
      <c r="Z807" s="19">
        <f t="shared" si="143"/>
        <v>1.0416666666666667</v>
      </c>
      <c r="AA807" s="19">
        <f t="shared" si="144"/>
        <v>1.0416666666666667</v>
      </c>
      <c r="AB807" s="2" t="str">
        <f t="shared" si="145"/>
        <v>Switzerland</v>
      </c>
      <c r="AF807"/>
    </row>
    <row r="808" spans="2:32" x14ac:dyDescent="0.25">
      <c r="B808" s="24">
        <v>801</v>
      </c>
      <c r="C808" s="2" t="s">
        <v>1637</v>
      </c>
      <c r="D808" s="3" t="s">
        <v>1638</v>
      </c>
      <c r="E808" s="7">
        <v>2300</v>
      </c>
      <c r="F808" s="7">
        <v>4667</v>
      </c>
      <c r="G808" s="5">
        <f>Table1[[#This Row],[pledged]]/Table1[[#This Row],[goal]]</f>
        <v>2.0291304347826089</v>
      </c>
      <c r="H808" s="2" t="s">
        <v>20</v>
      </c>
      <c r="I808" s="2">
        <v>106</v>
      </c>
      <c r="J808" s="8">
        <f t="shared" si="135"/>
        <v>44.028301886792455</v>
      </c>
      <c r="K808" s="22" t="s">
        <v>21</v>
      </c>
      <c r="L808" s="22" t="s">
        <v>22</v>
      </c>
      <c r="M808" s="2">
        <v>1577772000</v>
      </c>
      <c r="N808" s="2">
        <v>1579672800</v>
      </c>
      <c r="O808" s="2" t="b">
        <v>0</v>
      </c>
      <c r="P808" s="2" t="b">
        <v>1</v>
      </c>
      <c r="Q808" s="2" t="b">
        <f>AND(Table1[[#This Row],[staff_pick]]=TRUE,Table1[[#This Row],[spotlight]]=TRUE)</f>
        <v>0</v>
      </c>
      <c r="R808" s="2" t="s">
        <v>122</v>
      </c>
      <c r="S808" s="8" t="str">
        <f t="shared" si="136"/>
        <v>photography</v>
      </c>
      <c r="T808" s="8" t="str">
        <f t="shared" si="137"/>
        <v>photography books</v>
      </c>
      <c r="U808" s="12">
        <f t="shared" si="138"/>
        <v>43830.25</v>
      </c>
      <c r="V808" s="12">
        <f t="shared" si="139"/>
        <v>43852.25</v>
      </c>
      <c r="W808" s="16">
        <f t="shared" si="140"/>
        <v>22</v>
      </c>
      <c r="X808" s="15">
        <f t="shared" si="141"/>
        <v>1</v>
      </c>
      <c r="Y808" s="19">
        <f t="shared" si="142"/>
        <v>2300</v>
      </c>
      <c r="Z808" s="19">
        <f t="shared" si="143"/>
        <v>4667</v>
      </c>
      <c r="AA808" s="19">
        <f t="shared" si="144"/>
        <v>44.028301886792455</v>
      </c>
      <c r="AB808" s="2" t="str">
        <f t="shared" si="145"/>
        <v>USA</v>
      </c>
      <c r="AF808"/>
    </row>
    <row r="809" spans="2:32" x14ac:dyDescent="0.25">
      <c r="B809" s="24">
        <v>802</v>
      </c>
      <c r="C809" s="2" t="s">
        <v>1639</v>
      </c>
      <c r="D809" s="3" t="s">
        <v>1640</v>
      </c>
      <c r="E809" s="7">
        <v>6200</v>
      </c>
      <c r="F809" s="7">
        <v>12216</v>
      </c>
      <c r="G809" s="5">
        <f>Table1[[#This Row],[pledged]]/Table1[[#This Row],[goal]]</f>
        <v>1.9703225806451612</v>
      </c>
      <c r="H809" s="2" t="s">
        <v>20</v>
      </c>
      <c r="I809" s="2">
        <v>142</v>
      </c>
      <c r="J809" s="8">
        <f t="shared" si="135"/>
        <v>86.028169014084511</v>
      </c>
      <c r="K809" s="22" t="s">
        <v>21</v>
      </c>
      <c r="L809" s="22" t="s">
        <v>22</v>
      </c>
      <c r="M809" s="2">
        <v>1562216400</v>
      </c>
      <c r="N809" s="2">
        <v>1562389200</v>
      </c>
      <c r="O809" s="2" t="b">
        <v>0</v>
      </c>
      <c r="P809" s="2" t="b">
        <v>0</v>
      </c>
      <c r="Q809" s="2" t="b">
        <f>AND(Table1[[#This Row],[staff_pick]]=TRUE,Table1[[#This Row],[spotlight]]=TRUE)</f>
        <v>0</v>
      </c>
      <c r="R809" s="2" t="s">
        <v>122</v>
      </c>
      <c r="S809" s="8" t="str">
        <f t="shared" si="136"/>
        <v>photography</v>
      </c>
      <c r="T809" s="8" t="str">
        <f t="shared" si="137"/>
        <v>photography books</v>
      </c>
      <c r="U809" s="12">
        <f t="shared" si="138"/>
        <v>43650.208333333328</v>
      </c>
      <c r="V809" s="12">
        <f t="shared" si="139"/>
        <v>43652.208333333328</v>
      </c>
      <c r="W809" s="16">
        <f t="shared" si="140"/>
        <v>2</v>
      </c>
      <c r="X809" s="15">
        <f t="shared" si="141"/>
        <v>1</v>
      </c>
      <c r="Y809" s="19">
        <f t="shared" si="142"/>
        <v>6200</v>
      </c>
      <c r="Z809" s="19">
        <f t="shared" si="143"/>
        <v>12216</v>
      </c>
      <c r="AA809" s="19">
        <f t="shared" si="144"/>
        <v>86.028169014084511</v>
      </c>
      <c r="AB809" s="2" t="str">
        <f t="shared" si="145"/>
        <v>USA</v>
      </c>
      <c r="AF809"/>
    </row>
    <row r="810" spans="2:32" x14ac:dyDescent="0.25">
      <c r="B810" s="24">
        <v>803</v>
      </c>
      <c r="C810" s="2" t="s">
        <v>1641</v>
      </c>
      <c r="D810" s="3" t="s">
        <v>1642</v>
      </c>
      <c r="E810" s="7">
        <v>6100</v>
      </c>
      <c r="F810" s="7">
        <v>6527</v>
      </c>
      <c r="G810" s="5">
        <f>Table1[[#This Row],[pledged]]/Table1[[#This Row],[goal]]</f>
        <v>1.07</v>
      </c>
      <c r="H810" s="2" t="s">
        <v>20</v>
      </c>
      <c r="I810" s="2">
        <v>233</v>
      </c>
      <c r="J810" s="8">
        <f t="shared" si="135"/>
        <v>28.012875536480685</v>
      </c>
      <c r="K810" s="22" t="s">
        <v>21</v>
      </c>
      <c r="L810" s="22" t="s">
        <v>22</v>
      </c>
      <c r="M810" s="2">
        <v>1548568800</v>
      </c>
      <c r="N810" s="2">
        <v>1551506400</v>
      </c>
      <c r="O810" s="2" t="b">
        <v>0</v>
      </c>
      <c r="P810" s="2" t="b">
        <v>0</v>
      </c>
      <c r="Q810" s="2" t="b">
        <f>AND(Table1[[#This Row],[staff_pick]]=TRUE,Table1[[#This Row],[spotlight]]=TRUE)</f>
        <v>0</v>
      </c>
      <c r="R810" s="2" t="s">
        <v>33</v>
      </c>
      <c r="S810" s="8" t="str">
        <f t="shared" si="136"/>
        <v>theater</v>
      </c>
      <c r="T810" s="8" t="str">
        <f t="shared" si="137"/>
        <v>plays</v>
      </c>
      <c r="U810" s="12">
        <f t="shared" si="138"/>
        <v>43492.25</v>
      </c>
      <c r="V810" s="12">
        <f t="shared" si="139"/>
        <v>43526.25</v>
      </c>
      <c r="W810" s="16">
        <f t="shared" si="140"/>
        <v>34</v>
      </c>
      <c r="X810" s="15">
        <f t="shared" si="141"/>
        <v>1</v>
      </c>
      <c r="Y810" s="19">
        <f t="shared" si="142"/>
        <v>6100</v>
      </c>
      <c r="Z810" s="19">
        <f t="shared" si="143"/>
        <v>6527</v>
      </c>
      <c r="AA810" s="19">
        <f t="shared" si="144"/>
        <v>28.012875536480685</v>
      </c>
      <c r="AB810" s="2" t="str">
        <f t="shared" si="145"/>
        <v>USA</v>
      </c>
      <c r="AF810"/>
    </row>
    <row r="811" spans="2:32" x14ac:dyDescent="0.25">
      <c r="B811" s="24">
        <v>804</v>
      </c>
      <c r="C811" s="2" t="s">
        <v>1643</v>
      </c>
      <c r="D811" s="3" t="s">
        <v>1644</v>
      </c>
      <c r="E811" s="7">
        <v>2600</v>
      </c>
      <c r="F811" s="7">
        <v>6987</v>
      </c>
      <c r="G811" s="5">
        <f>Table1[[#This Row],[pledged]]/Table1[[#This Row],[goal]]</f>
        <v>2.6873076923076922</v>
      </c>
      <c r="H811" s="2" t="s">
        <v>20</v>
      </c>
      <c r="I811" s="2">
        <v>218</v>
      </c>
      <c r="J811" s="8">
        <f t="shared" si="135"/>
        <v>32.050458715596328</v>
      </c>
      <c r="K811" s="22" t="s">
        <v>21</v>
      </c>
      <c r="L811" s="22" t="s">
        <v>22</v>
      </c>
      <c r="M811" s="2">
        <v>1514872800</v>
      </c>
      <c r="N811" s="2">
        <v>1516600800</v>
      </c>
      <c r="O811" s="2" t="b">
        <v>0</v>
      </c>
      <c r="P811" s="2" t="b">
        <v>0</v>
      </c>
      <c r="Q811" s="2" t="b">
        <f>AND(Table1[[#This Row],[staff_pick]]=TRUE,Table1[[#This Row],[spotlight]]=TRUE)</f>
        <v>0</v>
      </c>
      <c r="R811" s="2" t="s">
        <v>23</v>
      </c>
      <c r="S811" s="8" t="str">
        <f t="shared" si="136"/>
        <v>music</v>
      </c>
      <c r="T811" s="8" t="str">
        <f t="shared" si="137"/>
        <v>rock</v>
      </c>
      <c r="U811" s="12">
        <f t="shared" si="138"/>
        <v>43102.25</v>
      </c>
      <c r="V811" s="12">
        <f t="shared" si="139"/>
        <v>43122.25</v>
      </c>
      <c r="W811" s="16">
        <f t="shared" si="140"/>
        <v>20</v>
      </c>
      <c r="X811" s="15">
        <f t="shared" si="141"/>
        <v>1</v>
      </c>
      <c r="Y811" s="19">
        <f t="shared" si="142"/>
        <v>2600</v>
      </c>
      <c r="Z811" s="19">
        <f t="shared" si="143"/>
        <v>6987</v>
      </c>
      <c r="AA811" s="19">
        <f t="shared" si="144"/>
        <v>32.050458715596328</v>
      </c>
      <c r="AB811" s="2" t="str">
        <f t="shared" si="145"/>
        <v>USA</v>
      </c>
      <c r="AF811"/>
    </row>
    <row r="812" spans="2:32" x14ac:dyDescent="0.25">
      <c r="B812" s="24">
        <v>805</v>
      </c>
      <c r="C812" s="2" t="s">
        <v>1645</v>
      </c>
      <c r="D812" s="3" t="s">
        <v>1646</v>
      </c>
      <c r="E812" s="7">
        <v>9700</v>
      </c>
      <c r="F812" s="7">
        <v>4932</v>
      </c>
      <c r="G812" s="5">
        <f>Table1[[#This Row],[pledged]]/Table1[[#This Row],[goal]]</f>
        <v>0.50845360824742269</v>
      </c>
      <c r="H812" s="2" t="s">
        <v>14</v>
      </c>
      <c r="I812" s="2">
        <v>67</v>
      </c>
      <c r="J812" s="8">
        <f t="shared" si="135"/>
        <v>73.611940298507463</v>
      </c>
      <c r="K812" s="22" t="s">
        <v>26</v>
      </c>
      <c r="L812" s="22" t="s">
        <v>27</v>
      </c>
      <c r="M812" s="2">
        <v>1416031200</v>
      </c>
      <c r="N812" s="2">
        <v>1420437600</v>
      </c>
      <c r="O812" s="2" t="b">
        <v>0</v>
      </c>
      <c r="P812" s="2" t="b">
        <v>0</v>
      </c>
      <c r="Q812" s="2" t="b">
        <f>AND(Table1[[#This Row],[staff_pick]]=TRUE,Table1[[#This Row],[spotlight]]=TRUE)</f>
        <v>0</v>
      </c>
      <c r="R812" s="2" t="s">
        <v>42</v>
      </c>
      <c r="S812" s="8" t="str">
        <f t="shared" si="136"/>
        <v>film &amp; video</v>
      </c>
      <c r="T812" s="8" t="str">
        <f t="shared" si="137"/>
        <v>documentary</v>
      </c>
      <c r="U812" s="12">
        <f t="shared" si="138"/>
        <v>41958.25</v>
      </c>
      <c r="V812" s="12">
        <f t="shared" si="139"/>
        <v>42009.25</v>
      </c>
      <c r="W812" s="16">
        <f t="shared" si="140"/>
        <v>51</v>
      </c>
      <c r="X812" s="15">
        <f t="shared" si="141"/>
        <v>1.49</v>
      </c>
      <c r="Y812" s="19">
        <f t="shared" si="142"/>
        <v>6510.0671140939594</v>
      </c>
      <c r="Z812" s="19">
        <f t="shared" si="143"/>
        <v>3310.0671140939598</v>
      </c>
      <c r="AA812" s="19">
        <f t="shared" si="144"/>
        <v>49.403986777521787</v>
      </c>
      <c r="AB812" s="2" t="str">
        <f t="shared" si="145"/>
        <v>Australia</v>
      </c>
      <c r="AF812"/>
    </row>
    <row r="813" spans="2:32" x14ac:dyDescent="0.25">
      <c r="B813" s="24">
        <v>806</v>
      </c>
      <c r="C813" s="2" t="s">
        <v>1647</v>
      </c>
      <c r="D813" s="3" t="s">
        <v>1648</v>
      </c>
      <c r="E813" s="7">
        <v>700</v>
      </c>
      <c r="F813" s="7">
        <v>8262</v>
      </c>
      <c r="G813" s="5">
        <f>Table1[[#This Row],[pledged]]/Table1[[#This Row],[goal]]</f>
        <v>11.802857142857142</v>
      </c>
      <c r="H813" s="2" t="s">
        <v>20</v>
      </c>
      <c r="I813" s="2">
        <v>76</v>
      </c>
      <c r="J813" s="8">
        <f t="shared" si="135"/>
        <v>108.71052631578948</v>
      </c>
      <c r="K813" s="22" t="s">
        <v>21</v>
      </c>
      <c r="L813" s="22" t="s">
        <v>22</v>
      </c>
      <c r="M813" s="2">
        <v>1330927200</v>
      </c>
      <c r="N813" s="2">
        <v>1332997200</v>
      </c>
      <c r="O813" s="2" t="b">
        <v>0</v>
      </c>
      <c r="P813" s="2" t="b">
        <v>1</v>
      </c>
      <c r="Q813" s="2" t="b">
        <f>AND(Table1[[#This Row],[staff_pick]]=TRUE,Table1[[#This Row],[spotlight]]=TRUE)</f>
        <v>0</v>
      </c>
      <c r="R813" s="2" t="s">
        <v>53</v>
      </c>
      <c r="S813" s="8" t="str">
        <f t="shared" si="136"/>
        <v>film &amp; video</v>
      </c>
      <c r="T813" s="8" t="str">
        <f t="shared" si="137"/>
        <v>drama</v>
      </c>
      <c r="U813" s="12">
        <f t="shared" si="138"/>
        <v>40973.25</v>
      </c>
      <c r="V813" s="12">
        <f t="shared" si="139"/>
        <v>40997.208333333336</v>
      </c>
      <c r="W813" s="16">
        <f t="shared" si="140"/>
        <v>24</v>
      </c>
      <c r="X813" s="15">
        <f t="shared" si="141"/>
        <v>1</v>
      </c>
      <c r="Y813" s="19">
        <f t="shared" si="142"/>
        <v>700</v>
      </c>
      <c r="Z813" s="19">
        <f t="shared" si="143"/>
        <v>8262</v>
      </c>
      <c r="AA813" s="19">
        <f t="shared" si="144"/>
        <v>108.71052631578948</v>
      </c>
      <c r="AB813" s="2" t="str">
        <f t="shared" si="145"/>
        <v>USA</v>
      </c>
      <c r="AF813"/>
    </row>
    <row r="814" spans="2:32" x14ac:dyDescent="0.25">
      <c r="B814" s="24">
        <v>807</v>
      </c>
      <c r="C814" s="2" t="s">
        <v>1649</v>
      </c>
      <c r="D814" s="3" t="s">
        <v>1650</v>
      </c>
      <c r="E814" s="7">
        <v>700</v>
      </c>
      <c r="F814" s="7">
        <v>1848</v>
      </c>
      <c r="G814" s="5">
        <f>Table1[[#This Row],[pledged]]/Table1[[#This Row],[goal]]</f>
        <v>2.64</v>
      </c>
      <c r="H814" s="2" t="s">
        <v>20</v>
      </c>
      <c r="I814" s="2">
        <v>43</v>
      </c>
      <c r="J814" s="8">
        <f t="shared" si="135"/>
        <v>42.97674418604651</v>
      </c>
      <c r="K814" s="22" t="s">
        <v>21</v>
      </c>
      <c r="L814" s="22" t="s">
        <v>22</v>
      </c>
      <c r="M814" s="2">
        <v>1571115600</v>
      </c>
      <c r="N814" s="2">
        <v>1574920800</v>
      </c>
      <c r="O814" s="2" t="b">
        <v>0</v>
      </c>
      <c r="P814" s="2" t="b">
        <v>1</v>
      </c>
      <c r="Q814" s="2" t="b">
        <f>AND(Table1[[#This Row],[staff_pick]]=TRUE,Table1[[#This Row],[spotlight]]=TRUE)</f>
        <v>0</v>
      </c>
      <c r="R814" s="2" t="s">
        <v>33</v>
      </c>
      <c r="S814" s="8" t="str">
        <f t="shared" si="136"/>
        <v>theater</v>
      </c>
      <c r="T814" s="8" t="str">
        <f t="shared" si="137"/>
        <v>plays</v>
      </c>
      <c r="U814" s="12">
        <f t="shared" si="138"/>
        <v>43753.208333333328</v>
      </c>
      <c r="V814" s="12">
        <f t="shared" si="139"/>
        <v>43797.25</v>
      </c>
      <c r="W814" s="16">
        <f t="shared" si="140"/>
        <v>44</v>
      </c>
      <c r="X814" s="15">
        <f t="shared" si="141"/>
        <v>1</v>
      </c>
      <c r="Y814" s="19">
        <f t="shared" si="142"/>
        <v>700</v>
      </c>
      <c r="Z814" s="19">
        <f t="shared" si="143"/>
        <v>1848</v>
      </c>
      <c r="AA814" s="19">
        <f t="shared" si="144"/>
        <v>42.97674418604651</v>
      </c>
      <c r="AB814" s="2" t="str">
        <f t="shared" si="145"/>
        <v>USA</v>
      </c>
      <c r="AF814"/>
    </row>
    <row r="815" spans="2:32" x14ac:dyDescent="0.25">
      <c r="B815" s="24">
        <v>808</v>
      </c>
      <c r="C815" s="2" t="s">
        <v>1651</v>
      </c>
      <c r="D815" s="3" t="s">
        <v>1652</v>
      </c>
      <c r="E815" s="7">
        <v>5200</v>
      </c>
      <c r="F815" s="7">
        <v>1583</v>
      </c>
      <c r="G815" s="5">
        <f>Table1[[#This Row],[pledged]]/Table1[[#This Row],[goal]]</f>
        <v>0.30442307692307691</v>
      </c>
      <c r="H815" s="2" t="s">
        <v>14</v>
      </c>
      <c r="I815" s="2">
        <v>19</v>
      </c>
      <c r="J815" s="8">
        <f t="shared" si="135"/>
        <v>83.315789473684205</v>
      </c>
      <c r="K815" s="22" t="s">
        <v>21</v>
      </c>
      <c r="L815" s="22" t="s">
        <v>22</v>
      </c>
      <c r="M815" s="2">
        <v>1463461200</v>
      </c>
      <c r="N815" s="2">
        <v>1464930000</v>
      </c>
      <c r="O815" s="2" t="b">
        <v>0</v>
      </c>
      <c r="P815" s="2" t="b">
        <v>0</v>
      </c>
      <c r="Q815" s="2" t="b">
        <f>AND(Table1[[#This Row],[staff_pick]]=TRUE,Table1[[#This Row],[spotlight]]=TRUE)</f>
        <v>0</v>
      </c>
      <c r="R815" s="2" t="s">
        <v>17</v>
      </c>
      <c r="S815" s="8" t="str">
        <f t="shared" si="136"/>
        <v>food</v>
      </c>
      <c r="T815" s="8" t="str">
        <f t="shared" si="137"/>
        <v>food trucks</v>
      </c>
      <c r="U815" s="12">
        <f t="shared" si="138"/>
        <v>42507.208333333328</v>
      </c>
      <c r="V815" s="12">
        <f t="shared" si="139"/>
        <v>42524.208333333328</v>
      </c>
      <c r="W815" s="16">
        <f t="shared" si="140"/>
        <v>17</v>
      </c>
      <c r="X815" s="15">
        <f t="shared" si="141"/>
        <v>1</v>
      </c>
      <c r="Y815" s="19">
        <f t="shared" si="142"/>
        <v>5200</v>
      </c>
      <c r="Z815" s="19">
        <f t="shared" si="143"/>
        <v>1583</v>
      </c>
      <c r="AA815" s="19">
        <f t="shared" si="144"/>
        <v>83.315789473684205</v>
      </c>
      <c r="AB815" s="2" t="str">
        <f t="shared" si="145"/>
        <v>USA</v>
      </c>
      <c r="AF815"/>
    </row>
    <row r="816" spans="2:32" x14ac:dyDescent="0.25">
      <c r="B816" s="24">
        <v>809</v>
      </c>
      <c r="C816" s="2" t="s">
        <v>1599</v>
      </c>
      <c r="D816" s="3" t="s">
        <v>1653</v>
      </c>
      <c r="E816" s="7">
        <v>140800</v>
      </c>
      <c r="F816" s="7">
        <v>88536</v>
      </c>
      <c r="G816" s="5">
        <f>Table1[[#This Row],[pledged]]/Table1[[#This Row],[goal]]</f>
        <v>0.62880681818181816</v>
      </c>
      <c r="H816" s="2" t="s">
        <v>14</v>
      </c>
      <c r="I816" s="2">
        <v>2108</v>
      </c>
      <c r="J816" s="8">
        <f t="shared" si="135"/>
        <v>42</v>
      </c>
      <c r="K816" s="22" t="s">
        <v>98</v>
      </c>
      <c r="L816" s="22" t="s">
        <v>99</v>
      </c>
      <c r="M816" s="2">
        <v>1344920400</v>
      </c>
      <c r="N816" s="2">
        <v>1345006800</v>
      </c>
      <c r="O816" s="2" t="b">
        <v>0</v>
      </c>
      <c r="P816" s="2" t="b">
        <v>0</v>
      </c>
      <c r="Q816" s="2" t="b">
        <f>AND(Table1[[#This Row],[staff_pick]]=TRUE,Table1[[#This Row],[spotlight]]=TRUE)</f>
        <v>0</v>
      </c>
      <c r="R816" s="2" t="s">
        <v>42</v>
      </c>
      <c r="S816" s="8" t="str">
        <f t="shared" si="136"/>
        <v>film &amp; video</v>
      </c>
      <c r="T816" s="8" t="str">
        <f t="shared" si="137"/>
        <v>documentary</v>
      </c>
      <c r="U816" s="12">
        <f t="shared" si="138"/>
        <v>41135.208333333336</v>
      </c>
      <c r="V816" s="12">
        <f t="shared" si="139"/>
        <v>41136.208333333336</v>
      </c>
      <c r="W816" s="16">
        <f t="shared" si="140"/>
        <v>1</v>
      </c>
      <c r="X816" s="15">
        <f t="shared" si="141"/>
        <v>0.96</v>
      </c>
      <c r="Y816" s="19">
        <f t="shared" si="142"/>
        <v>146666.66666666669</v>
      </c>
      <c r="Z816" s="19">
        <f t="shared" si="143"/>
        <v>92225</v>
      </c>
      <c r="AA816" s="19">
        <f t="shared" si="144"/>
        <v>43.75</v>
      </c>
      <c r="AB816" s="2" t="str">
        <f t="shared" si="145"/>
        <v>Switzerland</v>
      </c>
      <c r="AF816"/>
    </row>
    <row r="817" spans="2:32" x14ac:dyDescent="0.25">
      <c r="B817" s="24">
        <v>810</v>
      </c>
      <c r="C817" s="2" t="s">
        <v>1654</v>
      </c>
      <c r="D817" s="3" t="s">
        <v>1655</v>
      </c>
      <c r="E817" s="7">
        <v>6400</v>
      </c>
      <c r="F817" s="7">
        <v>12360</v>
      </c>
      <c r="G817" s="5">
        <f>Table1[[#This Row],[pledged]]/Table1[[#This Row],[goal]]</f>
        <v>1.9312499999999999</v>
      </c>
      <c r="H817" s="2" t="s">
        <v>20</v>
      </c>
      <c r="I817" s="2">
        <v>221</v>
      </c>
      <c r="J817" s="8">
        <f t="shared" si="135"/>
        <v>55.927601809954751</v>
      </c>
      <c r="K817" s="22" t="s">
        <v>21</v>
      </c>
      <c r="L817" s="22" t="s">
        <v>22</v>
      </c>
      <c r="M817" s="2">
        <v>1511848800</v>
      </c>
      <c r="N817" s="2">
        <v>1512712800</v>
      </c>
      <c r="O817" s="2" t="b">
        <v>0</v>
      </c>
      <c r="P817" s="2" t="b">
        <v>1</v>
      </c>
      <c r="Q817" s="2" t="b">
        <f>AND(Table1[[#This Row],[staff_pick]]=TRUE,Table1[[#This Row],[spotlight]]=TRUE)</f>
        <v>0</v>
      </c>
      <c r="R817" s="2" t="s">
        <v>33</v>
      </c>
      <c r="S817" s="8" t="str">
        <f t="shared" si="136"/>
        <v>theater</v>
      </c>
      <c r="T817" s="8" t="str">
        <f t="shared" si="137"/>
        <v>plays</v>
      </c>
      <c r="U817" s="12">
        <f t="shared" si="138"/>
        <v>43067.25</v>
      </c>
      <c r="V817" s="12">
        <f t="shared" si="139"/>
        <v>43077.25</v>
      </c>
      <c r="W817" s="16">
        <f t="shared" si="140"/>
        <v>10</v>
      </c>
      <c r="X817" s="15">
        <f t="shared" si="141"/>
        <v>1</v>
      </c>
      <c r="Y817" s="19">
        <f t="shared" si="142"/>
        <v>6400</v>
      </c>
      <c r="Z817" s="19">
        <f t="shared" si="143"/>
        <v>12360</v>
      </c>
      <c r="AA817" s="19">
        <f t="shared" si="144"/>
        <v>55.927601809954751</v>
      </c>
      <c r="AB817" s="2" t="str">
        <f t="shared" si="145"/>
        <v>USA</v>
      </c>
      <c r="AF817"/>
    </row>
    <row r="818" spans="2:32" x14ac:dyDescent="0.25">
      <c r="B818" s="24">
        <v>811</v>
      </c>
      <c r="C818" s="2" t="s">
        <v>1656</v>
      </c>
      <c r="D818" s="3" t="s">
        <v>1657</v>
      </c>
      <c r="E818" s="7">
        <v>92500</v>
      </c>
      <c r="F818" s="7">
        <v>71320</v>
      </c>
      <c r="G818" s="5">
        <f>Table1[[#This Row],[pledged]]/Table1[[#This Row],[goal]]</f>
        <v>0.77102702702702708</v>
      </c>
      <c r="H818" s="2" t="s">
        <v>14</v>
      </c>
      <c r="I818" s="2">
        <v>679</v>
      </c>
      <c r="J818" s="8">
        <f t="shared" si="135"/>
        <v>105.03681885125184</v>
      </c>
      <c r="K818" s="22" t="s">
        <v>21</v>
      </c>
      <c r="L818" s="22" t="s">
        <v>22</v>
      </c>
      <c r="M818" s="2">
        <v>1452319200</v>
      </c>
      <c r="N818" s="2">
        <v>1452492000</v>
      </c>
      <c r="O818" s="2" t="b">
        <v>0</v>
      </c>
      <c r="P818" s="2" t="b">
        <v>1</v>
      </c>
      <c r="Q818" s="2" t="b">
        <f>AND(Table1[[#This Row],[staff_pick]]=TRUE,Table1[[#This Row],[spotlight]]=TRUE)</f>
        <v>0</v>
      </c>
      <c r="R818" s="2" t="s">
        <v>89</v>
      </c>
      <c r="S818" s="8" t="str">
        <f t="shared" si="136"/>
        <v>games</v>
      </c>
      <c r="T818" s="8" t="str">
        <f t="shared" si="137"/>
        <v>video games</v>
      </c>
      <c r="U818" s="12">
        <f t="shared" si="138"/>
        <v>42378.25</v>
      </c>
      <c r="V818" s="12">
        <f t="shared" si="139"/>
        <v>42380.25</v>
      </c>
      <c r="W818" s="16">
        <f t="shared" si="140"/>
        <v>2</v>
      </c>
      <c r="X818" s="15">
        <f t="shared" si="141"/>
        <v>1</v>
      </c>
      <c r="Y818" s="19">
        <f t="shared" si="142"/>
        <v>92500</v>
      </c>
      <c r="Z818" s="19">
        <f t="shared" si="143"/>
        <v>71320</v>
      </c>
      <c r="AA818" s="19">
        <f t="shared" si="144"/>
        <v>105.03681885125184</v>
      </c>
      <c r="AB818" s="2" t="str">
        <f t="shared" si="145"/>
        <v>USA</v>
      </c>
      <c r="AF818"/>
    </row>
    <row r="819" spans="2:32" x14ac:dyDescent="0.25">
      <c r="B819" s="24">
        <v>812</v>
      </c>
      <c r="C819" s="2" t="s">
        <v>1658</v>
      </c>
      <c r="D819" s="3" t="s">
        <v>1659</v>
      </c>
      <c r="E819" s="7">
        <v>59700</v>
      </c>
      <c r="F819" s="7">
        <v>134640</v>
      </c>
      <c r="G819" s="5">
        <f>Table1[[#This Row],[pledged]]/Table1[[#This Row],[goal]]</f>
        <v>2.2552763819095478</v>
      </c>
      <c r="H819" s="2" t="s">
        <v>20</v>
      </c>
      <c r="I819" s="2">
        <v>2805</v>
      </c>
      <c r="J819" s="8">
        <f t="shared" si="135"/>
        <v>48</v>
      </c>
      <c r="K819" s="22" t="s">
        <v>15</v>
      </c>
      <c r="L819" s="22" t="s">
        <v>16</v>
      </c>
      <c r="M819" s="2">
        <v>1523854800</v>
      </c>
      <c r="N819" s="2">
        <v>1524286800</v>
      </c>
      <c r="O819" s="2" t="b">
        <v>0</v>
      </c>
      <c r="P819" s="2" t="b">
        <v>0</v>
      </c>
      <c r="Q819" s="2" t="b">
        <f>AND(Table1[[#This Row],[staff_pick]]=TRUE,Table1[[#This Row],[spotlight]]=TRUE)</f>
        <v>0</v>
      </c>
      <c r="R819" s="2" t="s">
        <v>68</v>
      </c>
      <c r="S819" s="8" t="str">
        <f t="shared" si="136"/>
        <v>publishing</v>
      </c>
      <c r="T819" s="8" t="str">
        <f t="shared" si="137"/>
        <v>nonfiction</v>
      </c>
      <c r="U819" s="12">
        <f t="shared" si="138"/>
        <v>43206.208333333328</v>
      </c>
      <c r="V819" s="12">
        <f t="shared" si="139"/>
        <v>43211.208333333328</v>
      </c>
      <c r="W819" s="16">
        <f t="shared" si="140"/>
        <v>5</v>
      </c>
      <c r="X819" s="15">
        <f t="shared" si="141"/>
        <v>1.32</v>
      </c>
      <c r="Y819" s="19">
        <f t="shared" si="142"/>
        <v>45227.272727272728</v>
      </c>
      <c r="Z819" s="19">
        <f t="shared" si="143"/>
        <v>102000</v>
      </c>
      <c r="AA819" s="19">
        <f t="shared" si="144"/>
        <v>36.363636363636367</v>
      </c>
      <c r="AB819" s="2" t="str">
        <f t="shared" si="145"/>
        <v>Canada</v>
      </c>
      <c r="AF819"/>
    </row>
    <row r="820" spans="2:32" x14ac:dyDescent="0.25">
      <c r="B820" s="24">
        <v>813</v>
      </c>
      <c r="C820" s="2" t="s">
        <v>1660</v>
      </c>
      <c r="D820" s="3" t="s">
        <v>1661</v>
      </c>
      <c r="E820" s="7">
        <v>3200</v>
      </c>
      <c r="F820" s="7">
        <v>7661</v>
      </c>
      <c r="G820" s="5">
        <f>Table1[[#This Row],[pledged]]/Table1[[#This Row],[goal]]</f>
        <v>2.3940625</v>
      </c>
      <c r="H820" s="2" t="s">
        <v>20</v>
      </c>
      <c r="I820" s="2">
        <v>68</v>
      </c>
      <c r="J820" s="8">
        <f t="shared" si="135"/>
        <v>112.66176470588235</v>
      </c>
      <c r="K820" s="22" t="s">
        <v>21</v>
      </c>
      <c r="L820" s="22" t="s">
        <v>22</v>
      </c>
      <c r="M820" s="2">
        <v>1346043600</v>
      </c>
      <c r="N820" s="2">
        <v>1346907600</v>
      </c>
      <c r="O820" s="2" t="b">
        <v>0</v>
      </c>
      <c r="P820" s="2" t="b">
        <v>0</v>
      </c>
      <c r="Q820" s="2" t="b">
        <f>AND(Table1[[#This Row],[staff_pick]]=TRUE,Table1[[#This Row],[spotlight]]=TRUE)</f>
        <v>0</v>
      </c>
      <c r="R820" s="2" t="s">
        <v>89</v>
      </c>
      <c r="S820" s="8" t="str">
        <f t="shared" si="136"/>
        <v>games</v>
      </c>
      <c r="T820" s="8" t="str">
        <f t="shared" si="137"/>
        <v>video games</v>
      </c>
      <c r="U820" s="12">
        <f t="shared" si="138"/>
        <v>41148.208333333336</v>
      </c>
      <c r="V820" s="12">
        <f t="shared" si="139"/>
        <v>41158.208333333336</v>
      </c>
      <c r="W820" s="16">
        <f t="shared" si="140"/>
        <v>10</v>
      </c>
      <c r="X820" s="15">
        <f t="shared" si="141"/>
        <v>1</v>
      </c>
      <c r="Y820" s="19">
        <f t="shared" si="142"/>
        <v>3200</v>
      </c>
      <c r="Z820" s="19">
        <f t="shared" si="143"/>
        <v>7661</v>
      </c>
      <c r="AA820" s="19">
        <f t="shared" si="144"/>
        <v>112.66176470588235</v>
      </c>
      <c r="AB820" s="2" t="str">
        <f t="shared" si="145"/>
        <v>USA</v>
      </c>
      <c r="AF820"/>
    </row>
    <row r="821" spans="2:32" x14ac:dyDescent="0.25">
      <c r="B821" s="24">
        <v>814</v>
      </c>
      <c r="C821" s="2" t="s">
        <v>1662</v>
      </c>
      <c r="D821" s="3" t="s">
        <v>1663</v>
      </c>
      <c r="E821" s="7">
        <v>3200</v>
      </c>
      <c r="F821" s="7">
        <v>2950</v>
      </c>
      <c r="G821" s="5">
        <f>Table1[[#This Row],[pledged]]/Table1[[#This Row],[goal]]</f>
        <v>0.921875</v>
      </c>
      <c r="H821" s="2" t="s">
        <v>14</v>
      </c>
      <c r="I821" s="2">
        <v>36</v>
      </c>
      <c r="J821" s="8">
        <f t="shared" si="135"/>
        <v>81.944444444444443</v>
      </c>
      <c r="K821" s="22" t="s">
        <v>36</v>
      </c>
      <c r="L821" s="22" t="s">
        <v>37</v>
      </c>
      <c r="M821" s="2">
        <v>1464325200</v>
      </c>
      <c r="N821" s="2">
        <v>1464498000</v>
      </c>
      <c r="O821" s="2" t="b">
        <v>0</v>
      </c>
      <c r="P821" s="2" t="b">
        <v>1</v>
      </c>
      <c r="Q821" s="2" t="b">
        <f>AND(Table1[[#This Row],[staff_pick]]=TRUE,Table1[[#This Row],[spotlight]]=TRUE)</f>
        <v>0</v>
      </c>
      <c r="R821" s="2" t="s">
        <v>23</v>
      </c>
      <c r="S821" s="8" t="str">
        <f t="shared" si="136"/>
        <v>music</v>
      </c>
      <c r="T821" s="8" t="str">
        <f t="shared" si="137"/>
        <v>rock</v>
      </c>
      <c r="U821" s="12">
        <f t="shared" si="138"/>
        <v>42517.208333333328</v>
      </c>
      <c r="V821" s="12">
        <f t="shared" si="139"/>
        <v>42519.208333333328</v>
      </c>
      <c r="W821" s="16">
        <f t="shared" si="140"/>
        <v>2</v>
      </c>
      <c r="X821" s="15">
        <f t="shared" si="141"/>
        <v>7.46</v>
      </c>
      <c r="Y821" s="19">
        <f t="shared" si="142"/>
        <v>428.9544235924933</v>
      </c>
      <c r="Z821" s="19">
        <f t="shared" si="143"/>
        <v>395.44235924932974</v>
      </c>
      <c r="AA821" s="19">
        <f t="shared" si="144"/>
        <v>10.984509979148049</v>
      </c>
      <c r="AB821" s="2" t="str">
        <f t="shared" si="145"/>
        <v>Denmark</v>
      </c>
      <c r="AF821"/>
    </row>
    <row r="822" spans="2:32" x14ac:dyDescent="0.25">
      <c r="B822" s="24">
        <v>815</v>
      </c>
      <c r="C822" s="2" t="s">
        <v>1664</v>
      </c>
      <c r="D822" s="3" t="s">
        <v>1665</v>
      </c>
      <c r="E822" s="7">
        <v>9000</v>
      </c>
      <c r="F822" s="7">
        <v>11721</v>
      </c>
      <c r="G822" s="5">
        <f>Table1[[#This Row],[pledged]]/Table1[[#This Row],[goal]]</f>
        <v>1.3023333333333333</v>
      </c>
      <c r="H822" s="2" t="s">
        <v>20</v>
      </c>
      <c r="I822" s="2">
        <v>183</v>
      </c>
      <c r="J822" s="8">
        <f t="shared" si="135"/>
        <v>64.049180327868854</v>
      </c>
      <c r="K822" s="22" t="s">
        <v>15</v>
      </c>
      <c r="L822" s="22" t="s">
        <v>16</v>
      </c>
      <c r="M822" s="2">
        <v>1511935200</v>
      </c>
      <c r="N822" s="2">
        <v>1514181600</v>
      </c>
      <c r="O822" s="2" t="b">
        <v>0</v>
      </c>
      <c r="P822" s="2" t="b">
        <v>0</v>
      </c>
      <c r="Q822" s="2" t="b">
        <f>AND(Table1[[#This Row],[staff_pick]]=TRUE,Table1[[#This Row],[spotlight]]=TRUE)</f>
        <v>0</v>
      </c>
      <c r="R822" s="2" t="s">
        <v>23</v>
      </c>
      <c r="S822" s="8" t="str">
        <f t="shared" si="136"/>
        <v>music</v>
      </c>
      <c r="T822" s="8" t="str">
        <f t="shared" si="137"/>
        <v>rock</v>
      </c>
      <c r="U822" s="12">
        <f t="shared" si="138"/>
        <v>43068.25</v>
      </c>
      <c r="V822" s="12">
        <f t="shared" si="139"/>
        <v>43094.25</v>
      </c>
      <c r="W822" s="16">
        <f t="shared" si="140"/>
        <v>26</v>
      </c>
      <c r="X822" s="15">
        <f t="shared" si="141"/>
        <v>1.32</v>
      </c>
      <c r="Y822" s="19">
        <f t="shared" si="142"/>
        <v>6818.181818181818</v>
      </c>
      <c r="Z822" s="19">
        <f t="shared" si="143"/>
        <v>8879.545454545454</v>
      </c>
      <c r="AA822" s="19">
        <f t="shared" si="144"/>
        <v>48.522106308991553</v>
      </c>
      <c r="AB822" s="2" t="str">
        <f t="shared" si="145"/>
        <v>Canada</v>
      </c>
      <c r="AF822"/>
    </row>
    <row r="823" spans="2:32" x14ac:dyDescent="0.25">
      <c r="B823" s="24">
        <v>816</v>
      </c>
      <c r="C823" s="2" t="s">
        <v>1666</v>
      </c>
      <c r="D823" s="3" t="s">
        <v>1667</v>
      </c>
      <c r="E823" s="7">
        <v>2300</v>
      </c>
      <c r="F823" s="7">
        <v>14150</v>
      </c>
      <c r="G823" s="5">
        <f>Table1[[#This Row],[pledged]]/Table1[[#This Row],[goal]]</f>
        <v>6.1521739130434785</v>
      </c>
      <c r="H823" s="2" t="s">
        <v>20</v>
      </c>
      <c r="I823" s="2">
        <v>133</v>
      </c>
      <c r="J823" s="8">
        <f t="shared" si="135"/>
        <v>106.39097744360902</v>
      </c>
      <c r="K823" s="22" t="s">
        <v>21</v>
      </c>
      <c r="L823" s="22" t="s">
        <v>22</v>
      </c>
      <c r="M823" s="2">
        <v>1392012000</v>
      </c>
      <c r="N823" s="2">
        <v>1392184800</v>
      </c>
      <c r="O823" s="2" t="b">
        <v>1</v>
      </c>
      <c r="P823" s="2" t="b">
        <v>1</v>
      </c>
      <c r="Q823" s="2" t="b">
        <f>AND(Table1[[#This Row],[staff_pick]]=TRUE,Table1[[#This Row],[spotlight]]=TRUE)</f>
        <v>1</v>
      </c>
      <c r="R823" s="2" t="s">
        <v>33</v>
      </c>
      <c r="S823" s="8" t="str">
        <f t="shared" si="136"/>
        <v>theater</v>
      </c>
      <c r="T823" s="8" t="str">
        <f t="shared" si="137"/>
        <v>plays</v>
      </c>
      <c r="U823" s="12">
        <f t="shared" si="138"/>
        <v>41680.25</v>
      </c>
      <c r="V823" s="12">
        <f t="shared" si="139"/>
        <v>41682.25</v>
      </c>
      <c r="W823" s="16">
        <f t="shared" si="140"/>
        <v>2</v>
      </c>
      <c r="X823" s="15">
        <f t="shared" si="141"/>
        <v>1</v>
      </c>
      <c r="Y823" s="19">
        <f t="shared" si="142"/>
        <v>2300</v>
      </c>
      <c r="Z823" s="19">
        <f t="shared" si="143"/>
        <v>14150</v>
      </c>
      <c r="AA823" s="19">
        <f t="shared" si="144"/>
        <v>106.39097744360902</v>
      </c>
      <c r="AB823" s="2" t="str">
        <f t="shared" si="145"/>
        <v>USA</v>
      </c>
      <c r="AF823"/>
    </row>
    <row r="824" spans="2:32" x14ac:dyDescent="0.25">
      <c r="B824" s="24">
        <v>817</v>
      </c>
      <c r="C824" s="2" t="s">
        <v>1668</v>
      </c>
      <c r="D824" s="3" t="s">
        <v>1669</v>
      </c>
      <c r="E824" s="7">
        <v>51300</v>
      </c>
      <c r="F824" s="7">
        <v>189192</v>
      </c>
      <c r="G824" s="5">
        <f>Table1[[#This Row],[pledged]]/Table1[[#This Row],[goal]]</f>
        <v>3.687953216374269</v>
      </c>
      <c r="H824" s="2" t="s">
        <v>20</v>
      </c>
      <c r="I824" s="2">
        <v>2489</v>
      </c>
      <c r="J824" s="8">
        <f t="shared" si="135"/>
        <v>76.011249497790274</v>
      </c>
      <c r="K824" s="22" t="s">
        <v>107</v>
      </c>
      <c r="L824" s="22" t="s">
        <v>108</v>
      </c>
      <c r="M824" s="2">
        <v>1556946000</v>
      </c>
      <c r="N824" s="2">
        <v>1559365200</v>
      </c>
      <c r="O824" s="2" t="b">
        <v>0</v>
      </c>
      <c r="P824" s="2" t="b">
        <v>1</v>
      </c>
      <c r="Q824" s="2" t="b">
        <f>AND(Table1[[#This Row],[staff_pick]]=TRUE,Table1[[#This Row],[spotlight]]=TRUE)</f>
        <v>0</v>
      </c>
      <c r="R824" s="2" t="s">
        <v>68</v>
      </c>
      <c r="S824" s="8" t="str">
        <f t="shared" si="136"/>
        <v>publishing</v>
      </c>
      <c r="T824" s="8" t="str">
        <f t="shared" si="137"/>
        <v>nonfiction</v>
      </c>
      <c r="U824" s="12">
        <f t="shared" si="138"/>
        <v>43589.208333333328</v>
      </c>
      <c r="V824" s="12">
        <f t="shared" si="139"/>
        <v>43617.208333333328</v>
      </c>
      <c r="W824" s="16">
        <f t="shared" si="140"/>
        <v>28</v>
      </c>
      <c r="X824" s="15">
        <f t="shared" si="141"/>
        <v>1</v>
      </c>
      <c r="Y824" s="19">
        <f t="shared" si="142"/>
        <v>51300</v>
      </c>
      <c r="Z824" s="19">
        <f t="shared" si="143"/>
        <v>189192</v>
      </c>
      <c r="AA824" s="19">
        <f t="shared" si="144"/>
        <v>76.011249497790274</v>
      </c>
      <c r="AB824" s="2" t="str">
        <f t="shared" si="145"/>
        <v>Euro Zone</v>
      </c>
      <c r="AF824"/>
    </row>
    <row r="825" spans="2:32" x14ac:dyDescent="0.25">
      <c r="B825" s="24">
        <v>818</v>
      </c>
      <c r="C825" s="2" t="s">
        <v>676</v>
      </c>
      <c r="D825" s="3" t="s">
        <v>1670</v>
      </c>
      <c r="E825" s="7">
        <v>700</v>
      </c>
      <c r="F825" s="7">
        <v>7664</v>
      </c>
      <c r="G825" s="5">
        <f>Table1[[#This Row],[pledged]]/Table1[[#This Row],[goal]]</f>
        <v>10.948571428571428</v>
      </c>
      <c r="H825" s="2" t="s">
        <v>20</v>
      </c>
      <c r="I825" s="2">
        <v>69</v>
      </c>
      <c r="J825" s="8">
        <f t="shared" si="135"/>
        <v>111.07246376811594</v>
      </c>
      <c r="K825" s="22" t="s">
        <v>21</v>
      </c>
      <c r="L825" s="22" t="s">
        <v>22</v>
      </c>
      <c r="M825" s="2">
        <v>1548050400</v>
      </c>
      <c r="N825" s="2">
        <v>1549173600</v>
      </c>
      <c r="O825" s="2" t="b">
        <v>0</v>
      </c>
      <c r="P825" s="2" t="b">
        <v>1</v>
      </c>
      <c r="Q825" s="2" t="b">
        <f>AND(Table1[[#This Row],[staff_pick]]=TRUE,Table1[[#This Row],[spotlight]]=TRUE)</f>
        <v>0</v>
      </c>
      <c r="R825" s="2" t="s">
        <v>33</v>
      </c>
      <c r="S825" s="8" t="str">
        <f t="shared" si="136"/>
        <v>theater</v>
      </c>
      <c r="T825" s="8" t="str">
        <f t="shared" si="137"/>
        <v>plays</v>
      </c>
      <c r="U825" s="12">
        <f t="shared" si="138"/>
        <v>43486.25</v>
      </c>
      <c r="V825" s="12">
        <f t="shared" si="139"/>
        <v>43499.25</v>
      </c>
      <c r="W825" s="16">
        <f t="shared" si="140"/>
        <v>13</v>
      </c>
      <c r="X825" s="15">
        <f t="shared" si="141"/>
        <v>1</v>
      </c>
      <c r="Y825" s="19">
        <f t="shared" si="142"/>
        <v>700</v>
      </c>
      <c r="Z825" s="19">
        <f t="shared" si="143"/>
        <v>7664</v>
      </c>
      <c r="AA825" s="19">
        <f t="shared" si="144"/>
        <v>111.07246376811594</v>
      </c>
      <c r="AB825" s="2" t="str">
        <f t="shared" si="145"/>
        <v>USA</v>
      </c>
      <c r="AF825"/>
    </row>
    <row r="826" spans="2:32" x14ac:dyDescent="0.25">
      <c r="B826" s="24">
        <v>819</v>
      </c>
      <c r="C826" s="2" t="s">
        <v>1671</v>
      </c>
      <c r="D826" s="3" t="s">
        <v>1672</v>
      </c>
      <c r="E826" s="7">
        <v>8900</v>
      </c>
      <c r="F826" s="7">
        <v>4509</v>
      </c>
      <c r="G826" s="5">
        <f>Table1[[#This Row],[pledged]]/Table1[[#This Row],[goal]]</f>
        <v>0.50662921348314605</v>
      </c>
      <c r="H826" s="2" t="s">
        <v>14</v>
      </c>
      <c r="I826" s="2">
        <v>47</v>
      </c>
      <c r="J826" s="8">
        <f t="shared" si="135"/>
        <v>95.936170212765958</v>
      </c>
      <c r="K826" s="22" t="s">
        <v>21</v>
      </c>
      <c r="L826" s="22" t="s">
        <v>22</v>
      </c>
      <c r="M826" s="2">
        <v>1353736800</v>
      </c>
      <c r="N826" s="2">
        <v>1355032800</v>
      </c>
      <c r="O826" s="2" t="b">
        <v>1</v>
      </c>
      <c r="P826" s="2" t="b">
        <v>0</v>
      </c>
      <c r="Q826" s="2" t="b">
        <f>AND(Table1[[#This Row],[staff_pick]]=TRUE,Table1[[#This Row],[spotlight]]=TRUE)</f>
        <v>0</v>
      </c>
      <c r="R826" s="2" t="s">
        <v>89</v>
      </c>
      <c r="S826" s="8" t="str">
        <f t="shared" si="136"/>
        <v>games</v>
      </c>
      <c r="T826" s="8" t="str">
        <f t="shared" si="137"/>
        <v>video games</v>
      </c>
      <c r="U826" s="12">
        <f t="shared" si="138"/>
        <v>41237.25</v>
      </c>
      <c r="V826" s="12">
        <f t="shared" si="139"/>
        <v>41252.25</v>
      </c>
      <c r="W826" s="16">
        <f t="shared" si="140"/>
        <v>15</v>
      </c>
      <c r="X826" s="15">
        <f t="shared" si="141"/>
        <v>1</v>
      </c>
      <c r="Y826" s="19">
        <f t="shared" si="142"/>
        <v>8900</v>
      </c>
      <c r="Z826" s="19">
        <f t="shared" si="143"/>
        <v>4509</v>
      </c>
      <c r="AA826" s="19">
        <f t="shared" si="144"/>
        <v>95.936170212765958</v>
      </c>
      <c r="AB826" s="2" t="str">
        <f t="shared" si="145"/>
        <v>USA</v>
      </c>
      <c r="AF826"/>
    </row>
    <row r="827" spans="2:32" x14ac:dyDescent="0.25">
      <c r="B827" s="24">
        <v>820</v>
      </c>
      <c r="C827" s="2" t="s">
        <v>1673</v>
      </c>
      <c r="D827" s="3" t="s">
        <v>1674</v>
      </c>
      <c r="E827" s="7">
        <v>1500</v>
      </c>
      <c r="F827" s="7">
        <v>12009</v>
      </c>
      <c r="G827" s="5">
        <f>Table1[[#This Row],[pledged]]/Table1[[#This Row],[goal]]</f>
        <v>8.0060000000000002</v>
      </c>
      <c r="H827" s="2" t="s">
        <v>20</v>
      </c>
      <c r="I827" s="2">
        <v>279</v>
      </c>
      <c r="J827" s="8">
        <f t="shared" si="135"/>
        <v>43.043010752688176</v>
      </c>
      <c r="K827" s="22" t="s">
        <v>40</v>
      </c>
      <c r="L827" s="22" t="s">
        <v>41</v>
      </c>
      <c r="M827" s="2">
        <v>1532840400</v>
      </c>
      <c r="N827" s="2">
        <v>1533963600</v>
      </c>
      <c r="O827" s="2" t="b">
        <v>0</v>
      </c>
      <c r="P827" s="2" t="b">
        <v>1</v>
      </c>
      <c r="Q827" s="2" t="b">
        <f>AND(Table1[[#This Row],[staff_pick]]=TRUE,Table1[[#This Row],[spotlight]]=TRUE)</f>
        <v>0</v>
      </c>
      <c r="R827" s="2" t="s">
        <v>23</v>
      </c>
      <c r="S827" s="8" t="str">
        <f t="shared" si="136"/>
        <v>music</v>
      </c>
      <c r="T827" s="8" t="str">
        <f t="shared" si="137"/>
        <v>rock</v>
      </c>
      <c r="U827" s="12">
        <f t="shared" si="138"/>
        <v>43310.208333333328</v>
      </c>
      <c r="V827" s="12">
        <f t="shared" si="139"/>
        <v>43323.208333333328</v>
      </c>
      <c r="W827" s="16">
        <f t="shared" si="140"/>
        <v>13</v>
      </c>
      <c r="X827" s="15">
        <f t="shared" si="141"/>
        <v>0.87</v>
      </c>
      <c r="Y827" s="19">
        <f t="shared" si="142"/>
        <v>1724.1379310344828</v>
      </c>
      <c r="Z827" s="19">
        <f t="shared" si="143"/>
        <v>13803.448275862069</v>
      </c>
      <c r="AA827" s="19">
        <f t="shared" si="144"/>
        <v>49.474725003089851</v>
      </c>
      <c r="AB827" s="2" t="str">
        <f t="shared" si="145"/>
        <v>United Kingdom</v>
      </c>
      <c r="AF827"/>
    </row>
    <row r="828" spans="2:32" x14ac:dyDescent="0.25">
      <c r="B828" s="24">
        <v>821</v>
      </c>
      <c r="C828" s="2" t="s">
        <v>1675</v>
      </c>
      <c r="D828" s="3" t="s">
        <v>1676</v>
      </c>
      <c r="E828" s="7">
        <v>4900</v>
      </c>
      <c r="F828" s="7">
        <v>14273</v>
      </c>
      <c r="G828" s="5">
        <f>Table1[[#This Row],[pledged]]/Table1[[#This Row],[goal]]</f>
        <v>2.9128571428571428</v>
      </c>
      <c r="H828" s="2" t="s">
        <v>20</v>
      </c>
      <c r="I828" s="2">
        <v>210</v>
      </c>
      <c r="J828" s="8">
        <f t="shared" si="135"/>
        <v>67.966666666666669</v>
      </c>
      <c r="K828" s="22" t="s">
        <v>21</v>
      </c>
      <c r="L828" s="22" t="s">
        <v>22</v>
      </c>
      <c r="M828" s="2">
        <v>1488261600</v>
      </c>
      <c r="N828" s="2">
        <v>1489381200</v>
      </c>
      <c r="O828" s="2" t="b">
        <v>0</v>
      </c>
      <c r="P828" s="2" t="b">
        <v>0</v>
      </c>
      <c r="Q828" s="2" t="b">
        <f>AND(Table1[[#This Row],[staff_pick]]=TRUE,Table1[[#This Row],[spotlight]]=TRUE)</f>
        <v>0</v>
      </c>
      <c r="R828" s="2" t="s">
        <v>42</v>
      </c>
      <c r="S828" s="8" t="str">
        <f t="shared" si="136"/>
        <v>film &amp; video</v>
      </c>
      <c r="T828" s="8" t="str">
        <f t="shared" si="137"/>
        <v>documentary</v>
      </c>
      <c r="U828" s="12">
        <f t="shared" si="138"/>
        <v>42794.25</v>
      </c>
      <c r="V828" s="12">
        <f t="shared" si="139"/>
        <v>42807.208333333328</v>
      </c>
      <c r="W828" s="16">
        <f t="shared" si="140"/>
        <v>13</v>
      </c>
      <c r="X828" s="15">
        <f t="shared" si="141"/>
        <v>1</v>
      </c>
      <c r="Y828" s="19">
        <f t="shared" si="142"/>
        <v>4900</v>
      </c>
      <c r="Z828" s="19">
        <f t="shared" si="143"/>
        <v>14273</v>
      </c>
      <c r="AA828" s="19">
        <f t="shared" si="144"/>
        <v>67.966666666666669</v>
      </c>
      <c r="AB828" s="2" t="str">
        <f t="shared" si="145"/>
        <v>USA</v>
      </c>
      <c r="AF828"/>
    </row>
    <row r="829" spans="2:32" x14ac:dyDescent="0.25">
      <c r="B829" s="24">
        <v>822</v>
      </c>
      <c r="C829" s="2" t="s">
        <v>1677</v>
      </c>
      <c r="D829" s="3" t="s">
        <v>1678</v>
      </c>
      <c r="E829" s="7">
        <v>54000</v>
      </c>
      <c r="F829" s="7">
        <v>188982</v>
      </c>
      <c r="G829" s="5">
        <f>Table1[[#This Row],[pledged]]/Table1[[#This Row],[goal]]</f>
        <v>3.4996666666666667</v>
      </c>
      <c r="H829" s="2" t="s">
        <v>20</v>
      </c>
      <c r="I829" s="2">
        <v>2100</v>
      </c>
      <c r="J829" s="8">
        <f t="shared" si="135"/>
        <v>89.991428571428571</v>
      </c>
      <c r="K829" s="22" t="s">
        <v>21</v>
      </c>
      <c r="L829" s="22" t="s">
        <v>22</v>
      </c>
      <c r="M829" s="2">
        <v>1393567200</v>
      </c>
      <c r="N829" s="2">
        <v>1395032400</v>
      </c>
      <c r="O829" s="2" t="b">
        <v>0</v>
      </c>
      <c r="P829" s="2" t="b">
        <v>0</v>
      </c>
      <c r="Q829" s="2" t="b">
        <f>AND(Table1[[#This Row],[staff_pick]]=TRUE,Table1[[#This Row],[spotlight]]=TRUE)</f>
        <v>0</v>
      </c>
      <c r="R829" s="2" t="s">
        <v>23</v>
      </c>
      <c r="S829" s="8" t="str">
        <f t="shared" si="136"/>
        <v>music</v>
      </c>
      <c r="T829" s="8" t="str">
        <f t="shared" si="137"/>
        <v>rock</v>
      </c>
      <c r="U829" s="12">
        <f t="shared" si="138"/>
        <v>41698.25</v>
      </c>
      <c r="V829" s="12">
        <f t="shared" si="139"/>
        <v>41715.208333333336</v>
      </c>
      <c r="W829" s="16">
        <f t="shared" si="140"/>
        <v>17</v>
      </c>
      <c r="X829" s="15">
        <f t="shared" si="141"/>
        <v>1</v>
      </c>
      <c r="Y829" s="19">
        <f t="shared" si="142"/>
        <v>54000</v>
      </c>
      <c r="Z829" s="19">
        <f t="shared" si="143"/>
        <v>188982</v>
      </c>
      <c r="AA829" s="19">
        <f t="shared" si="144"/>
        <v>89.991428571428571</v>
      </c>
      <c r="AB829" s="2" t="str">
        <f t="shared" si="145"/>
        <v>USA</v>
      </c>
      <c r="AF829"/>
    </row>
    <row r="830" spans="2:32" x14ac:dyDescent="0.25">
      <c r="B830" s="24">
        <v>823</v>
      </c>
      <c r="C830" s="2" t="s">
        <v>1679</v>
      </c>
      <c r="D830" s="3" t="s">
        <v>1680</v>
      </c>
      <c r="E830" s="7">
        <v>4100</v>
      </c>
      <c r="F830" s="7">
        <v>14640</v>
      </c>
      <c r="G830" s="5">
        <f>Table1[[#This Row],[pledged]]/Table1[[#This Row],[goal]]</f>
        <v>3.5707317073170732</v>
      </c>
      <c r="H830" s="2" t="s">
        <v>20</v>
      </c>
      <c r="I830" s="2">
        <v>252</v>
      </c>
      <c r="J830" s="8">
        <f t="shared" si="135"/>
        <v>58.095238095238095</v>
      </c>
      <c r="K830" s="22" t="s">
        <v>21</v>
      </c>
      <c r="L830" s="22" t="s">
        <v>22</v>
      </c>
      <c r="M830" s="2">
        <v>1410325200</v>
      </c>
      <c r="N830" s="2">
        <v>1412485200</v>
      </c>
      <c r="O830" s="2" t="b">
        <v>1</v>
      </c>
      <c r="P830" s="2" t="b">
        <v>1</v>
      </c>
      <c r="Q830" s="2" t="b">
        <f>AND(Table1[[#This Row],[staff_pick]]=TRUE,Table1[[#This Row],[spotlight]]=TRUE)</f>
        <v>1</v>
      </c>
      <c r="R830" s="2" t="s">
        <v>23</v>
      </c>
      <c r="S830" s="8" t="str">
        <f t="shared" si="136"/>
        <v>music</v>
      </c>
      <c r="T830" s="8" t="str">
        <f t="shared" si="137"/>
        <v>rock</v>
      </c>
      <c r="U830" s="12">
        <f t="shared" si="138"/>
        <v>41892.208333333336</v>
      </c>
      <c r="V830" s="12">
        <f t="shared" si="139"/>
        <v>41917.208333333336</v>
      </c>
      <c r="W830" s="16">
        <f t="shared" si="140"/>
        <v>25</v>
      </c>
      <c r="X830" s="15">
        <f t="shared" si="141"/>
        <v>1</v>
      </c>
      <c r="Y830" s="19">
        <f t="shared" si="142"/>
        <v>4100</v>
      </c>
      <c r="Z830" s="19">
        <f t="shared" si="143"/>
        <v>14640</v>
      </c>
      <c r="AA830" s="19">
        <f t="shared" si="144"/>
        <v>58.095238095238095</v>
      </c>
      <c r="AB830" s="2" t="str">
        <f t="shared" si="145"/>
        <v>USA</v>
      </c>
      <c r="AF830"/>
    </row>
    <row r="831" spans="2:32" x14ac:dyDescent="0.25">
      <c r="B831" s="24">
        <v>824</v>
      </c>
      <c r="C831" s="2" t="s">
        <v>1681</v>
      </c>
      <c r="D831" s="3" t="s">
        <v>1682</v>
      </c>
      <c r="E831" s="7">
        <v>85000</v>
      </c>
      <c r="F831" s="7">
        <v>107516</v>
      </c>
      <c r="G831" s="5">
        <f>Table1[[#This Row],[pledged]]/Table1[[#This Row],[goal]]</f>
        <v>1.2648941176470587</v>
      </c>
      <c r="H831" s="2" t="s">
        <v>20</v>
      </c>
      <c r="I831" s="2">
        <v>1280</v>
      </c>
      <c r="J831" s="8">
        <f t="shared" si="135"/>
        <v>83.996875000000003</v>
      </c>
      <c r="K831" s="22" t="s">
        <v>21</v>
      </c>
      <c r="L831" s="22" t="s">
        <v>22</v>
      </c>
      <c r="M831" s="2">
        <v>1276923600</v>
      </c>
      <c r="N831" s="2">
        <v>1279688400</v>
      </c>
      <c r="O831" s="2" t="b">
        <v>0</v>
      </c>
      <c r="P831" s="2" t="b">
        <v>1</v>
      </c>
      <c r="Q831" s="2" t="b">
        <f>AND(Table1[[#This Row],[staff_pick]]=TRUE,Table1[[#This Row],[spotlight]]=TRUE)</f>
        <v>0</v>
      </c>
      <c r="R831" s="2" t="s">
        <v>68</v>
      </c>
      <c r="S831" s="8" t="str">
        <f t="shared" si="136"/>
        <v>publishing</v>
      </c>
      <c r="T831" s="8" t="str">
        <f t="shared" si="137"/>
        <v>nonfiction</v>
      </c>
      <c r="U831" s="12">
        <f t="shared" si="138"/>
        <v>40348.208333333336</v>
      </c>
      <c r="V831" s="12">
        <f t="shared" si="139"/>
        <v>40380.208333333336</v>
      </c>
      <c r="W831" s="16">
        <f t="shared" si="140"/>
        <v>32</v>
      </c>
      <c r="X831" s="15">
        <f t="shared" si="141"/>
        <v>1</v>
      </c>
      <c r="Y831" s="19">
        <f t="shared" si="142"/>
        <v>85000</v>
      </c>
      <c r="Z831" s="19">
        <f t="shared" si="143"/>
        <v>107516</v>
      </c>
      <c r="AA831" s="19">
        <f t="shared" si="144"/>
        <v>83.996875000000003</v>
      </c>
      <c r="AB831" s="2" t="str">
        <f t="shared" si="145"/>
        <v>USA</v>
      </c>
      <c r="AF831"/>
    </row>
    <row r="832" spans="2:32" x14ac:dyDescent="0.25">
      <c r="B832" s="24">
        <v>825</v>
      </c>
      <c r="C832" s="2" t="s">
        <v>1683</v>
      </c>
      <c r="D832" s="3" t="s">
        <v>1684</v>
      </c>
      <c r="E832" s="7">
        <v>3600</v>
      </c>
      <c r="F832" s="7">
        <v>13950</v>
      </c>
      <c r="G832" s="5">
        <f>Table1[[#This Row],[pledged]]/Table1[[#This Row],[goal]]</f>
        <v>3.875</v>
      </c>
      <c r="H832" s="2" t="s">
        <v>20</v>
      </c>
      <c r="I832" s="2">
        <v>157</v>
      </c>
      <c r="J832" s="8">
        <f t="shared" si="135"/>
        <v>88.853503184713375</v>
      </c>
      <c r="K832" s="22" t="s">
        <v>40</v>
      </c>
      <c r="L832" s="22" t="s">
        <v>41</v>
      </c>
      <c r="M832" s="2">
        <v>1500958800</v>
      </c>
      <c r="N832" s="2">
        <v>1501995600</v>
      </c>
      <c r="O832" s="2" t="b">
        <v>0</v>
      </c>
      <c r="P832" s="2" t="b">
        <v>0</v>
      </c>
      <c r="Q832" s="2" t="b">
        <f>AND(Table1[[#This Row],[staff_pick]]=TRUE,Table1[[#This Row],[spotlight]]=TRUE)</f>
        <v>0</v>
      </c>
      <c r="R832" s="2" t="s">
        <v>100</v>
      </c>
      <c r="S832" s="8" t="str">
        <f t="shared" si="136"/>
        <v>film &amp; video</v>
      </c>
      <c r="T832" s="8" t="str">
        <f t="shared" si="137"/>
        <v>shorts</v>
      </c>
      <c r="U832" s="12">
        <f t="shared" si="138"/>
        <v>42941.208333333328</v>
      </c>
      <c r="V832" s="12">
        <f t="shared" si="139"/>
        <v>42953.208333333328</v>
      </c>
      <c r="W832" s="16">
        <f t="shared" si="140"/>
        <v>12</v>
      </c>
      <c r="X832" s="15">
        <f t="shared" si="141"/>
        <v>0.87</v>
      </c>
      <c r="Y832" s="19">
        <f t="shared" si="142"/>
        <v>4137.9310344827591</v>
      </c>
      <c r="Z832" s="19">
        <f t="shared" si="143"/>
        <v>16034.48275862069</v>
      </c>
      <c r="AA832" s="19">
        <f t="shared" si="144"/>
        <v>102.13046343070503</v>
      </c>
      <c r="AB832" s="2" t="str">
        <f t="shared" si="145"/>
        <v>United Kingdom</v>
      </c>
      <c r="AF832"/>
    </row>
    <row r="833" spans="2:32" x14ac:dyDescent="0.25">
      <c r="B833" s="24">
        <v>826</v>
      </c>
      <c r="C833" s="2" t="s">
        <v>1685</v>
      </c>
      <c r="D833" s="3" t="s">
        <v>1686</v>
      </c>
      <c r="E833" s="7">
        <v>2800</v>
      </c>
      <c r="F833" s="7">
        <v>12797</v>
      </c>
      <c r="G833" s="5">
        <f>Table1[[#This Row],[pledged]]/Table1[[#This Row],[goal]]</f>
        <v>4.5703571428571426</v>
      </c>
      <c r="H833" s="2" t="s">
        <v>20</v>
      </c>
      <c r="I833" s="2">
        <v>194</v>
      </c>
      <c r="J833" s="8">
        <f t="shared" si="135"/>
        <v>65.963917525773198</v>
      </c>
      <c r="K833" s="22" t="s">
        <v>21</v>
      </c>
      <c r="L833" s="22" t="s">
        <v>22</v>
      </c>
      <c r="M833" s="2">
        <v>1292220000</v>
      </c>
      <c r="N833" s="2">
        <v>1294639200</v>
      </c>
      <c r="O833" s="2" t="b">
        <v>0</v>
      </c>
      <c r="P833" s="2" t="b">
        <v>1</v>
      </c>
      <c r="Q833" s="2" t="b">
        <f>AND(Table1[[#This Row],[staff_pick]]=TRUE,Table1[[#This Row],[spotlight]]=TRUE)</f>
        <v>0</v>
      </c>
      <c r="R833" s="2" t="s">
        <v>33</v>
      </c>
      <c r="S833" s="8" t="str">
        <f t="shared" si="136"/>
        <v>theater</v>
      </c>
      <c r="T833" s="8" t="str">
        <f t="shared" si="137"/>
        <v>plays</v>
      </c>
      <c r="U833" s="12">
        <f t="shared" si="138"/>
        <v>40525.25</v>
      </c>
      <c r="V833" s="12">
        <f t="shared" si="139"/>
        <v>40553.25</v>
      </c>
      <c r="W833" s="16">
        <f t="shared" si="140"/>
        <v>28</v>
      </c>
      <c r="X833" s="15">
        <f t="shared" si="141"/>
        <v>1</v>
      </c>
      <c r="Y833" s="19">
        <f t="shared" si="142"/>
        <v>2800</v>
      </c>
      <c r="Z833" s="19">
        <f t="shared" si="143"/>
        <v>12797</v>
      </c>
      <c r="AA833" s="19">
        <f t="shared" si="144"/>
        <v>65.963917525773198</v>
      </c>
      <c r="AB833" s="2" t="str">
        <f t="shared" si="145"/>
        <v>USA</v>
      </c>
      <c r="AF833"/>
    </row>
    <row r="834" spans="2:32" x14ac:dyDescent="0.25">
      <c r="B834" s="24">
        <v>827</v>
      </c>
      <c r="C834" s="2" t="s">
        <v>1687</v>
      </c>
      <c r="D834" s="3" t="s">
        <v>1688</v>
      </c>
      <c r="E834" s="7">
        <v>2300</v>
      </c>
      <c r="F834" s="7">
        <v>6134</v>
      </c>
      <c r="G834" s="5">
        <f>Table1[[#This Row],[pledged]]/Table1[[#This Row],[goal]]</f>
        <v>2.6669565217391304</v>
      </c>
      <c r="H834" s="2" t="s">
        <v>20</v>
      </c>
      <c r="I834" s="2">
        <v>82</v>
      </c>
      <c r="J834" s="8">
        <f t="shared" si="135"/>
        <v>74.804878048780495</v>
      </c>
      <c r="K834" s="22" t="s">
        <v>26</v>
      </c>
      <c r="L834" s="22" t="s">
        <v>27</v>
      </c>
      <c r="M834" s="2">
        <v>1304398800</v>
      </c>
      <c r="N834" s="2">
        <v>1305435600</v>
      </c>
      <c r="O834" s="2" t="b">
        <v>0</v>
      </c>
      <c r="P834" s="2" t="b">
        <v>1</v>
      </c>
      <c r="Q834" s="2" t="b">
        <f>AND(Table1[[#This Row],[staff_pick]]=TRUE,Table1[[#This Row],[spotlight]]=TRUE)</f>
        <v>0</v>
      </c>
      <c r="R834" s="2" t="s">
        <v>53</v>
      </c>
      <c r="S834" s="8" t="str">
        <f t="shared" si="136"/>
        <v>film &amp; video</v>
      </c>
      <c r="T834" s="8" t="str">
        <f t="shared" si="137"/>
        <v>drama</v>
      </c>
      <c r="U834" s="12">
        <f t="shared" si="138"/>
        <v>40666.208333333336</v>
      </c>
      <c r="V834" s="12">
        <f t="shared" si="139"/>
        <v>40678.208333333336</v>
      </c>
      <c r="W834" s="16">
        <f t="shared" si="140"/>
        <v>12</v>
      </c>
      <c r="X834" s="15">
        <f t="shared" si="141"/>
        <v>1.49</v>
      </c>
      <c r="Y834" s="19">
        <f t="shared" si="142"/>
        <v>1543.6241610738255</v>
      </c>
      <c r="Z834" s="19">
        <f t="shared" si="143"/>
        <v>4116.7785234899329</v>
      </c>
      <c r="AA834" s="19">
        <f t="shared" si="144"/>
        <v>50.204616140121132</v>
      </c>
      <c r="AB834" s="2" t="str">
        <f t="shared" si="145"/>
        <v>Australia</v>
      </c>
      <c r="AF834"/>
    </row>
    <row r="835" spans="2:32" x14ac:dyDescent="0.25">
      <c r="B835" s="24">
        <v>828</v>
      </c>
      <c r="C835" s="2" t="s">
        <v>1689</v>
      </c>
      <c r="D835" s="3" t="s">
        <v>1690</v>
      </c>
      <c r="E835" s="7">
        <v>7100</v>
      </c>
      <c r="F835" s="7">
        <v>4899</v>
      </c>
      <c r="G835" s="5">
        <f>Table1[[#This Row],[pledged]]/Table1[[#This Row],[goal]]</f>
        <v>0.69</v>
      </c>
      <c r="H835" s="2" t="s">
        <v>14</v>
      </c>
      <c r="I835" s="2">
        <v>70</v>
      </c>
      <c r="J835" s="8">
        <f t="shared" si="135"/>
        <v>69.98571428571428</v>
      </c>
      <c r="K835" s="22" t="s">
        <v>21</v>
      </c>
      <c r="L835" s="22" t="s">
        <v>22</v>
      </c>
      <c r="M835" s="2">
        <v>1535432400</v>
      </c>
      <c r="N835" s="2">
        <v>1537592400</v>
      </c>
      <c r="O835" s="2" t="b">
        <v>0</v>
      </c>
      <c r="P835" s="2" t="b">
        <v>0</v>
      </c>
      <c r="Q835" s="2" t="b">
        <f>AND(Table1[[#This Row],[staff_pick]]=TRUE,Table1[[#This Row],[spotlight]]=TRUE)</f>
        <v>0</v>
      </c>
      <c r="R835" s="2" t="s">
        <v>33</v>
      </c>
      <c r="S835" s="8" t="str">
        <f t="shared" si="136"/>
        <v>theater</v>
      </c>
      <c r="T835" s="8" t="str">
        <f t="shared" si="137"/>
        <v>plays</v>
      </c>
      <c r="U835" s="12">
        <f t="shared" si="138"/>
        <v>43340.208333333328</v>
      </c>
      <c r="V835" s="12">
        <f t="shared" si="139"/>
        <v>43365.208333333328</v>
      </c>
      <c r="W835" s="16">
        <f t="shared" si="140"/>
        <v>25</v>
      </c>
      <c r="X835" s="15">
        <f t="shared" si="141"/>
        <v>1</v>
      </c>
      <c r="Y835" s="19">
        <f t="shared" si="142"/>
        <v>7100</v>
      </c>
      <c r="Z835" s="19">
        <f t="shared" si="143"/>
        <v>4899</v>
      </c>
      <c r="AA835" s="19">
        <f t="shared" si="144"/>
        <v>69.98571428571428</v>
      </c>
      <c r="AB835" s="2" t="str">
        <f t="shared" si="145"/>
        <v>USA</v>
      </c>
      <c r="AF835"/>
    </row>
    <row r="836" spans="2:32" x14ac:dyDescent="0.25">
      <c r="B836" s="24">
        <v>829</v>
      </c>
      <c r="C836" s="2" t="s">
        <v>1691</v>
      </c>
      <c r="D836" s="3" t="s">
        <v>1692</v>
      </c>
      <c r="E836" s="7">
        <v>9600</v>
      </c>
      <c r="F836" s="7">
        <v>4929</v>
      </c>
      <c r="G836" s="5">
        <f>Table1[[#This Row],[pledged]]/Table1[[#This Row],[goal]]</f>
        <v>0.51343749999999999</v>
      </c>
      <c r="H836" s="2" t="s">
        <v>14</v>
      </c>
      <c r="I836" s="2">
        <v>154</v>
      </c>
      <c r="J836" s="8">
        <f t="shared" si="135"/>
        <v>32.006493506493506</v>
      </c>
      <c r="K836" s="22" t="s">
        <v>21</v>
      </c>
      <c r="L836" s="22" t="s">
        <v>22</v>
      </c>
      <c r="M836" s="2">
        <v>1433826000</v>
      </c>
      <c r="N836" s="2">
        <v>1435122000</v>
      </c>
      <c r="O836" s="2" t="b">
        <v>0</v>
      </c>
      <c r="P836" s="2" t="b">
        <v>0</v>
      </c>
      <c r="Q836" s="2" t="b">
        <f>AND(Table1[[#This Row],[staff_pick]]=TRUE,Table1[[#This Row],[spotlight]]=TRUE)</f>
        <v>0</v>
      </c>
      <c r="R836" s="2" t="s">
        <v>33</v>
      </c>
      <c r="S836" s="8" t="str">
        <f t="shared" si="136"/>
        <v>theater</v>
      </c>
      <c r="T836" s="8" t="str">
        <f t="shared" si="137"/>
        <v>plays</v>
      </c>
      <c r="U836" s="12">
        <f t="shared" si="138"/>
        <v>42164.208333333328</v>
      </c>
      <c r="V836" s="12">
        <f t="shared" si="139"/>
        <v>42179.208333333328</v>
      </c>
      <c r="W836" s="16">
        <f t="shared" si="140"/>
        <v>15</v>
      </c>
      <c r="X836" s="15">
        <f t="shared" si="141"/>
        <v>1</v>
      </c>
      <c r="Y836" s="19">
        <f t="shared" si="142"/>
        <v>9600</v>
      </c>
      <c r="Z836" s="19">
        <f t="shared" si="143"/>
        <v>4929</v>
      </c>
      <c r="AA836" s="19">
        <f t="shared" si="144"/>
        <v>32.006493506493506</v>
      </c>
      <c r="AB836" s="2" t="str">
        <f t="shared" si="145"/>
        <v>USA</v>
      </c>
      <c r="AF836"/>
    </row>
    <row r="837" spans="2:32" x14ac:dyDescent="0.25">
      <c r="B837" s="24">
        <v>830</v>
      </c>
      <c r="C837" s="2" t="s">
        <v>1693</v>
      </c>
      <c r="D837" s="3" t="s">
        <v>1694</v>
      </c>
      <c r="E837" s="7">
        <v>121600</v>
      </c>
      <c r="F837" s="7">
        <v>1424</v>
      </c>
      <c r="G837" s="5">
        <f>Table1[[#This Row],[pledged]]/Table1[[#This Row],[goal]]</f>
        <v>1.1710526315789473E-2</v>
      </c>
      <c r="H837" s="2" t="s">
        <v>14</v>
      </c>
      <c r="I837" s="2">
        <v>22</v>
      </c>
      <c r="J837" s="8">
        <f t="shared" si="135"/>
        <v>64.727272727272734</v>
      </c>
      <c r="K837" s="22" t="s">
        <v>21</v>
      </c>
      <c r="L837" s="22" t="s">
        <v>22</v>
      </c>
      <c r="M837" s="2">
        <v>1514959200</v>
      </c>
      <c r="N837" s="2">
        <v>1520056800</v>
      </c>
      <c r="O837" s="2" t="b">
        <v>0</v>
      </c>
      <c r="P837" s="2" t="b">
        <v>0</v>
      </c>
      <c r="Q837" s="2" t="b">
        <f>AND(Table1[[#This Row],[staff_pick]]=TRUE,Table1[[#This Row],[spotlight]]=TRUE)</f>
        <v>0</v>
      </c>
      <c r="R837" s="2" t="s">
        <v>33</v>
      </c>
      <c r="S837" s="8" t="str">
        <f t="shared" si="136"/>
        <v>theater</v>
      </c>
      <c r="T837" s="8" t="str">
        <f t="shared" si="137"/>
        <v>plays</v>
      </c>
      <c r="U837" s="12">
        <f t="shared" si="138"/>
        <v>43103.25</v>
      </c>
      <c r="V837" s="12">
        <f t="shared" si="139"/>
        <v>43162.25</v>
      </c>
      <c r="W837" s="16">
        <f t="shared" si="140"/>
        <v>59</v>
      </c>
      <c r="X837" s="15">
        <f t="shared" si="141"/>
        <v>1</v>
      </c>
      <c r="Y837" s="19">
        <f t="shared" si="142"/>
        <v>121600</v>
      </c>
      <c r="Z837" s="19">
        <f t="shared" si="143"/>
        <v>1424</v>
      </c>
      <c r="AA837" s="19">
        <f t="shared" si="144"/>
        <v>64.727272727272734</v>
      </c>
      <c r="AB837" s="2" t="str">
        <f t="shared" si="145"/>
        <v>USA</v>
      </c>
      <c r="AF837"/>
    </row>
    <row r="838" spans="2:32" x14ac:dyDescent="0.25">
      <c r="B838" s="24">
        <v>831</v>
      </c>
      <c r="C838" s="2" t="s">
        <v>1695</v>
      </c>
      <c r="D838" s="3" t="s">
        <v>1696</v>
      </c>
      <c r="E838" s="7">
        <v>97100</v>
      </c>
      <c r="F838" s="7">
        <v>105817</v>
      </c>
      <c r="G838" s="5">
        <f>Table1[[#This Row],[pledged]]/Table1[[#This Row],[goal]]</f>
        <v>1.089773429454171</v>
      </c>
      <c r="H838" s="2" t="s">
        <v>20</v>
      </c>
      <c r="I838" s="2">
        <v>4233</v>
      </c>
      <c r="J838" s="8">
        <f t="shared" si="135"/>
        <v>24.998110087408456</v>
      </c>
      <c r="K838" s="22" t="s">
        <v>21</v>
      </c>
      <c r="L838" s="22" t="s">
        <v>22</v>
      </c>
      <c r="M838" s="2">
        <v>1332738000</v>
      </c>
      <c r="N838" s="2">
        <v>1335675600</v>
      </c>
      <c r="O838" s="2" t="b">
        <v>0</v>
      </c>
      <c r="P838" s="2" t="b">
        <v>0</v>
      </c>
      <c r="Q838" s="2" t="b">
        <f>AND(Table1[[#This Row],[staff_pick]]=TRUE,Table1[[#This Row],[spotlight]]=TRUE)</f>
        <v>0</v>
      </c>
      <c r="R838" s="2" t="s">
        <v>122</v>
      </c>
      <c r="S838" s="8" t="str">
        <f t="shared" si="136"/>
        <v>photography</v>
      </c>
      <c r="T838" s="8" t="str">
        <f t="shared" si="137"/>
        <v>photography books</v>
      </c>
      <c r="U838" s="12">
        <f t="shared" si="138"/>
        <v>40994.208333333336</v>
      </c>
      <c r="V838" s="12">
        <f t="shared" si="139"/>
        <v>41028.208333333336</v>
      </c>
      <c r="W838" s="16">
        <f t="shared" si="140"/>
        <v>34</v>
      </c>
      <c r="X838" s="15">
        <f t="shared" si="141"/>
        <v>1</v>
      </c>
      <c r="Y838" s="19">
        <f t="shared" si="142"/>
        <v>97100</v>
      </c>
      <c r="Z838" s="19">
        <f t="shared" si="143"/>
        <v>105817</v>
      </c>
      <c r="AA838" s="19">
        <f t="shared" si="144"/>
        <v>24.998110087408456</v>
      </c>
      <c r="AB838" s="2" t="str">
        <f t="shared" si="145"/>
        <v>USA</v>
      </c>
      <c r="AF838"/>
    </row>
    <row r="839" spans="2:32" x14ac:dyDescent="0.25">
      <c r="B839" s="24">
        <v>832</v>
      </c>
      <c r="C839" s="2" t="s">
        <v>1697</v>
      </c>
      <c r="D839" s="3" t="s">
        <v>1698</v>
      </c>
      <c r="E839" s="7">
        <v>43200</v>
      </c>
      <c r="F839" s="7">
        <v>136156</v>
      </c>
      <c r="G839" s="5">
        <f>Table1[[#This Row],[pledged]]/Table1[[#This Row],[goal]]</f>
        <v>3.1517592592592591</v>
      </c>
      <c r="H839" s="2" t="s">
        <v>20</v>
      </c>
      <c r="I839" s="2">
        <v>1297</v>
      </c>
      <c r="J839" s="8">
        <f t="shared" ref="J839:J902" si="146">IFERROR(F839/I839,0)</f>
        <v>104.97764070932922</v>
      </c>
      <c r="K839" s="22" t="s">
        <v>36</v>
      </c>
      <c r="L839" s="22" t="s">
        <v>37</v>
      </c>
      <c r="M839" s="2">
        <v>1445490000</v>
      </c>
      <c r="N839" s="2">
        <v>1448431200</v>
      </c>
      <c r="O839" s="2" t="b">
        <v>1</v>
      </c>
      <c r="P839" s="2" t="b">
        <v>0</v>
      </c>
      <c r="Q839" s="2" t="b">
        <f>AND(Table1[[#This Row],[staff_pick]]=TRUE,Table1[[#This Row],[spotlight]]=TRUE)</f>
        <v>0</v>
      </c>
      <c r="R839" s="2" t="s">
        <v>206</v>
      </c>
      <c r="S839" s="8" t="str">
        <f t="shared" ref="S839:S902" si="147">LEFT(R839,SEARCH("/",R839,1)-1)</f>
        <v>publishing</v>
      </c>
      <c r="T839" s="8" t="str">
        <f t="shared" ref="T839:T902" si="148">MID(R839,SEARCH("/",R839,1)+1,256)</f>
        <v>translations</v>
      </c>
      <c r="U839" s="12">
        <f t="shared" ref="U839:U902" si="149">(((M839/60)/60)/24)+DATE(1970,1,1)</f>
        <v>42299.208333333328</v>
      </c>
      <c r="V839" s="12">
        <f t="shared" ref="V839:V902" si="150">(((N839/60)/60)/24)+DATE(1970,1,1)</f>
        <v>42333.25</v>
      </c>
      <c r="W839" s="16">
        <f t="shared" ref="W839:W902" si="151">_xlfn.DAYS(V839,U839)</f>
        <v>34</v>
      </c>
      <c r="X839" s="15">
        <f t="shared" ref="X839:X902" si="152">VLOOKUP(L839,$AF$7:$AG$13,2,FALSE)</f>
        <v>7.46</v>
      </c>
      <c r="Y839" s="19">
        <f t="shared" ref="Y839:Y902" si="153">E839/X839</f>
        <v>5790.8847184986598</v>
      </c>
      <c r="Z839" s="19">
        <f t="shared" ref="Z839:Z902" si="154">F839/X839</f>
        <v>18251.474530831099</v>
      </c>
      <c r="AA839" s="19">
        <f t="shared" ref="AA839:AA902" si="155">IFERROR(Z839/I839,0)</f>
        <v>14.072069800178181</v>
      </c>
      <c r="AB839" s="2" t="str">
        <f t="shared" ref="AB839:AB902" si="156">VLOOKUP(L839,$AF$7:$AH$13,3,FALSE)</f>
        <v>Denmark</v>
      </c>
      <c r="AF839"/>
    </row>
    <row r="840" spans="2:32" x14ac:dyDescent="0.25">
      <c r="B840" s="24">
        <v>833</v>
      </c>
      <c r="C840" s="2" t="s">
        <v>1699</v>
      </c>
      <c r="D840" s="3" t="s">
        <v>1700</v>
      </c>
      <c r="E840" s="7">
        <v>6800</v>
      </c>
      <c r="F840" s="7">
        <v>10723</v>
      </c>
      <c r="G840" s="5">
        <f>Table1[[#This Row],[pledged]]/Table1[[#This Row],[goal]]</f>
        <v>1.5769117647058823</v>
      </c>
      <c r="H840" s="2" t="s">
        <v>20</v>
      </c>
      <c r="I840" s="2">
        <v>165</v>
      </c>
      <c r="J840" s="8">
        <f t="shared" si="146"/>
        <v>64.987878787878785</v>
      </c>
      <c r="K840" s="22" t="s">
        <v>36</v>
      </c>
      <c r="L840" s="22" t="s">
        <v>37</v>
      </c>
      <c r="M840" s="2">
        <v>1297663200</v>
      </c>
      <c r="N840" s="2">
        <v>1298613600</v>
      </c>
      <c r="O840" s="2" t="b">
        <v>0</v>
      </c>
      <c r="P840" s="2" t="b">
        <v>0</v>
      </c>
      <c r="Q840" s="2" t="b">
        <f>AND(Table1[[#This Row],[staff_pick]]=TRUE,Table1[[#This Row],[spotlight]]=TRUE)</f>
        <v>0</v>
      </c>
      <c r="R840" s="2" t="s">
        <v>206</v>
      </c>
      <c r="S840" s="8" t="str">
        <f t="shared" si="147"/>
        <v>publishing</v>
      </c>
      <c r="T840" s="8" t="str">
        <f t="shared" si="148"/>
        <v>translations</v>
      </c>
      <c r="U840" s="12">
        <f t="shared" si="149"/>
        <v>40588.25</v>
      </c>
      <c r="V840" s="12">
        <f t="shared" si="150"/>
        <v>40599.25</v>
      </c>
      <c r="W840" s="16">
        <f t="shared" si="151"/>
        <v>11</v>
      </c>
      <c r="X840" s="15">
        <f t="shared" si="152"/>
        <v>7.46</v>
      </c>
      <c r="Y840" s="19">
        <f t="shared" si="153"/>
        <v>911.52815013404825</v>
      </c>
      <c r="Z840" s="19">
        <f t="shared" si="154"/>
        <v>1437.3994638069705</v>
      </c>
      <c r="AA840" s="19">
        <f t="shared" si="155"/>
        <v>8.7115119018604279</v>
      </c>
      <c r="AB840" s="2" t="str">
        <f t="shared" si="156"/>
        <v>Denmark</v>
      </c>
      <c r="AF840"/>
    </row>
    <row r="841" spans="2:32" x14ac:dyDescent="0.25">
      <c r="B841" s="24">
        <v>834</v>
      </c>
      <c r="C841" s="2" t="s">
        <v>1701</v>
      </c>
      <c r="D841" s="3" t="s">
        <v>1702</v>
      </c>
      <c r="E841" s="7">
        <v>7300</v>
      </c>
      <c r="F841" s="7">
        <v>11228</v>
      </c>
      <c r="G841" s="5">
        <f>Table1[[#This Row],[pledged]]/Table1[[#This Row],[goal]]</f>
        <v>1.5380821917808218</v>
      </c>
      <c r="H841" s="2" t="s">
        <v>20</v>
      </c>
      <c r="I841" s="2">
        <v>119</v>
      </c>
      <c r="J841" s="8">
        <f t="shared" si="146"/>
        <v>94.352941176470594</v>
      </c>
      <c r="K841" s="22" t="s">
        <v>21</v>
      </c>
      <c r="L841" s="22" t="s">
        <v>22</v>
      </c>
      <c r="M841" s="2">
        <v>1371963600</v>
      </c>
      <c r="N841" s="2">
        <v>1372482000</v>
      </c>
      <c r="O841" s="2" t="b">
        <v>0</v>
      </c>
      <c r="P841" s="2" t="b">
        <v>0</v>
      </c>
      <c r="Q841" s="2" t="b">
        <f>AND(Table1[[#This Row],[staff_pick]]=TRUE,Table1[[#This Row],[spotlight]]=TRUE)</f>
        <v>0</v>
      </c>
      <c r="R841" s="2" t="s">
        <v>33</v>
      </c>
      <c r="S841" s="8" t="str">
        <f t="shared" si="147"/>
        <v>theater</v>
      </c>
      <c r="T841" s="8" t="str">
        <f t="shared" si="148"/>
        <v>plays</v>
      </c>
      <c r="U841" s="12">
        <f t="shared" si="149"/>
        <v>41448.208333333336</v>
      </c>
      <c r="V841" s="12">
        <f t="shared" si="150"/>
        <v>41454.208333333336</v>
      </c>
      <c r="W841" s="16">
        <f t="shared" si="151"/>
        <v>6</v>
      </c>
      <c r="X841" s="15">
        <f t="shared" si="152"/>
        <v>1</v>
      </c>
      <c r="Y841" s="19">
        <f t="shared" si="153"/>
        <v>7300</v>
      </c>
      <c r="Z841" s="19">
        <f t="shared" si="154"/>
        <v>11228</v>
      </c>
      <c r="AA841" s="19">
        <f t="shared" si="155"/>
        <v>94.352941176470594</v>
      </c>
      <c r="AB841" s="2" t="str">
        <f t="shared" si="156"/>
        <v>USA</v>
      </c>
      <c r="AF841"/>
    </row>
    <row r="842" spans="2:32" x14ac:dyDescent="0.25">
      <c r="B842" s="24">
        <v>835</v>
      </c>
      <c r="C842" s="2" t="s">
        <v>1703</v>
      </c>
      <c r="D842" s="3" t="s">
        <v>1704</v>
      </c>
      <c r="E842" s="7">
        <v>86200</v>
      </c>
      <c r="F842" s="7">
        <v>77355</v>
      </c>
      <c r="G842" s="5">
        <f>Table1[[#This Row],[pledged]]/Table1[[#This Row],[goal]]</f>
        <v>0.89738979118329465</v>
      </c>
      <c r="H842" s="2" t="s">
        <v>14</v>
      </c>
      <c r="I842" s="2">
        <v>1758</v>
      </c>
      <c r="J842" s="8">
        <f t="shared" si="146"/>
        <v>44.001706484641637</v>
      </c>
      <c r="K842" s="22" t="s">
        <v>21</v>
      </c>
      <c r="L842" s="22" t="s">
        <v>22</v>
      </c>
      <c r="M842" s="2">
        <v>1425103200</v>
      </c>
      <c r="N842" s="2">
        <v>1425621600</v>
      </c>
      <c r="O842" s="2" t="b">
        <v>0</v>
      </c>
      <c r="P842" s="2" t="b">
        <v>0</v>
      </c>
      <c r="Q842" s="2" t="b">
        <f>AND(Table1[[#This Row],[staff_pick]]=TRUE,Table1[[#This Row],[spotlight]]=TRUE)</f>
        <v>0</v>
      </c>
      <c r="R842" s="2" t="s">
        <v>28</v>
      </c>
      <c r="S842" s="8" t="str">
        <f t="shared" si="147"/>
        <v>technology</v>
      </c>
      <c r="T842" s="8" t="str">
        <f t="shared" si="148"/>
        <v>web</v>
      </c>
      <c r="U842" s="12">
        <f t="shared" si="149"/>
        <v>42063.25</v>
      </c>
      <c r="V842" s="12">
        <f t="shared" si="150"/>
        <v>42069.25</v>
      </c>
      <c r="W842" s="16">
        <f t="shared" si="151"/>
        <v>6</v>
      </c>
      <c r="X842" s="15">
        <f t="shared" si="152"/>
        <v>1</v>
      </c>
      <c r="Y842" s="19">
        <f t="shared" si="153"/>
        <v>86200</v>
      </c>
      <c r="Z842" s="19">
        <f t="shared" si="154"/>
        <v>77355</v>
      </c>
      <c r="AA842" s="19">
        <f t="shared" si="155"/>
        <v>44.001706484641637</v>
      </c>
      <c r="AB842" s="2" t="str">
        <f t="shared" si="156"/>
        <v>USA</v>
      </c>
      <c r="AF842"/>
    </row>
    <row r="843" spans="2:32" x14ac:dyDescent="0.25">
      <c r="B843" s="24">
        <v>836</v>
      </c>
      <c r="C843" s="2" t="s">
        <v>1705</v>
      </c>
      <c r="D843" s="3" t="s">
        <v>1706</v>
      </c>
      <c r="E843" s="7">
        <v>8100</v>
      </c>
      <c r="F843" s="7">
        <v>6086</v>
      </c>
      <c r="G843" s="5">
        <f>Table1[[#This Row],[pledged]]/Table1[[#This Row],[goal]]</f>
        <v>0.75135802469135804</v>
      </c>
      <c r="H843" s="2" t="s">
        <v>14</v>
      </c>
      <c r="I843" s="2">
        <v>94</v>
      </c>
      <c r="J843" s="8">
        <f t="shared" si="146"/>
        <v>64.744680851063833</v>
      </c>
      <c r="K843" s="22" t="s">
        <v>21</v>
      </c>
      <c r="L843" s="22" t="s">
        <v>22</v>
      </c>
      <c r="M843" s="2">
        <v>1265349600</v>
      </c>
      <c r="N843" s="2">
        <v>1266300000</v>
      </c>
      <c r="O843" s="2" t="b">
        <v>0</v>
      </c>
      <c r="P843" s="2" t="b">
        <v>0</v>
      </c>
      <c r="Q843" s="2" t="b">
        <f>AND(Table1[[#This Row],[staff_pick]]=TRUE,Table1[[#This Row],[spotlight]]=TRUE)</f>
        <v>0</v>
      </c>
      <c r="R843" s="2" t="s">
        <v>60</v>
      </c>
      <c r="S843" s="8" t="str">
        <f t="shared" si="147"/>
        <v>music</v>
      </c>
      <c r="T843" s="8" t="str">
        <f t="shared" si="148"/>
        <v>indie rock</v>
      </c>
      <c r="U843" s="12">
        <f t="shared" si="149"/>
        <v>40214.25</v>
      </c>
      <c r="V843" s="12">
        <f t="shared" si="150"/>
        <v>40225.25</v>
      </c>
      <c r="W843" s="16">
        <f t="shared" si="151"/>
        <v>11</v>
      </c>
      <c r="X843" s="15">
        <f t="shared" si="152"/>
        <v>1</v>
      </c>
      <c r="Y843" s="19">
        <f t="shared" si="153"/>
        <v>8100</v>
      </c>
      <c r="Z843" s="19">
        <f t="shared" si="154"/>
        <v>6086</v>
      </c>
      <c r="AA843" s="19">
        <f t="shared" si="155"/>
        <v>64.744680851063833</v>
      </c>
      <c r="AB843" s="2" t="str">
        <f t="shared" si="156"/>
        <v>USA</v>
      </c>
      <c r="AF843"/>
    </row>
    <row r="844" spans="2:32" x14ac:dyDescent="0.25">
      <c r="B844" s="24">
        <v>837</v>
      </c>
      <c r="C844" s="2" t="s">
        <v>1707</v>
      </c>
      <c r="D844" s="3" t="s">
        <v>1708</v>
      </c>
      <c r="E844" s="7">
        <v>17700</v>
      </c>
      <c r="F844" s="7">
        <v>150960</v>
      </c>
      <c r="G844" s="5">
        <f>Table1[[#This Row],[pledged]]/Table1[[#This Row],[goal]]</f>
        <v>8.5288135593220336</v>
      </c>
      <c r="H844" s="2" t="s">
        <v>20</v>
      </c>
      <c r="I844" s="2">
        <v>1797</v>
      </c>
      <c r="J844" s="8">
        <f t="shared" si="146"/>
        <v>84.00667779632721</v>
      </c>
      <c r="K844" s="22" t="s">
        <v>21</v>
      </c>
      <c r="L844" s="22" t="s">
        <v>22</v>
      </c>
      <c r="M844" s="2">
        <v>1301202000</v>
      </c>
      <c r="N844" s="2">
        <v>1305867600</v>
      </c>
      <c r="O844" s="2" t="b">
        <v>0</v>
      </c>
      <c r="P844" s="2" t="b">
        <v>0</v>
      </c>
      <c r="Q844" s="2" t="b">
        <f>AND(Table1[[#This Row],[staff_pick]]=TRUE,Table1[[#This Row],[spotlight]]=TRUE)</f>
        <v>0</v>
      </c>
      <c r="R844" s="2" t="s">
        <v>159</v>
      </c>
      <c r="S844" s="8" t="str">
        <f t="shared" si="147"/>
        <v>music</v>
      </c>
      <c r="T844" s="8" t="str">
        <f t="shared" si="148"/>
        <v>jazz</v>
      </c>
      <c r="U844" s="12">
        <f t="shared" si="149"/>
        <v>40629.208333333336</v>
      </c>
      <c r="V844" s="12">
        <f t="shared" si="150"/>
        <v>40683.208333333336</v>
      </c>
      <c r="W844" s="16">
        <f t="shared" si="151"/>
        <v>54</v>
      </c>
      <c r="X844" s="15">
        <f t="shared" si="152"/>
        <v>1</v>
      </c>
      <c r="Y844" s="19">
        <f t="shared" si="153"/>
        <v>17700</v>
      </c>
      <c r="Z844" s="19">
        <f t="shared" si="154"/>
        <v>150960</v>
      </c>
      <c r="AA844" s="19">
        <f t="shared" si="155"/>
        <v>84.00667779632721</v>
      </c>
      <c r="AB844" s="2" t="str">
        <f t="shared" si="156"/>
        <v>USA</v>
      </c>
      <c r="AF844"/>
    </row>
    <row r="845" spans="2:32" x14ac:dyDescent="0.25">
      <c r="B845" s="24">
        <v>838</v>
      </c>
      <c r="C845" s="2" t="s">
        <v>1709</v>
      </c>
      <c r="D845" s="3" t="s">
        <v>1710</v>
      </c>
      <c r="E845" s="7">
        <v>6400</v>
      </c>
      <c r="F845" s="7">
        <v>8890</v>
      </c>
      <c r="G845" s="5">
        <f>Table1[[#This Row],[pledged]]/Table1[[#This Row],[goal]]</f>
        <v>1.3890625000000001</v>
      </c>
      <c r="H845" s="2" t="s">
        <v>20</v>
      </c>
      <c r="I845" s="2">
        <v>261</v>
      </c>
      <c r="J845" s="8">
        <f t="shared" si="146"/>
        <v>34.061302681992338</v>
      </c>
      <c r="K845" s="22" t="s">
        <v>21</v>
      </c>
      <c r="L845" s="22" t="s">
        <v>22</v>
      </c>
      <c r="M845" s="2">
        <v>1538024400</v>
      </c>
      <c r="N845" s="2">
        <v>1538802000</v>
      </c>
      <c r="O845" s="2" t="b">
        <v>0</v>
      </c>
      <c r="P845" s="2" t="b">
        <v>0</v>
      </c>
      <c r="Q845" s="2" t="b">
        <f>AND(Table1[[#This Row],[staff_pick]]=TRUE,Table1[[#This Row],[spotlight]]=TRUE)</f>
        <v>0</v>
      </c>
      <c r="R845" s="2" t="s">
        <v>33</v>
      </c>
      <c r="S845" s="8" t="str">
        <f t="shared" si="147"/>
        <v>theater</v>
      </c>
      <c r="T845" s="8" t="str">
        <f t="shared" si="148"/>
        <v>plays</v>
      </c>
      <c r="U845" s="12">
        <f t="shared" si="149"/>
        <v>43370.208333333328</v>
      </c>
      <c r="V845" s="12">
        <f t="shared" si="150"/>
        <v>43379.208333333328</v>
      </c>
      <c r="W845" s="16">
        <f t="shared" si="151"/>
        <v>9</v>
      </c>
      <c r="X845" s="15">
        <f t="shared" si="152"/>
        <v>1</v>
      </c>
      <c r="Y845" s="19">
        <f t="shared" si="153"/>
        <v>6400</v>
      </c>
      <c r="Z845" s="19">
        <f t="shared" si="154"/>
        <v>8890</v>
      </c>
      <c r="AA845" s="19">
        <f t="shared" si="155"/>
        <v>34.061302681992338</v>
      </c>
      <c r="AB845" s="2" t="str">
        <f t="shared" si="156"/>
        <v>USA</v>
      </c>
      <c r="AF845"/>
    </row>
    <row r="846" spans="2:32" x14ac:dyDescent="0.25">
      <c r="B846" s="24">
        <v>839</v>
      </c>
      <c r="C846" s="2" t="s">
        <v>1711</v>
      </c>
      <c r="D846" s="3" t="s">
        <v>1712</v>
      </c>
      <c r="E846" s="7">
        <v>7700</v>
      </c>
      <c r="F846" s="7">
        <v>14644</v>
      </c>
      <c r="G846" s="5">
        <f>Table1[[#This Row],[pledged]]/Table1[[#This Row],[goal]]</f>
        <v>1.9018181818181819</v>
      </c>
      <c r="H846" s="2" t="s">
        <v>20</v>
      </c>
      <c r="I846" s="2">
        <v>157</v>
      </c>
      <c r="J846" s="8">
        <f t="shared" si="146"/>
        <v>93.273885350318466</v>
      </c>
      <c r="K846" s="22" t="s">
        <v>21</v>
      </c>
      <c r="L846" s="22" t="s">
        <v>22</v>
      </c>
      <c r="M846" s="2">
        <v>1395032400</v>
      </c>
      <c r="N846" s="2">
        <v>1398920400</v>
      </c>
      <c r="O846" s="2" t="b">
        <v>0</v>
      </c>
      <c r="P846" s="2" t="b">
        <v>1</v>
      </c>
      <c r="Q846" s="2" t="b">
        <f>AND(Table1[[#This Row],[staff_pick]]=TRUE,Table1[[#This Row],[spotlight]]=TRUE)</f>
        <v>0</v>
      </c>
      <c r="R846" s="2" t="s">
        <v>42</v>
      </c>
      <c r="S846" s="8" t="str">
        <f t="shared" si="147"/>
        <v>film &amp; video</v>
      </c>
      <c r="T846" s="8" t="str">
        <f t="shared" si="148"/>
        <v>documentary</v>
      </c>
      <c r="U846" s="12">
        <f t="shared" si="149"/>
        <v>41715.208333333336</v>
      </c>
      <c r="V846" s="12">
        <f t="shared" si="150"/>
        <v>41760.208333333336</v>
      </c>
      <c r="W846" s="16">
        <f t="shared" si="151"/>
        <v>45</v>
      </c>
      <c r="X846" s="15">
        <f t="shared" si="152"/>
        <v>1</v>
      </c>
      <c r="Y846" s="19">
        <f t="shared" si="153"/>
        <v>7700</v>
      </c>
      <c r="Z846" s="19">
        <f t="shared" si="154"/>
        <v>14644</v>
      </c>
      <c r="AA846" s="19">
        <f t="shared" si="155"/>
        <v>93.273885350318466</v>
      </c>
      <c r="AB846" s="2" t="str">
        <f t="shared" si="156"/>
        <v>USA</v>
      </c>
      <c r="AF846"/>
    </row>
    <row r="847" spans="2:32" x14ac:dyDescent="0.25">
      <c r="B847" s="24">
        <v>840</v>
      </c>
      <c r="C847" s="2" t="s">
        <v>1713</v>
      </c>
      <c r="D847" s="3" t="s">
        <v>1714</v>
      </c>
      <c r="E847" s="7">
        <v>116300</v>
      </c>
      <c r="F847" s="7">
        <v>116583</v>
      </c>
      <c r="G847" s="5">
        <f>Table1[[#This Row],[pledged]]/Table1[[#This Row],[goal]]</f>
        <v>1.0024333619948409</v>
      </c>
      <c r="H847" s="2" t="s">
        <v>20</v>
      </c>
      <c r="I847" s="2">
        <v>3533</v>
      </c>
      <c r="J847" s="8">
        <f t="shared" si="146"/>
        <v>32.998301726577978</v>
      </c>
      <c r="K847" s="22" t="s">
        <v>21</v>
      </c>
      <c r="L847" s="22" t="s">
        <v>22</v>
      </c>
      <c r="M847" s="2">
        <v>1405486800</v>
      </c>
      <c r="N847" s="2">
        <v>1405659600</v>
      </c>
      <c r="O847" s="2" t="b">
        <v>0</v>
      </c>
      <c r="P847" s="2" t="b">
        <v>1</v>
      </c>
      <c r="Q847" s="2" t="b">
        <f>AND(Table1[[#This Row],[staff_pick]]=TRUE,Table1[[#This Row],[spotlight]]=TRUE)</f>
        <v>0</v>
      </c>
      <c r="R847" s="2" t="s">
        <v>33</v>
      </c>
      <c r="S847" s="8" t="str">
        <f t="shared" si="147"/>
        <v>theater</v>
      </c>
      <c r="T847" s="8" t="str">
        <f t="shared" si="148"/>
        <v>plays</v>
      </c>
      <c r="U847" s="12">
        <f t="shared" si="149"/>
        <v>41836.208333333336</v>
      </c>
      <c r="V847" s="12">
        <f t="shared" si="150"/>
        <v>41838.208333333336</v>
      </c>
      <c r="W847" s="16">
        <f t="shared" si="151"/>
        <v>2</v>
      </c>
      <c r="X847" s="15">
        <f t="shared" si="152"/>
        <v>1</v>
      </c>
      <c r="Y847" s="19">
        <f t="shared" si="153"/>
        <v>116300</v>
      </c>
      <c r="Z847" s="19">
        <f t="shared" si="154"/>
        <v>116583</v>
      </c>
      <c r="AA847" s="19">
        <f t="shared" si="155"/>
        <v>32.998301726577978</v>
      </c>
      <c r="AB847" s="2" t="str">
        <f t="shared" si="156"/>
        <v>USA</v>
      </c>
      <c r="AF847"/>
    </row>
    <row r="848" spans="2:32" x14ac:dyDescent="0.25">
      <c r="B848" s="24">
        <v>841</v>
      </c>
      <c r="C848" s="2" t="s">
        <v>1715</v>
      </c>
      <c r="D848" s="3" t="s">
        <v>1716</v>
      </c>
      <c r="E848" s="7">
        <v>9100</v>
      </c>
      <c r="F848" s="7">
        <v>12991</v>
      </c>
      <c r="G848" s="5">
        <f>Table1[[#This Row],[pledged]]/Table1[[#This Row],[goal]]</f>
        <v>1.4275824175824177</v>
      </c>
      <c r="H848" s="2" t="s">
        <v>20</v>
      </c>
      <c r="I848" s="2">
        <v>155</v>
      </c>
      <c r="J848" s="8">
        <f t="shared" si="146"/>
        <v>83.812903225806451</v>
      </c>
      <c r="K848" s="22" t="s">
        <v>21</v>
      </c>
      <c r="L848" s="22" t="s">
        <v>22</v>
      </c>
      <c r="M848" s="2">
        <v>1455861600</v>
      </c>
      <c r="N848" s="2">
        <v>1457244000</v>
      </c>
      <c r="O848" s="2" t="b">
        <v>0</v>
      </c>
      <c r="P848" s="2" t="b">
        <v>0</v>
      </c>
      <c r="Q848" s="2" t="b">
        <f>AND(Table1[[#This Row],[staff_pick]]=TRUE,Table1[[#This Row],[spotlight]]=TRUE)</f>
        <v>0</v>
      </c>
      <c r="R848" s="2" t="s">
        <v>28</v>
      </c>
      <c r="S848" s="8" t="str">
        <f t="shared" si="147"/>
        <v>technology</v>
      </c>
      <c r="T848" s="8" t="str">
        <f t="shared" si="148"/>
        <v>web</v>
      </c>
      <c r="U848" s="12">
        <f t="shared" si="149"/>
        <v>42419.25</v>
      </c>
      <c r="V848" s="12">
        <f t="shared" si="150"/>
        <v>42435.25</v>
      </c>
      <c r="W848" s="16">
        <f t="shared" si="151"/>
        <v>16</v>
      </c>
      <c r="X848" s="15">
        <f t="shared" si="152"/>
        <v>1</v>
      </c>
      <c r="Y848" s="19">
        <f t="shared" si="153"/>
        <v>9100</v>
      </c>
      <c r="Z848" s="19">
        <f t="shared" si="154"/>
        <v>12991</v>
      </c>
      <c r="AA848" s="19">
        <f t="shared" si="155"/>
        <v>83.812903225806451</v>
      </c>
      <c r="AB848" s="2" t="str">
        <f t="shared" si="156"/>
        <v>USA</v>
      </c>
      <c r="AF848"/>
    </row>
    <row r="849" spans="2:32" x14ac:dyDescent="0.25">
      <c r="B849" s="24">
        <v>842</v>
      </c>
      <c r="C849" s="2" t="s">
        <v>1717</v>
      </c>
      <c r="D849" s="3" t="s">
        <v>1718</v>
      </c>
      <c r="E849" s="7">
        <v>1500</v>
      </c>
      <c r="F849" s="7">
        <v>8447</v>
      </c>
      <c r="G849" s="5">
        <f>Table1[[#This Row],[pledged]]/Table1[[#This Row],[goal]]</f>
        <v>5.6313333333333331</v>
      </c>
      <c r="H849" s="2" t="s">
        <v>20</v>
      </c>
      <c r="I849" s="2">
        <v>132</v>
      </c>
      <c r="J849" s="8">
        <f t="shared" si="146"/>
        <v>63.992424242424242</v>
      </c>
      <c r="K849" s="22" t="s">
        <v>107</v>
      </c>
      <c r="L849" s="22" t="s">
        <v>108</v>
      </c>
      <c r="M849" s="2">
        <v>1529038800</v>
      </c>
      <c r="N849" s="2">
        <v>1529298000</v>
      </c>
      <c r="O849" s="2" t="b">
        <v>0</v>
      </c>
      <c r="P849" s="2" t="b">
        <v>0</v>
      </c>
      <c r="Q849" s="2" t="b">
        <f>AND(Table1[[#This Row],[staff_pick]]=TRUE,Table1[[#This Row],[spotlight]]=TRUE)</f>
        <v>0</v>
      </c>
      <c r="R849" s="2" t="s">
        <v>65</v>
      </c>
      <c r="S849" s="8" t="str">
        <f t="shared" si="147"/>
        <v>technology</v>
      </c>
      <c r="T849" s="8" t="str">
        <f t="shared" si="148"/>
        <v>wearables</v>
      </c>
      <c r="U849" s="12">
        <f t="shared" si="149"/>
        <v>43266.208333333328</v>
      </c>
      <c r="V849" s="12">
        <f t="shared" si="150"/>
        <v>43269.208333333328</v>
      </c>
      <c r="W849" s="16">
        <f t="shared" si="151"/>
        <v>3</v>
      </c>
      <c r="X849" s="15">
        <f t="shared" si="152"/>
        <v>1</v>
      </c>
      <c r="Y849" s="19">
        <f t="shared" si="153"/>
        <v>1500</v>
      </c>
      <c r="Z849" s="19">
        <f t="shared" si="154"/>
        <v>8447</v>
      </c>
      <c r="AA849" s="19">
        <f t="shared" si="155"/>
        <v>63.992424242424242</v>
      </c>
      <c r="AB849" s="2" t="str">
        <f t="shared" si="156"/>
        <v>Euro Zone</v>
      </c>
      <c r="AF849"/>
    </row>
    <row r="850" spans="2:32" x14ac:dyDescent="0.25">
      <c r="B850" s="24">
        <v>843</v>
      </c>
      <c r="C850" s="2" t="s">
        <v>1719</v>
      </c>
      <c r="D850" s="3" t="s">
        <v>1720</v>
      </c>
      <c r="E850" s="7">
        <v>8800</v>
      </c>
      <c r="F850" s="7">
        <v>2703</v>
      </c>
      <c r="G850" s="5">
        <f>Table1[[#This Row],[pledged]]/Table1[[#This Row],[goal]]</f>
        <v>0.30715909090909088</v>
      </c>
      <c r="H850" s="2" t="s">
        <v>14</v>
      </c>
      <c r="I850" s="2">
        <v>33</v>
      </c>
      <c r="J850" s="8">
        <f t="shared" si="146"/>
        <v>81.909090909090907</v>
      </c>
      <c r="K850" s="22" t="s">
        <v>21</v>
      </c>
      <c r="L850" s="22" t="s">
        <v>22</v>
      </c>
      <c r="M850" s="2">
        <v>1535259600</v>
      </c>
      <c r="N850" s="2">
        <v>1535778000</v>
      </c>
      <c r="O850" s="2" t="b">
        <v>0</v>
      </c>
      <c r="P850" s="2" t="b">
        <v>0</v>
      </c>
      <c r="Q850" s="2" t="b">
        <f>AND(Table1[[#This Row],[staff_pick]]=TRUE,Table1[[#This Row],[spotlight]]=TRUE)</f>
        <v>0</v>
      </c>
      <c r="R850" s="2" t="s">
        <v>122</v>
      </c>
      <c r="S850" s="8" t="str">
        <f t="shared" si="147"/>
        <v>photography</v>
      </c>
      <c r="T850" s="8" t="str">
        <f t="shared" si="148"/>
        <v>photography books</v>
      </c>
      <c r="U850" s="12">
        <f t="shared" si="149"/>
        <v>43338.208333333328</v>
      </c>
      <c r="V850" s="12">
        <f t="shared" si="150"/>
        <v>43344.208333333328</v>
      </c>
      <c r="W850" s="16">
        <f t="shared" si="151"/>
        <v>6</v>
      </c>
      <c r="X850" s="15">
        <f t="shared" si="152"/>
        <v>1</v>
      </c>
      <c r="Y850" s="19">
        <f t="shared" si="153"/>
        <v>8800</v>
      </c>
      <c r="Z850" s="19">
        <f t="shared" si="154"/>
        <v>2703</v>
      </c>
      <c r="AA850" s="19">
        <f t="shared" si="155"/>
        <v>81.909090909090907</v>
      </c>
      <c r="AB850" s="2" t="str">
        <f t="shared" si="156"/>
        <v>USA</v>
      </c>
      <c r="AF850"/>
    </row>
    <row r="851" spans="2:32" x14ac:dyDescent="0.25">
      <c r="B851" s="24">
        <v>844</v>
      </c>
      <c r="C851" s="2" t="s">
        <v>1721</v>
      </c>
      <c r="D851" s="3" t="s">
        <v>1722</v>
      </c>
      <c r="E851" s="7">
        <v>8800</v>
      </c>
      <c r="F851" s="7">
        <v>8747</v>
      </c>
      <c r="G851" s="5">
        <f>Table1[[#This Row],[pledged]]/Table1[[#This Row],[goal]]</f>
        <v>0.99397727272727276</v>
      </c>
      <c r="H851" s="2" t="s">
        <v>74</v>
      </c>
      <c r="I851" s="2">
        <v>94</v>
      </c>
      <c r="J851" s="8">
        <f t="shared" si="146"/>
        <v>93.053191489361708</v>
      </c>
      <c r="K851" s="22" t="s">
        <v>21</v>
      </c>
      <c r="L851" s="22" t="s">
        <v>22</v>
      </c>
      <c r="M851" s="2">
        <v>1327212000</v>
      </c>
      <c r="N851" s="2">
        <v>1327471200</v>
      </c>
      <c r="O851" s="2" t="b">
        <v>0</v>
      </c>
      <c r="P851" s="2" t="b">
        <v>0</v>
      </c>
      <c r="Q851" s="2" t="b">
        <f>AND(Table1[[#This Row],[staff_pick]]=TRUE,Table1[[#This Row],[spotlight]]=TRUE)</f>
        <v>0</v>
      </c>
      <c r="R851" s="2" t="s">
        <v>42</v>
      </c>
      <c r="S851" s="8" t="str">
        <f t="shared" si="147"/>
        <v>film &amp; video</v>
      </c>
      <c r="T851" s="8" t="str">
        <f t="shared" si="148"/>
        <v>documentary</v>
      </c>
      <c r="U851" s="12">
        <f t="shared" si="149"/>
        <v>40930.25</v>
      </c>
      <c r="V851" s="12">
        <f t="shared" si="150"/>
        <v>40933.25</v>
      </c>
      <c r="W851" s="16">
        <f t="shared" si="151"/>
        <v>3</v>
      </c>
      <c r="X851" s="15">
        <f t="shared" si="152"/>
        <v>1</v>
      </c>
      <c r="Y851" s="19">
        <f t="shared" si="153"/>
        <v>8800</v>
      </c>
      <c r="Z851" s="19">
        <f t="shared" si="154"/>
        <v>8747</v>
      </c>
      <c r="AA851" s="19">
        <f t="shared" si="155"/>
        <v>93.053191489361708</v>
      </c>
      <c r="AB851" s="2" t="str">
        <f t="shared" si="156"/>
        <v>USA</v>
      </c>
      <c r="AF851"/>
    </row>
    <row r="852" spans="2:32" x14ac:dyDescent="0.25">
      <c r="B852" s="24">
        <v>845</v>
      </c>
      <c r="C852" s="2" t="s">
        <v>1723</v>
      </c>
      <c r="D852" s="3" t="s">
        <v>1724</v>
      </c>
      <c r="E852" s="7">
        <v>69900</v>
      </c>
      <c r="F852" s="7">
        <v>138087</v>
      </c>
      <c r="G852" s="5">
        <f>Table1[[#This Row],[pledged]]/Table1[[#This Row],[goal]]</f>
        <v>1.9754935622317598</v>
      </c>
      <c r="H852" s="2" t="s">
        <v>20</v>
      </c>
      <c r="I852" s="2">
        <v>1354</v>
      </c>
      <c r="J852" s="8">
        <f t="shared" si="146"/>
        <v>101.98449039881831</v>
      </c>
      <c r="K852" s="22" t="s">
        <v>40</v>
      </c>
      <c r="L852" s="22" t="s">
        <v>41</v>
      </c>
      <c r="M852" s="2">
        <v>1526360400</v>
      </c>
      <c r="N852" s="2">
        <v>1529557200</v>
      </c>
      <c r="O852" s="2" t="b">
        <v>0</v>
      </c>
      <c r="P852" s="2" t="b">
        <v>0</v>
      </c>
      <c r="Q852" s="2" t="b">
        <f>AND(Table1[[#This Row],[staff_pick]]=TRUE,Table1[[#This Row],[spotlight]]=TRUE)</f>
        <v>0</v>
      </c>
      <c r="R852" s="2" t="s">
        <v>28</v>
      </c>
      <c r="S852" s="8" t="str">
        <f t="shared" si="147"/>
        <v>technology</v>
      </c>
      <c r="T852" s="8" t="str">
        <f t="shared" si="148"/>
        <v>web</v>
      </c>
      <c r="U852" s="12">
        <f t="shared" si="149"/>
        <v>43235.208333333328</v>
      </c>
      <c r="V852" s="12">
        <f t="shared" si="150"/>
        <v>43272.208333333328</v>
      </c>
      <c r="W852" s="16">
        <f t="shared" si="151"/>
        <v>37</v>
      </c>
      <c r="X852" s="15">
        <f t="shared" si="152"/>
        <v>0.87</v>
      </c>
      <c r="Y852" s="19">
        <f t="shared" si="153"/>
        <v>80344.827586206899</v>
      </c>
      <c r="Z852" s="19">
        <f t="shared" si="154"/>
        <v>158720.68965517241</v>
      </c>
      <c r="AA852" s="19">
        <f t="shared" si="155"/>
        <v>117.22355218254978</v>
      </c>
      <c r="AB852" s="2" t="str">
        <f t="shared" si="156"/>
        <v>United Kingdom</v>
      </c>
      <c r="AF852"/>
    </row>
    <row r="853" spans="2:32" x14ac:dyDescent="0.25">
      <c r="B853" s="24">
        <v>846</v>
      </c>
      <c r="C853" s="2" t="s">
        <v>1725</v>
      </c>
      <c r="D853" s="3" t="s">
        <v>1726</v>
      </c>
      <c r="E853" s="7">
        <v>1000</v>
      </c>
      <c r="F853" s="7">
        <v>5085</v>
      </c>
      <c r="G853" s="5">
        <f>Table1[[#This Row],[pledged]]/Table1[[#This Row],[goal]]</f>
        <v>5.085</v>
      </c>
      <c r="H853" s="2" t="s">
        <v>20</v>
      </c>
      <c r="I853" s="2">
        <v>48</v>
      </c>
      <c r="J853" s="8">
        <f t="shared" si="146"/>
        <v>105.9375</v>
      </c>
      <c r="K853" s="22" t="s">
        <v>21</v>
      </c>
      <c r="L853" s="22" t="s">
        <v>22</v>
      </c>
      <c r="M853" s="2">
        <v>1532149200</v>
      </c>
      <c r="N853" s="2">
        <v>1535259600</v>
      </c>
      <c r="O853" s="2" t="b">
        <v>1</v>
      </c>
      <c r="P853" s="2" t="b">
        <v>1</v>
      </c>
      <c r="Q853" s="2" t="b">
        <f>AND(Table1[[#This Row],[staff_pick]]=TRUE,Table1[[#This Row],[spotlight]]=TRUE)</f>
        <v>1</v>
      </c>
      <c r="R853" s="2" t="s">
        <v>28</v>
      </c>
      <c r="S853" s="8" t="str">
        <f t="shared" si="147"/>
        <v>technology</v>
      </c>
      <c r="T853" s="8" t="str">
        <f t="shared" si="148"/>
        <v>web</v>
      </c>
      <c r="U853" s="12">
        <f t="shared" si="149"/>
        <v>43302.208333333328</v>
      </c>
      <c r="V853" s="12">
        <f t="shared" si="150"/>
        <v>43338.208333333328</v>
      </c>
      <c r="W853" s="16">
        <f t="shared" si="151"/>
        <v>36</v>
      </c>
      <c r="X853" s="15">
        <f t="shared" si="152"/>
        <v>1</v>
      </c>
      <c r="Y853" s="19">
        <f t="shared" si="153"/>
        <v>1000</v>
      </c>
      <c r="Z853" s="19">
        <f t="shared" si="154"/>
        <v>5085</v>
      </c>
      <c r="AA853" s="19">
        <f t="shared" si="155"/>
        <v>105.9375</v>
      </c>
      <c r="AB853" s="2" t="str">
        <f t="shared" si="156"/>
        <v>USA</v>
      </c>
      <c r="AF853"/>
    </row>
    <row r="854" spans="2:32" x14ac:dyDescent="0.25">
      <c r="B854" s="24">
        <v>847</v>
      </c>
      <c r="C854" s="2" t="s">
        <v>1727</v>
      </c>
      <c r="D854" s="3" t="s">
        <v>1728</v>
      </c>
      <c r="E854" s="7">
        <v>4700</v>
      </c>
      <c r="F854" s="7">
        <v>11174</v>
      </c>
      <c r="G854" s="5">
        <f>Table1[[#This Row],[pledged]]/Table1[[#This Row],[goal]]</f>
        <v>2.3774468085106384</v>
      </c>
      <c r="H854" s="2" t="s">
        <v>20</v>
      </c>
      <c r="I854" s="2">
        <v>110</v>
      </c>
      <c r="J854" s="8">
        <f t="shared" si="146"/>
        <v>101.58181818181818</v>
      </c>
      <c r="K854" s="22" t="s">
        <v>21</v>
      </c>
      <c r="L854" s="22" t="s">
        <v>22</v>
      </c>
      <c r="M854" s="2">
        <v>1515304800</v>
      </c>
      <c r="N854" s="2">
        <v>1515564000</v>
      </c>
      <c r="O854" s="2" t="b">
        <v>0</v>
      </c>
      <c r="P854" s="2" t="b">
        <v>0</v>
      </c>
      <c r="Q854" s="2" t="b">
        <f>AND(Table1[[#This Row],[staff_pick]]=TRUE,Table1[[#This Row],[spotlight]]=TRUE)</f>
        <v>0</v>
      </c>
      <c r="R854" s="2" t="s">
        <v>17</v>
      </c>
      <c r="S854" s="8" t="str">
        <f t="shared" si="147"/>
        <v>food</v>
      </c>
      <c r="T854" s="8" t="str">
        <f t="shared" si="148"/>
        <v>food trucks</v>
      </c>
      <c r="U854" s="12">
        <f t="shared" si="149"/>
        <v>43107.25</v>
      </c>
      <c r="V854" s="12">
        <f t="shared" si="150"/>
        <v>43110.25</v>
      </c>
      <c r="W854" s="16">
        <f t="shared" si="151"/>
        <v>3</v>
      </c>
      <c r="X854" s="15">
        <f t="shared" si="152"/>
        <v>1</v>
      </c>
      <c r="Y854" s="19">
        <f t="shared" si="153"/>
        <v>4700</v>
      </c>
      <c r="Z854" s="19">
        <f t="shared" si="154"/>
        <v>11174</v>
      </c>
      <c r="AA854" s="19">
        <f t="shared" si="155"/>
        <v>101.58181818181818</v>
      </c>
      <c r="AB854" s="2" t="str">
        <f t="shared" si="156"/>
        <v>USA</v>
      </c>
      <c r="AF854"/>
    </row>
    <row r="855" spans="2:32" x14ac:dyDescent="0.25">
      <c r="B855" s="24">
        <v>848</v>
      </c>
      <c r="C855" s="2" t="s">
        <v>1729</v>
      </c>
      <c r="D855" s="3" t="s">
        <v>1730</v>
      </c>
      <c r="E855" s="7">
        <v>3200</v>
      </c>
      <c r="F855" s="7">
        <v>10831</v>
      </c>
      <c r="G855" s="5">
        <f>Table1[[#This Row],[pledged]]/Table1[[#This Row],[goal]]</f>
        <v>3.3846875000000001</v>
      </c>
      <c r="H855" s="2" t="s">
        <v>20</v>
      </c>
      <c r="I855" s="2">
        <v>172</v>
      </c>
      <c r="J855" s="8">
        <f t="shared" si="146"/>
        <v>62.970930232558139</v>
      </c>
      <c r="K855" s="22" t="s">
        <v>21</v>
      </c>
      <c r="L855" s="22" t="s">
        <v>22</v>
      </c>
      <c r="M855" s="2">
        <v>1276318800</v>
      </c>
      <c r="N855" s="2">
        <v>1277096400</v>
      </c>
      <c r="O855" s="2" t="b">
        <v>0</v>
      </c>
      <c r="P855" s="2" t="b">
        <v>0</v>
      </c>
      <c r="Q855" s="2" t="b">
        <f>AND(Table1[[#This Row],[staff_pick]]=TRUE,Table1[[#This Row],[spotlight]]=TRUE)</f>
        <v>0</v>
      </c>
      <c r="R855" s="2" t="s">
        <v>53</v>
      </c>
      <c r="S855" s="8" t="str">
        <f t="shared" si="147"/>
        <v>film &amp; video</v>
      </c>
      <c r="T855" s="8" t="str">
        <f t="shared" si="148"/>
        <v>drama</v>
      </c>
      <c r="U855" s="12">
        <f t="shared" si="149"/>
        <v>40341.208333333336</v>
      </c>
      <c r="V855" s="12">
        <f t="shared" si="150"/>
        <v>40350.208333333336</v>
      </c>
      <c r="W855" s="16">
        <f t="shared" si="151"/>
        <v>9</v>
      </c>
      <c r="X855" s="15">
        <f t="shared" si="152"/>
        <v>1</v>
      </c>
      <c r="Y855" s="19">
        <f t="shared" si="153"/>
        <v>3200</v>
      </c>
      <c r="Z855" s="19">
        <f t="shared" si="154"/>
        <v>10831</v>
      </c>
      <c r="AA855" s="19">
        <f t="shared" si="155"/>
        <v>62.970930232558139</v>
      </c>
      <c r="AB855" s="2" t="str">
        <f t="shared" si="156"/>
        <v>USA</v>
      </c>
      <c r="AF855"/>
    </row>
    <row r="856" spans="2:32" x14ac:dyDescent="0.25">
      <c r="B856" s="24">
        <v>849</v>
      </c>
      <c r="C856" s="2" t="s">
        <v>1731</v>
      </c>
      <c r="D856" s="3" t="s">
        <v>1732</v>
      </c>
      <c r="E856" s="7">
        <v>6700</v>
      </c>
      <c r="F856" s="7">
        <v>8917</v>
      </c>
      <c r="G856" s="5">
        <f>Table1[[#This Row],[pledged]]/Table1[[#This Row],[goal]]</f>
        <v>1.3308955223880596</v>
      </c>
      <c r="H856" s="2" t="s">
        <v>20</v>
      </c>
      <c r="I856" s="2">
        <v>307</v>
      </c>
      <c r="J856" s="8">
        <f t="shared" si="146"/>
        <v>29.045602605863191</v>
      </c>
      <c r="K856" s="22" t="s">
        <v>21</v>
      </c>
      <c r="L856" s="22" t="s">
        <v>22</v>
      </c>
      <c r="M856" s="2">
        <v>1328767200</v>
      </c>
      <c r="N856" s="2">
        <v>1329026400</v>
      </c>
      <c r="O856" s="2" t="b">
        <v>0</v>
      </c>
      <c r="P856" s="2" t="b">
        <v>1</v>
      </c>
      <c r="Q856" s="2" t="b">
        <f>AND(Table1[[#This Row],[staff_pick]]=TRUE,Table1[[#This Row],[spotlight]]=TRUE)</f>
        <v>0</v>
      </c>
      <c r="R856" s="2" t="s">
        <v>60</v>
      </c>
      <c r="S856" s="8" t="str">
        <f t="shared" si="147"/>
        <v>music</v>
      </c>
      <c r="T856" s="8" t="str">
        <f t="shared" si="148"/>
        <v>indie rock</v>
      </c>
      <c r="U856" s="12">
        <f t="shared" si="149"/>
        <v>40948.25</v>
      </c>
      <c r="V856" s="12">
        <f t="shared" si="150"/>
        <v>40951.25</v>
      </c>
      <c r="W856" s="16">
        <f t="shared" si="151"/>
        <v>3</v>
      </c>
      <c r="X856" s="15">
        <f t="shared" si="152"/>
        <v>1</v>
      </c>
      <c r="Y856" s="19">
        <f t="shared" si="153"/>
        <v>6700</v>
      </c>
      <c r="Z856" s="19">
        <f t="shared" si="154"/>
        <v>8917</v>
      </c>
      <c r="AA856" s="19">
        <f t="shared" si="155"/>
        <v>29.045602605863191</v>
      </c>
      <c r="AB856" s="2" t="str">
        <f t="shared" si="156"/>
        <v>USA</v>
      </c>
      <c r="AF856"/>
    </row>
    <row r="857" spans="2:32" x14ac:dyDescent="0.25">
      <c r="B857" s="24">
        <v>850</v>
      </c>
      <c r="C857" s="2" t="s">
        <v>1733</v>
      </c>
      <c r="D857" s="3" t="s">
        <v>1734</v>
      </c>
      <c r="E857" s="7">
        <v>100</v>
      </c>
      <c r="F857" s="7">
        <v>1</v>
      </c>
      <c r="G857" s="5">
        <f>Table1[[#This Row],[pledged]]/Table1[[#This Row],[goal]]</f>
        <v>0.01</v>
      </c>
      <c r="H857" s="2" t="s">
        <v>14</v>
      </c>
      <c r="I857" s="2">
        <v>1</v>
      </c>
      <c r="J857" s="8">
        <f t="shared" si="146"/>
        <v>1</v>
      </c>
      <c r="K857" s="22" t="s">
        <v>21</v>
      </c>
      <c r="L857" s="22" t="s">
        <v>22</v>
      </c>
      <c r="M857" s="2">
        <v>1321682400</v>
      </c>
      <c r="N857" s="2">
        <v>1322978400</v>
      </c>
      <c r="O857" s="2" t="b">
        <v>1</v>
      </c>
      <c r="P857" s="2" t="b">
        <v>0</v>
      </c>
      <c r="Q857" s="2" t="b">
        <f>AND(Table1[[#This Row],[staff_pick]]=TRUE,Table1[[#This Row],[spotlight]]=TRUE)</f>
        <v>0</v>
      </c>
      <c r="R857" s="2" t="s">
        <v>23</v>
      </c>
      <c r="S857" s="8" t="str">
        <f t="shared" si="147"/>
        <v>music</v>
      </c>
      <c r="T857" s="8" t="str">
        <f t="shared" si="148"/>
        <v>rock</v>
      </c>
      <c r="U857" s="12">
        <f t="shared" si="149"/>
        <v>40866.25</v>
      </c>
      <c r="V857" s="12">
        <f t="shared" si="150"/>
        <v>40881.25</v>
      </c>
      <c r="W857" s="16">
        <f t="shared" si="151"/>
        <v>15</v>
      </c>
      <c r="X857" s="15">
        <f t="shared" si="152"/>
        <v>1</v>
      </c>
      <c r="Y857" s="19">
        <f t="shared" si="153"/>
        <v>100</v>
      </c>
      <c r="Z857" s="19">
        <f t="shared" si="154"/>
        <v>1</v>
      </c>
      <c r="AA857" s="19">
        <f t="shared" si="155"/>
        <v>1</v>
      </c>
      <c r="AB857" s="2" t="str">
        <f t="shared" si="156"/>
        <v>USA</v>
      </c>
      <c r="AF857"/>
    </row>
    <row r="858" spans="2:32" x14ac:dyDescent="0.25">
      <c r="B858" s="24">
        <v>851</v>
      </c>
      <c r="C858" s="2" t="s">
        <v>1735</v>
      </c>
      <c r="D858" s="3" t="s">
        <v>1736</v>
      </c>
      <c r="E858" s="7">
        <v>6000</v>
      </c>
      <c r="F858" s="7">
        <v>12468</v>
      </c>
      <c r="G858" s="5">
        <f>Table1[[#This Row],[pledged]]/Table1[[#This Row],[goal]]</f>
        <v>2.0779999999999998</v>
      </c>
      <c r="H858" s="2" t="s">
        <v>20</v>
      </c>
      <c r="I858" s="2">
        <v>160</v>
      </c>
      <c r="J858" s="8">
        <f t="shared" si="146"/>
        <v>77.924999999999997</v>
      </c>
      <c r="K858" s="22" t="s">
        <v>21</v>
      </c>
      <c r="L858" s="22" t="s">
        <v>22</v>
      </c>
      <c r="M858" s="2">
        <v>1335934800</v>
      </c>
      <c r="N858" s="2">
        <v>1338786000</v>
      </c>
      <c r="O858" s="2" t="b">
        <v>0</v>
      </c>
      <c r="P858" s="2" t="b">
        <v>0</v>
      </c>
      <c r="Q858" s="2" t="b">
        <f>AND(Table1[[#This Row],[staff_pick]]=TRUE,Table1[[#This Row],[spotlight]]=TRUE)</f>
        <v>0</v>
      </c>
      <c r="R858" s="2" t="s">
        <v>50</v>
      </c>
      <c r="S858" s="8" t="str">
        <f t="shared" si="147"/>
        <v>music</v>
      </c>
      <c r="T858" s="8" t="str">
        <f t="shared" si="148"/>
        <v>electric music</v>
      </c>
      <c r="U858" s="12">
        <f t="shared" si="149"/>
        <v>41031.208333333336</v>
      </c>
      <c r="V858" s="12">
        <f t="shared" si="150"/>
        <v>41064.208333333336</v>
      </c>
      <c r="W858" s="16">
        <f t="shared" si="151"/>
        <v>33</v>
      </c>
      <c r="X858" s="15">
        <f t="shared" si="152"/>
        <v>1</v>
      </c>
      <c r="Y858" s="19">
        <f t="shared" si="153"/>
        <v>6000</v>
      </c>
      <c r="Z858" s="19">
        <f t="shared" si="154"/>
        <v>12468</v>
      </c>
      <c r="AA858" s="19">
        <f t="shared" si="155"/>
        <v>77.924999999999997</v>
      </c>
      <c r="AB858" s="2" t="str">
        <f t="shared" si="156"/>
        <v>USA</v>
      </c>
      <c r="AF858"/>
    </row>
    <row r="859" spans="2:32" x14ac:dyDescent="0.25">
      <c r="B859" s="24">
        <v>852</v>
      </c>
      <c r="C859" s="2" t="s">
        <v>1737</v>
      </c>
      <c r="D859" s="3" t="s">
        <v>1738</v>
      </c>
      <c r="E859" s="7">
        <v>4900</v>
      </c>
      <c r="F859" s="7">
        <v>2505</v>
      </c>
      <c r="G859" s="5">
        <f>Table1[[#This Row],[pledged]]/Table1[[#This Row],[goal]]</f>
        <v>0.51122448979591839</v>
      </c>
      <c r="H859" s="2" t="s">
        <v>14</v>
      </c>
      <c r="I859" s="2">
        <v>31</v>
      </c>
      <c r="J859" s="8">
        <f t="shared" si="146"/>
        <v>80.806451612903231</v>
      </c>
      <c r="K859" s="22" t="s">
        <v>21</v>
      </c>
      <c r="L859" s="22" t="s">
        <v>22</v>
      </c>
      <c r="M859" s="2">
        <v>1310792400</v>
      </c>
      <c r="N859" s="2">
        <v>1311656400</v>
      </c>
      <c r="O859" s="2" t="b">
        <v>0</v>
      </c>
      <c r="P859" s="2" t="b">
        <v>1</v>
      </c>
      <c r="Q859" s="2" t="b">
        <f>AND(Table1[[#This Row],[staff_pick]]=TRUE,Table1[[#This Row],[spotlight]]=TRUE)</f>
        <v>0</v>
      </c>
      <c r="R859" s="2" t="s">
        <v>89</v>
      </c>
      <c r="S859" s="8" t="str">
        <f t="shared" si="147"/>
        <v>games</v>
      </c>
      <c r="T859" s="8" t="str">
        <f t="shared" si="148"/>
        <v>video games</v>
      </c>
      <c r="U859" s="12">
        <f t="shared" si="149"/>
        <v>40740.208333333336</v>
      </c>
      <c r="V859" s="12">
        <f t="shared" si="150"/>
        <v>40750.208333333336</v>
      </c>
      <c r="W859" s="16">
        <f t="shared" si="151"/>
        <v>10</v>
      </c>
      <c r="X859" s="15">
        <f t="shared" si="152"/>
        <v>1</v>
      </c>
      <c r="Y859" s="19">
        <f t="shared" si="153"/>
        <v>4900</v>
      </c>
      <c r="Z859" s="19">
        <f t="shared" si="154"/>
        <v>2505</v>
      </c>
      <c r="AA859" s="19">
        <f t="shared" si="155"/>
        <v>80.806451612903231</v>
      </c>
      <c r="AB859" s="2" t="str">
        <f t="shared" si="156"/>
        <v>USA</v>
      </c>
      <c r="AF859"/>
    </row>
    <row r="860" spans="2:32" x14ac:dyDescent="0.25">
      <c r="B860" s="24">
        <v>853</v>
      </c>
      <c r="C860" s="2" t="s">
        <v>1739</v>
      </c>
      <c r="D860" s="3" t="s">
        <v>1740</v>
      </c>
      <c r="E860" s="7">
        <v>17100</v>
      </c>
      <c r="F860" s="7">
        <v>111502</v>
      </c>
      <c r="G860" s="5">
        <f>Table1[[#This Row],[pledged]]/Table1[[#This Row],[goal]]</f>
        <v>6.5205847953216374</v>
      </c>
      <c r="H860" s="2" t="s">
        <v>20</v>
      </c>
      <c r="I860" s="2">
        <v>1467</v>
      </c>
      <c r="J860" s="8">
        <f t="shared" si="146"/>
        <v>76.006816632583508</v>
      </c>
      <c r="K860" s="22" t="s">
        <v>15</v>
      </c>
      <c r="L860" s="22" t="s">
        <v>16</v>
      </c>
      <c r="M860" s="2">
        <v>1308546000</v>
      </c>
      <c r="N860" s="2">
        <v>1308978000</v>
      </c>
      <c r="O860" s="2" t="b">
        <v>0</v>
      </c>
      <c r="P860" s="2" t="b">
        <v>1</v>
      </c>
      <c r="Q860" s="2" t="b">
        <f>AND(Table1[[#This Row],[staff_pick]]=TRUE,Table1[[#This Row],[spotlight]]=TRUE)</f>
        <v>0</v>
      </c>
      <c r="R860" s="2" t="s">
        <v>60</v>
      </c>
      <c r="S860" s="8" t="str">
        <f t="shared" si="147"/>
        <v>music</v>
      </c>
      <c r="T860" s="8" t="str">
        <f t="shared" si="148"/>
        <v>indie rock</v>
      </c>
      <c r="U860" s="12">
        <f t="shared" si="149"/>
        <v>40714.208333333336</v>
      </c>
      <c r="V860" s="12">
        <f t="shared" si="150"/>
        <v>40719.208333333336</v>
      </c>
      <c r="W860" s="16">
        <f t="shared" si="151"/>
        <v>5</v>
      </c>
      <c r="X860" s="15">
        <f t="shared" si="152"/>
        <v>1.32</v>
      </c>
      <c r="Y860" s="19">
        <f t="shared" si="153"/>
        <v>12954.545454545454</v>
      </c>
      <c r="Z860" s="19">
        <f t="shared" si="154"/>
        <v>84471.212121212113</v>
      </c>
      <c r="AA860" s="19">
        <f t="shared" si="155"/>
        <v>57.580921691351136</v>
      </c>
      <c r="AB860" s="2" t="str">
        <f t="shared" si="156"/>
        <v>Canada</v>
      </c>
      <c r="AF860"/>
    </row>
    <row r="861" spans="2:32" x14ac:dyDescent="0.25">
      <c r="B861" s="24">
        <v>854</v>
      </c>
      <c r="C861" s="2" t="s">
        <v>1741</v>
      </c>
      <c r="D861" s="3" t="s">
        <v>1742</v>
      </c>
      <c r="E861" s="7">
        <v>171000</v>
      </c>
      <c r="F861" s="7">
        <v>194309</v>
      </c>
      <c r="G861" s="5">
        <f>Table1[[#This Row],[pledged]]/Table1[[#This Row],[goal]]</f>
        <v>1.1363099415204678</v>
      </c>
      <c r="H861" s="2" t="s">
        <v>20</v>
      </c>
      <c r="I861" s="2">
        <v>2662</v>
      </c>
      <c r="J861" s="8">
        <f t="shared" si="146"/>
        <v>72.993613824192337</v>
      </c>
      <c r="K861" s="22" t="s">
        <v>15</v>
      </c>
      <c r="L861" s="22" t="s">
        <v>16</v>
      </c>
      <c r="M861" s="2">
        <v>1574056800</v>
      </c>
      <c r="N861" s="2">
        <v>1576389600</v>
      </c>
      <c r="O861" s="2" t="b">
        <v>0</v>
      </c>
      <c r="P861" s="2" t="b">
        <v>0</v>
      </c>
      <c r="Q861" s="2" t="b">
        <f>AND(Table1[[#This Row],[staff_pick]]=TRUE,Table1[[#This Row],[spotlight]]=TRUE)</f>
        <v>0</v>
      </c>
      <c r="R861" s="2" t="s">
        <v>119</v>
      </c>
      <c r="S861" s="8" t="str">
        <f t="shared" si="147"/>
        <v>publishing</v>
      </c>
      <c r="T861" s="8" t="str">
        <f t="shared" si="148"/>
        <v>fiction</v>
      </c>
      <c r="U861" s="12">
        <f t="shared" si="149"/>
        <v>43787.25</v>
      </c>
      <c r="V861" s="12">
        <f t="shared" si="150"/>
        <v>43814.25</v>
      </c>
      <c r="W861" s="16">
        <f t="shared" si="151"/>
        <v>27</v>
      </c>
      <c r="X861" s="15">
        <f t="shared" si="152"/>
        <v>1.32</v>
      </c>
      <c r="Y861" s="19">
        <f t="shared" si="153"/>
        <v>129545.45454545454</v>
      </c>
      <c r="Z861" s="19">
        <f t="shared" si="154"/>
        <v>147203.78787878787</v>
      </c>
      <c r="AA861" s="19">
        <f t="shared" si="155"/>
        <v>55.298192291054796</v>
      </c>
      <c r="AB861" s="2" t="str">
        <f t="shared" si="156"/>
        <v>Canada</v>
      </c>
      <c r="AF861"/>
    </row>
    <row r="862" spans="2:32" x14ac:dyDescent="0.25">
      <c r="B862" s="24">
        <v>855</v>
      </c>
      <c r="C862" s="2" t="s">
        <v>1743</v>
      </c>
      <c r="D862" s="3" t="s">
        <v>1744</v>
      </c>
      <c r="E862" s="7">
        <v>23400</v>
      </c>
      <c r="F862" s="7">
        <v>23956</v>
      </c>
      <c r="G862" s="5">
        <f>Table1[[#This Row],[pledged]]/Table1[[#This Row],[goal]]</f>
        <v>1.0237606837606839</v>
      </c>
      <c r="H862" s="2" t="s">
        <v>20</v>
      </c>
      <c r="I862" s="2">
        <v>452</v>
      </c>
      <c r="J862" s="8">
        <f t="shared" si="146"/>
        <v>53</v>
      </c>
      <c r="K862" s="22" t="s">
        <v>26</v>
      </c>
      <c r="L862" s="22" t="s">
        <v>27</v>
      </c>
      <c r="M862" s="2">
        <v>1308373200</v>
      </c>
      <c r="N862" s="2">
        <v>1311051600</v>
      </c>
      <c r="O862" s="2" t="b">
        <v>0</v>
      </c>
      <c r="P862" s="2" t="b">
        <v>0</v>
      </c>
      <c r="Q862" s="2" t="b">
        <f>AND(Table1[[#This Row],[staff_pick]]=TRUE,Table1[[#This Row],[spotlight]]=TRUE)</f>
        <v>0</v>
      </c>
      <c r="R862" s="2" t="s">
        <v>33</v>
      </c>
      <c r="S862" s="8" t="str">
        <f t="shared" si="147"/>
        <v>theater</v>
      </c>
      <c r="T862" s="8" t="str">
        <f t="shared" si="148"/>
        <v>plays</v>
      </c>
      <c r="U862" s="12">
        <f t="shared" si="149"/>
        <v>40712.208333333336</v>
      </c>
      <c r="V862" s="12">
        <f t="shared" si="150"/>
        <v>40743.208333333336</v>
      </c>
      <c r="W862" s="16">
        <f t="shared" si="151"/>
        <v>31</v>
      </c>
      <c r="X862" s="15">
        <f t="shared" si="152"/>
        <v>1.49</v>
      </c>
      <c r="Y862" s="19">
        <f t="shared" si="153"/>
        <v>15704.697986577181</v>
      </c>
      <c r="Z862" s="19">
        <f t="shared" si="154"/>
        <v>16077.852348993289</v>
      </c>
      <c r="AA862" s="19">
        <f t="shared" si="155"/>
        <v>35.570469798657719</v>
      </c>
      <c r="AB862" s="2" t="str">
        <f t="shared" si="156"/>
        <v>Australia</v>
      </c>
      <c r="AF862"/>
    </row>
    <row r="863" spans="2:32" x14ac:dyDescent="0.25">
      <c r="B863" s="24">
        <v>856</v>
      </c>
      <c r="C863" s="2" t="s">
        <v>1599</v>
      </c>
      <c r="D863" s="3" t="s">
        <v>1745</v>
      </c>
      <c r="E863" s="7">
        <v>2400</v>
      </c>
      <c r="F863" s="7">
        <v>8558</v>
      </c>
      <c r="G863" s="5">
        <f>Table1[[#This Row],[pledged]]/Table1[[#This Row],[goal]]</f>
        <v>3.5658333333333334</v>
      </c>
      <c r="H863" s="2" t="s">
        <v>20</v>
      </c>
      <c r="I863" s="2">
        <v>158</v>
      </c>
      <c r="J863" s="8">
        <f t="shared" si="146"/>
        <v>54.164556962025316</v>
      </c>
      <c r="K863" s="22" t="s">
        <v>21</v>
      </c>
      <c r="L863" s="22" t="s">
        <v>22</v>
      </c>
      <c r="M863" s="2">
        <v>1335243600</v>
      </c>
      <c r="N863" s="2">
        <v>1336712400</v>
      </c>
      <c r="O863" s="2" t="b">
        <v>0</v>
      </c>
      <c r="P863" s="2" t="b">
        <v>0</v>
      </c>
      <c r="Q863" s="2" t="b">
        <f>AND(Table1[[#This Row],[staff_pick]]=TRUE,Table1[[#This Row],[spotlight]]=TRUE)</f>
        <v>0</v>
      </c>
      <c r="R863" s="2" t="s">
        <v>17</v>
      </c>
      <c r="S863" s="8" t="str">
        <f t="shared" si="147"/>
        <v>food</v>
      </c>
      <c r="T863" s="8" t="str">
        <f t="shared" si="148"/>
        <v>food trucks</v>
      </c>
      <c r="U863" s="12">
        <f t="shared" si="149"/>
        <v>41023.208333333336</v>
      </c>
      <c r="V863" s="12">
        <f t="shared" si="150"/>
        <v>41040.208333333336</v>
      </c>
      <c r="W863" s="16">
        <f t="shared" si="151"/>
        <v>17</v>
      </c>
      <c r="X863" s="15">
        <f t="shared" si="152"/>
        <v>1</v>
      </c>
      <c r="Y863" s="19">
        <f t="shared" si="153"/>
        <v>2400</v>
      </c>
      <c r="Z863" s="19">
        <f t="shared" si="154"/>
        <v>8558</v>
      </c>
      <c r="AA863" s="19">
        <f t="shared" si="155"/>
        <v>54.164556962025316</v>
      </c>
      <c r="AB863" s="2" t="str">
        <f t="shared" si="156"/>
        <v>USA</v>
      </c>
      <c r="AF863"/>
    </row>
    <row r="864" spans="2:32" x14ac:dyDescent="0.25">
      <c r="B864" s="24">
        <v>857</v>
      </c>
      <c r="C864" s="2" t="s">
        <v>1746</v>
      </c>
      <c r="D864" s="3" t="s">
        <v>1747</v>
      </c>
      <c r="E864" s="7">
        <v>5300</v>
      </c>
      <c r="F864" s="7">
        <v>7413</v>
      </c>
      <c r="G864" s="5">
        <f>Table1[[#This Row],[pledged]]/Table1[[#This Row],[goal]]</f>
        <v>1.3986792452830188</v>
      </c>
      <c r="H864" s="2" t="s">
        <v>20</v>
      </c>
      <c r="I864" s="2">
        <v>225</v>
      </c>
      <c r="J864" s="8">
        <f t="shared" si="146"/>
        <v>32.946666666666665</v>
      </c>
      <c r="K864" s="22" t="s">
        <v>98</v>
      </c>
      <c r="L864" s="22" t="s">
        <v>99</v>
      </c>
      <c r="M864" s="2">
        <v>1328421600</v>
      </c>
      <c r="N864" s="2">
        <v>1330408800</v>
      </c>
      <c r="O864" s="2" t="b">
        <v>1</v>
      </c>
      <c r="P864" s="2" t="b">
        <v>0</v>
      </c>
      <c r="Q864" s="2" t="b">
        <f>AND(Table1[[#This Row],[staff_pick]]=TRUE,Table1[[#This Row],[spotlight]]=TRUE)</f>
        <v>0</v>
      </c>
      <c r="R864" s="2" t="s">
        <v>100</v>
      </c>
      <c r="S864" s="8" t="str">
        <f t="shared" si="147"/>
        <v>film &amp; video</v>
      </c>
      <c r="T864" s="8" t="str">
        <f t="shared" si="148"/>
        <v>shorts</v>
      </c>
      <c r="U864" s="12">
        <f t="shared" si="149"/>
        <v>40944.25</v>
      </c>
      <c r="V864" s="12">
        <f t="shared" si="150"/>
        <v>40967.25</v>
      </c>
      <c r="W864" s="16">
        <f t="shared" si="151"/>
        <v>23</v>
      </c>
      <c r="X864" s="15">
        <f t="shared" si="152"/>
        <v>0.96</v>
      </c>
      <c r="Y864" s="19">
        <f t="shared" si="153"/>
        <v>5520.8333333333339</v>
      </c>
      <c r="Z864" s="19">
        <f t="shared" si="154"/>
        <v>7721.875</v>
      </c>
      <c r="AA864" s="19">
        <f t="shared" si="155"/>
        <v>34.319444444444443</v>
      </c>
      <c r="AB864" s="2" t="str">
        <f t="shared" si="156"/>
        <v>Switzerland</v>
      </c>
      <c r="AF864"/>
    </row>
    <row r="865" spans="2:32" x14ac:dyDescent="0.25">
      <c r="B865" s="24">
        <v>858</v>
      </c>
      <c r="C865" s="2" t="s">
        <v>1748</v>
      </c>
      <c r="D865" s="3" t="s">
        <v>1749</v>
      </c>
      <c r="E865" s="7">
        <v>4000</v>
      </c>
      <c r="F865" s="7">
        <v>2778</v>
      </c>
      <c r="G865" s="5">
        <f>Table1[[#This Row],[pledged]]/Table1[[#This Row],[goal]]</f>
        <v>0.69450000000000001</v>
      </c>
      <c r="H865" s="2" t="s">
        <v>14</v>
      </c>
      <c r="I865" s="2">
        <v>35</v>
      </c>
      <c r="J865" s="8">
        <f t="shared" si="146"/>
        <v>79.371428571428567</v>
      </c>
      <c r="K865" s="22" t="s">
        <v>21</v>
      </c>
      <c r="L865" s="22" t="s">
        <v>22</v>
      </c>
      <c r="M865" s="2">
        <v>1524286800</v>
      </c>
      <c r="N865" s="2">
        <v>1524891600</v>
      </c>
      <c r="O865" s="2" t="b">
        <v>1</v>
      </c>
      <c r="P865" s="2" t="b">
        <v>0</v>
      </c>
      <c r="Q865" s="2" t="b">
        <f>AND(Table1[[#This Row],[staff_pick]]=TRUE,Table1[[#This Row],[spotlight]]=TRUE)</f>
        <v>0</v>
      </c>
      <c r="R865" s="2" t="s">
        <v>17</v>
      </c>
      <c r="S865" s="8" t="str">
        <f t="shared" si="147"/>
        <v>food</v>
      </c>
      <c r="T865" s="8" t="str">
        <f t="shared" si="148"/>
        <v>food trucks</v>
      </c>
      <c r="U865" s="12">
        <f t="shared" si="149"/>
        <v>43211.208333333328</v>
      </c>
      <c r="V865" s="12">
        <f t="shared" si="150"/>
        <v>43218.208333333328</v>
      </c>
      <c r="W865" s="16">
        <f t="shared" si="151"/>
        <v>7</v>
      </c>
      <c r="X865" s="15">
        <f t="shared" si="152"/>
        <v>1</v>
      </c>
      <c r="Y865" s="19">
        <f t="shared" si="153"/>
        <v>4000</v>
      </c>
      <c r="Z865" s="19">
        <f t="shared" si="154"/>
        <v>2778</v>
      </c>
      <c r="AA865" s="19">
        <f t="shared" si="155"/>
        <v>79.371428571428567</v>
      </c>
      <c r="AB865" s="2" t="str">
        <f t="shared" si="156"/>
        <v>USA</v>
      </c>
      <c r="AF865"/>
    </row>
    <row r="866" spans="2:32" x14ac:dyDescent="0.25">
      <c r="B866" s="24">
        <v>859</v>
      </c>
      <c r="C866" s="2" t="s">
        <v>1750</v>
      </c>
      <c r="D866" s="3" t="s">
        <v>1751</v>
      </c>
      <c r="E866" s="7">
        <v>7300</v>
      </c>
      <c r="F866" s="7">
        <v>2594</v>
      </c>
      <c r="G866" s="5">
        <f>Table1[[#This Row],[pledged]]/Table1[[#This Row],[goal]]</f>
        <v>0.35534246575342465</v>
      </c>
      <c r="H866" s="2" t="s">
        <v>14</v>
      </c>
      <c r="I866" s="2">
        <v>63</v>
      </c>
      <c r="J866" s="8">
        <f t="shared" si="146"/>
        <v>41.174603174603178</v>
      </c>
      <c r="K866" s="22" t="s">
        <v>21</v>
      </c>
      <c r="L866" s="22" t="s">
        <v>22</v>
      </c>
      <c r="M866" s="2">
        <v>1362117600</v>
      </c>
      <c r="N866" s="2">
        <v>1363669200</v>
      </c>
      <c r="O866" s="2" t="b">
        <v>0</v>
      </c>
      <c r="P866" s="2" t="b">
        <v>1</v>
      </c>
      <c r="Q866" s="2" t="b">
        <f>AND(Table1[[#This Row],[staff_pick]]=TRUE,Table1[[#This Row],[spotlight]]=TRUE)</f>
        <v>0</v>
      </c>
      <c r="R866" s="2" t="s">
        <v>33</v>
      </c>
      <c r="S866" s="8" t="str">
        <f t="shared" si="147"/>
        <v>theater</v>
      </c>
      <c r="T866" s="8" t="str">
        <f t="shared" si="148"/>
        <v>plays</v>
      </c>
      <c r="U866" s="12">
        <f t="shared" si="149"/>
        <v>41334.25</v>
      </c>
      <c r="V866" s="12">
        <f t="shared" si="150"/>
        <v>41352.208333333336</v>
      </c>
      <c r="W866" s="16">
        <f t="shared" si="151"/>
        <v>18</v>
      </c>
      <c r="X866" s="15">
        <f t="shared" si="152"/>
        <v>1</v>
      </c>
      <c r="Y866" s="19">
        <f t="shared" si="153"/>
        <v>7300</v>
      </c>
      <c r="Z866" s="19">
        <f t="shared" si="154"/>
        <v>2594</v>
      </c>
      <c r="AA866" s="19">
        <f t="shared" si="155"/>
        <v>41.174603174603178</v>
      </c>
      <c r="AB866" s="2" t="str">
        <f t="shared" si="156"/>
        <v>USA</v>
      </c>
      <c r="AF866"/>
    </row>
    <row r="867" spans="2:32" x14ac:dyDescent="0.25">
      <c r="B867" s="24">
        <v>860</v>
      </c>
      <c r="C867" s="2" t="s">
        <v>1752</v>
      </c>
      <c r="D867" s="3" t="s">
        <v>1753</v>
      </c>
      <c r="E867" s="7">
        <v>2000</v>
      </c>
      <c r="F867" s="7">
        <v>5033</v>
      </c>
      <c r="G867" s="5">
        <f>Table1[[#This Row],[pledged]]/Table1[[#This Row],[goal]]</f>
        <v>2.5165000000000002</v>
      </c>
      <c r="H867" s="2" t="s">
        <v>20</v>
      </c>
      <c r="I867" s="2">
        <v>65</v>
      </c>
      <c r="J867" s="8">
        <f t="shared" si="146"/>
        <v>77.430769230769229</v>
      </c>
      <c r="K867" s="22" t="s">
        <v>21</v>
      </c>
      <c r="L867" s="22" t="s">
        <v>22</v>
      </c>
      <c r="M867" s="2">
        <v>1550556000</v>
      </c>
      <c r="N867" s="2">
        <v>1551420000</v>
      </c>
      <c r="O867" s="2" t="b">
        <v>0</v>
      </c>
      <c r="P867" s="2" t="b">
        <v>1</v>
      </c>
      <c r="Q867" s="2" t="b">
        <f>AND(Table1[[#This Row],[staff_pick]]=TRUE,Table1[[#This Row],[spotlight]]=TRUE)</f>
        <v>0</v>
      </c>
      <c r="R867" s="2" t="s">
        <v>65</v>
      </c>
      <c r="S867" s="8" t="str">
        <f t="shared" si="147"/>
        <v>technology</v>
      </c>
      <c r="T867" s="8" t="str">
        <f t="shared" si="148"/>
        <v>wearables</v>
      </c>
      <c r="U867" s="12">
        <f t="shared" si="149"/>
        <v>43515.25</v>
      </c>
      <c r="V867" s="12">
        <f t="shared" si="150"/>
        <v>43525.25</v>
      </c>
      <c r="W867" s="16">
        <f t="shared" si="151"/>
        <v>10</v>
      </c>
      <c r="X867" s="15">
        <f t="shared" si="152"/>
        <v>1</v>
      </c>
      <c r="Y867" s="19">
        <f t="shared" si="153"/>
        <v>2000</v>
      </c>
      <c r="Z867" s="19">
        <f t="shared" si="154"/>
        <v>5033</v>
      </c>
      <c r="AA867" s="19">
        <f t="shared" si="155"/>
        <v>77.430769230769229</v>
      </c>
      <c r="AB867" s="2" t="str">
        <f t="shared" si="156"/>
        <v>USA</v>
      </c>
      <c r="AF867"/>
    </row>
    <row r="868" spans="2:32" x14ac:dyDescent="0.25">
      <c r="B868" s="24">
        <v>861</v>
      </c>
      <c r="C868" s="2" t="s">
        <v>1754</v>
      </c>
      <c r="D868" s="3" t="s">
        <v>1755</v>
      </c>
      <c r="E868" s="7">
        <v>8800</v>
      </c>
      <c r="F868" s="7">
        <v>9317</v>
      </c>
      <c r="G868" s="5">
        <f>Table1[[#This Row],[pledged]]/Table1[[#This Row],[goal]]</f>
        <v>1.0587500000000001</v>
      </c>
      <c r="H868" s="2" t="s">
        <v>20</v>
      </c>
      <c r="I868" s="2">
        <v>163</v>
      </c>
      <c r="J868" s="8">
        <f t="shared" si="146"/>
        <v>57.159509202453989</v>
      </c>
      <c r="K868" s="22" t="s">
        <v>21</v>
      </c>
      <c r="L868" s="22" t="s">
        <v>22</v>
      </c>
      <c r="M868" s="2">
        <v>1269147600</v>
      </c>
      <c r="N868" s="2">
        <v>1269838800</v>
      </c>
      <c r="O868" s="2" t="b">
        <v>0</v>
      </c>
      <c r="P868" s="2" t="b">
        <v>0</v>
      </c>
      <c r="Q868" s="2" t="b">
        <f>AND(Table1[[#This Row],[staff_pick]]=TRUE,Table1[[#This Row],[spotlight]]=TRUE)</f>
        <v>0</v>
      </c>
      <c r="R868" s="2" t="s">
        <v>33</v>
      </c>
      <c r="S868" s="8" t="str">
        <f t="shared" si="147"/>
        <v>theater</v>
      </c>
      <c r="T868" s="8" t="str">
        <f t="shared" si="148"/>
        <v>plays</v>
      </c>
      <c r="U868" s="12">
        <f t="shared" si="149"/>
        <v>40258.208333333336</v>
      </c>
      <c r="V868" s="12">
        <f t="shared" si="150"/>
        <v>40266.208333333336</v>
      </c>
      <c r="W868" s="16">
        <f t="shared" si="151"/>
        <v>8</v>
      </c>
      <c r="X868" s="15">
        <f t="shared" si="152"/>
        <v>1</v>
      </c>
      <c r="Y868" s="19">
        <f t="shared" si="153"/>
        <v>8800</v>
      </c>
      <c r="Z868" s="19">
        <f t="shared" si="154"/>
        <v>9317</v>
      </c>
      <c r="AA868" s="19">
        <f t="shared" si="155"/>
        <v>57.159509202453989</v>
      </c>
      <c r="AB868" s="2" t="str">
        <f t="shared" si="156"/>
        <v>USA</v>
      </c>
      <c r="AF868"/>
    </row>
    <row r="869" spans="2:32" x14ac:dyDescent="0.25">
      <c r="B869" s="24">
        <v>862</v>
      </c>
      <c r="C869" s="2" t="s">
        <v>1756</v>
      </c>
      <c r="D869" s="3" t="s">
        <v>1757</v>
      </c>
      <c r="E869" s="7">
        <v>3500</v>
      </c>
      <c r="F869" s="7">
        <v>6560</v>
      </c>
      <c r="G869" s="5">
        <f>Table1[[#This Row],[pledged]]/Table1[[#This Row],[goal]]</f>
        <v>1.8742857142857143</v>
      </c>
      <c r="H869" s="2" t="s">
        <v>20</v>
      </c>
      <c r="I869" s="2">
        <v>85</v>
      </c>
      <c r="J869" s="8">
        <f t="shared" si="146"/>
        <v>77.17647058823529</v>
      </c>
      <c r="K869" s="22" t="s">
        <v>21</v>
      </c>
      <c r="L869" s="22" t="s">
        <v>22</v>
      </c>
      <c r="M869" s="2">
        <v>1312174800</v>
      </c>
      <c r="N869" s="2">
        <v>1312520400</v>
      </c>
      <c r="O869" s="2" t="b">
        <v>0</v>
      </c>
      <c r="P869" s="2" t="b">
        <v>0</v>
      </c>
      <c r="Q869" s="2" t="b">
        <f>AND(Table1[[#This Row],[staff_pick]]=TRUE,Table1[[#This Row],[spotlight]]=TRUE)</f>
        <v>0</v>
      </c>
      <c r="R869" s="2" t="s">
        <v>33</v>
      </c>
      <c r="S869" s="8" t="str">
        <f t="shared" si="147"/>
        <v>theater</v>
      </c>
      <c r="T869" s="8" t="str">
        <f t="shared" si="148"/>
        <v>plays</v>
      </c>
      <c r="U869" s="12">
        <f t="shared" si="149"/>
        <v>40756.208333333336</v>
      </c>
      <c r="V869" s="12">
        <f t="shared" si="150"/>
        <v>40760.208333333336</v>
      </c>
      <c r="W869" s="16">
        <f t="shared" si="151"/>
        <v>4</v>
      </c>
      <c r="X869" s="15">
        <f t="shared" si="152"/>
        <v>1</v>
      </c>
      <c r="Y869" s="19">
        <f t="shared" si="153"/>
        <v>3500</v>
      </c>
      <c r="Z869" s="19">
        <f t="shared" si="154"/>
        <v>6560</v>
      </c>
      <c r="AA869" s="19">
        <f t="shared" si="155"/>
        <v>77.17647058823529</v>
      </c>
      <c r="AB869" s="2" t="str">
        <f t="shared" si="156"/>
        <v>USA</v>
      </c>
      <c r="AF869"/>
    </row>
    <row r="870" spans="2:32" x14ac:dyDescent="0.25">
      <c r="B870" s="24">
        <v>863</v>
      </c>
      <c r="C870" s="2" t="s">
        <v>1758</v>
      </c>
      <c r="D870" s="3" t="s">
        <v>1759</v>
      </c>
      <c r="E870" s="7">
        <v>1400</v>
      </c>
      <c r="F870" s="7">
        <v>5415</v>
      </c>
      <c r="G870" s="5">
        <f>Table1[[#This Row],[pledged]]/Table1[[#This Row],[goal]]</f>
        <v>3.8678571428571429</v>
      </c>
      <c r="H870" s="2" t="s">
        <v>20</v>
      </c>
      <c r="I870" s="2">
        <v>217</v>
      </c>
      <c r="J870" s="8">
        <f t="shared" si="146"/>
        <v>24.953917050691246</v>
      </c>
      <c r="K870" s="22" t="s">
        <v>21</v>
      </c>
      <c r="L870" s="22" t="s">
        <v>22</v>
      </c>
      <c r="M870" s="2">
        <v>1434517200</v>
      </c>
      <c r="N870" s="2">
        <v>1436504400</v>
      </c>
      <c r="O870" s="2" t="b">
        <v>0</v>
      </c>
      <c r="P870" s="2" t="b">
        <v>1</v>
      </c>
      <c r="Q870" s="2" t="b">
        <f>AND(Table1[[#This Row],[staff_pick]]=TRUE,Table1[[#This Row],[spotlight]]=TRUE)</f>
        <v>0</v>
      </c>
      <c r="R870" s="2" t="s">
        <v>269</v>
      </c>
      <c r="S870" s="8" t="str">
        <f t="shared" si="147"/>
        <v>film &amp; video</v>
      </c>
      <c r="T870" s="8" t="str">
        <f t="shared" si="148"/>
        <v>television</v>
      </c>
      <c r="U870" s="12">
        <f t="shared" si="149"/>
        <v>42172.208333333328</v>
      </c>
      <c r="V870" s="12">
        <f t="shared" si="150"/>
        <v>42195.208333333328</v>
      </c>
      <c r="W870" s="16">
        <f t="shared" si="151"/>
        <v>23</v>
      </c>
      <c r="X870" s="15">
        <f t="shared" si="152"/>
        <v>1</v>
      </c>
      <c r="Y870" s="19">
        <f t="shared" si="153"/>
        <v>1400</v>
      </c>
      <c r="Z870" s="19">
        <f t="shared" si="154"/>
        <v>5415</v>
      </c>
      <c r="AA870" s="19">
        <f t="shared" si="155"/>
        <v>24.953917050691246</v>
      </c>
      <c r="AB870" s="2" t="str">
        <f t="shared" si="156"/>
        <v>USA</v>
      </c>
      <c r="AF870"/>
    </row>
    <row r="871" spans="2:32" x14ac:dyDescent="0.25">
      <c r="B871" s="24">
        <v>864</v>
      </c>
      <c r="C871" s="2" t="s">
        <v>1760</v>
      </c>
      <c r="D871" s="3" t="s">
        <v>1761</v>
      </c>
      <c r="E871" s="7">
        <v>4200</v>
      </c>
      <c r="F871" s="7">
        <v>14577</v>
      </c>
      <c r="G871" s="5">
        <f>Table1[[#This Row],[pledged]]/Table1[[#This Row],[goal]]</f>
        <v>3.4707142857142856</v>
      </c>
      <c r="H871" s="2" t="s">
        <v>20</v>
      </c>
      <c r="I871" s="2">
        <v>150</v>
      </c>
      <c r="J871" s="8">
        <f t="shared" si="146"/>
        <v>97.18</v>
      </c>
      <c r="K871" s="22" t="s">
        <v>21</v>
      </c>
      <c r="L871" s="22" t="s">
        <v>22</v>
      </c>
      <c r="M871" s="2">
        <v>1471582800</v>
      </c>
      <c r="N871" s="2">
        <v>1472014800</v>
      </c>
      <c r="O871" s="2" t="b">
        <v>0</v>
      </c>
      <c r="P871" s="2" t="b">
        <v>0</v>
      </c>
      <c r="Q871" s="2" t="b">
        <f>AND(Table1[[#This Row],[staff_pick]]=TRUE,Table1[[#This Row],[spotlight]]=TRUE)</f>
        <v>0</v>
      </c>
      <c r="R871" s="2" t="s">
        <v>100</v>
      </c>
      <c r="S871" s="8" t="str">
        <f t="shared" si="147"/>
        <v>film &amp; video</v>
      </c>
      <c r="T871" s="8" t="str">
        <f t="shared" si="148"/>
        <v>shorts</v>
      </c>
      <c r="U871" s="12">
        <f t="shared" si="149"/>
        <v>42601.208333333328</v>
      </c>
      <c r="V871" s="12">
        <f t="shared" si="150"/>
        <v>42606.208333333328</v>
      </c>
      <c r="W871" s="16">
        <f t="shared" si="151"/>
        <v>5</v>
      </c>
      <c r="X871" s="15">
        <f t="shared" si="152"/>
        <v>1</v>
      </c>
      <c r="Y871" s="19">
        <f t="shared" si="153"/>
        <v>4200</v>
      </c>
      <c r="Z871" s="19">
        <f t="shared" si="154"/>
        <v>14577</v>
      </c>
      <c r="AA871" s="19">
        <f t="shared" si="155"/>
        <v>97.18</v>
      </c>
      <c r="AB871" s="2" t="str">
        <f t="shared" si="156"/>
        <v>USA</v>
      </c>
      <c r="AF871"/>
    </row>
    <row r="872" spans="2:32" x14ac:dyDescent="0.25">
      <c r="B872" s="24">
        <v>865</v>
      </c>
      <c r="C872" s="2" t="s">
        <v>1762</v>
      </c>
      <c r="D872" s="3" t="s">
        <v>1763</v>
      </c>
      <c r="E872" s="7">
        <v>81000</v>
      </c>
      <c r="F872" s="7">
        <v>150515</v>
      </c>
      <c r="G872" s="5">
        <f>Table1[[#This Row],[pledged]]/Table1[[#This Row],[goal]]</f>
        <v>1.8582098765432098</v>
      </c>
      <c r="H872" s="2" t="s">
        <v>20</v>
      </c>
      <c r="I872" s="2">
        <v>3272</v>
      </c>
      <c r="J872" s="8">
        <f t="shared" si="146"/>
        <v>46.000916870415651</v>
      </c>
      <c r="K872" s="22" t="s">
        <v>21</v>
      </c>
      <c r="L872" s="22" t="s">
        <v>22</v>
      </c>
      <c r="M872" s="2">
        <v>1410757200</v>
      </c>
      <c r="N872" s="2">
        <v>1411534800</v>
      </c>
      <c r="O872" s="2" t="b">
        <v>0</v>
      </c>
      <c r="P872" s="2" t="b">
        <v>0</v>
      </c>
      <c r="Q872" s="2" t="b">
        <f>AND(Table1[[#This Row],[staff_pick]]=TRUE,Table1[[#This Row],[spotlight]]=TRUE)</f>
        <v>0</v>
      </c>
      <c r="R872" s="2" t="s">
        <v>33</v>
      </c>
      <c r="S872" s="8" t="str">
        <f t="shared" si="147"/>
        <v>theater</v>
      </c>
      <c r="T872" s="8" t="str">
        <f t="shared" si="148"/>
        <v>plays</v>
      </c>
      <c r="U872" s="12">
        <f t="shared" si="149"/>
        <v>41897.208333333336</v>
      </c>
      <c r="V872" s="12">
        <f t="shared" si="150"/>
        <v>41906.208333333336</v>
      </c>
      <c r="W872" s="16">
        <f t="shared" si="151"/>
        <v>9</v>
      </c>
      <c r="X872" s="15">
        <f t="shared" si="152"/>
        <v>1</v>
      </c>
      <c r="Y872" s="19">
        <f t="shared" si="153"/>
        <v>81000</v>
      </c>
      <c r="Z872" s="19">
        <f t="shared" si="154"/>
        <v>150515</v>
      </c>
      <c r="AA872" s="19">
        <f t="shared" si="155"/>
        <v>46.000916870415651</v>
      </c>
      <c r="AB872" s="2" t="str">
        <f t="shared" si="156"/>
        <v>USA</v>
      </c>
      <c r="AF872"/>
    </row>
    <row r="873" spans="2:32" x14ac:dyDescent="0.25">
      <c r="B873" s="24">
        <v>866</v>
      </c>
      <c r="C873" s="2" t="s">
        <v>1764</v>
      </c>
      <c r="D873" s="3" t="s">
        <v>1765</v>
      </c>
      <c r="E873" s="7">
        <v>182800</v>
      </c>
      <c r="F873" s="7">
        <v>79045</v>
      </c>
      <c r="G873" s="5">
        <f>Table1[[#This Row],[pledged]]/Table1[[#This Row],[goal]]</f>
        <v>0.43241247264770238</v>
      </c>
      <c r="H873" s="2" t="s">
        <v>74</v>
      </c>
      <c r="I873" s="2">
        <v>898</v>
      </c>
      <c r="J873" s="8">
        <f t="shared" si="146"/>
        <v>88.023385300668153</v>
      </c>
      <c r="K873" s="22" t="s">
        <v>21</v>
      </c>
      <c r="L873" s="22" t="s">
        <v>22</v>
      </c>
      <c r="M873" s="2">
        <v>1304830800</v>
      </c>
      <c r="N873" s="2">
        <v>1304917200</v>
      </c>
      <c r="O873" s="2" t="b">
        <v>0</v>
      </c>
      <c r="P873" s="2" t="b">
        <v>0</v>
      </c>
      <c r="Q873" s="2" t="b">
        <f>AND(Table1[[#This Row],[staff_pick]]=TRUE,Table1[[#This Row],[spotlight]]=TRUE)</f>
        <v>0</v>
      </c>
      <c r="R873" s="2" t="s">
        <v>122</v>
      </c>
      <c r="S873" s="8" t="str">
        <f t="shared" si="147"/>
        <v>photography</v>
      </c>
      <c r="T873" s="8" t="str">
        <f t="shared" si="148"/>
        <v>photography books</v>
      </c>
      <c r="U873" s="12">
        <f t="shared" si="149"/>
        <v>40671.208333333336</v>
      </c>
      <c r="V873" s="12">
        <f t="shared" si="150"/>
        <v>40672.208333333336</v>
      </c>
      <c r="W873" s="16">
        <f t="shared" si="151"/>
        <v>1</v>
      </c>
      <c r="X873" s="15">
        <f t="shared" si="152"/>
        <v>1</v>
      </c>
      <c r="Y873" s="19">
        <f t="shared" si="153"/>
        <v>182800</v>
      </c>
      <c r="Z873" s="19">
        <f t="shared" si="154"/>
        <v>79045</v>
      </c>
      <c r="AA873" s="19">
        <f t="shared" si="155"/>
        <v>88.023385300668153</v>
      </c>
      <c r="AB873" s="2" t="str">
        <f t="shared" si="156"/>
        <v>USA</v>
      </c>
      <c r="AF873"/>
    </row>
    <row r="874" spans="2:32" x14ac:dyDescent="0.25">
      <c r="B874" s="24">
        <v>867</v>
      </c>
      <c r="C874" s="2" t="s">
        <v>1766</v>
      </c>
      <c r="D874" s="3" t="s">
        <v>1767</v>
      </c>
      <c r="E874" s="7">
        <v>4800</v>
      </c>
      <c r="F874" s="7">
        <v>7797</v>
      </c>
      <c r="G874" s="5">
        <f>Table1[[#This Row],[pledged]]/Table1[[#This Row],[goal]]</f>
        <v>1.6243749999999999</v>
      </c>
      <c r="H874" s="2" t="s">
        <v>20</v>
      </c>
      <c r="I874" s="2">
        <v>300</v>
      </c>
      <c r="J874" s="8">
        <f t="shared" si="146"/>
        <v>25.99</v>
      </c>
      <c r="K874" s="22" t="s">
        <v>21</v>
      </c>
      <c r="L874" s="22" t="s">
        <v>22</v>
      </c>
      <c r="M874" s="2">
        <v>1539061200</v>
      </c>
      <c r="N874" s="2">
        <v>1539579600</v>
      </c>
      <c r="O874" s="2" t="b">
        <v>0</v>
      </c>
      <c r="P874" s="2" t="b">
        <v>0</v>
      </c>
      <c r="Q874" s="2" t="b">
        <f>AND(Table1[[#This Row],[staff_pick]]=TRUE,Table1[[#This Row],[spotlight]]=TRUE)</f>
        <v>0</v>
      </c>
      <c r="R874" s="2" t="s">
        <v>17</v>
      </c>
      <c r="S874" s="8" t="str">
        <f t="shared" si="147"/>
        <v>food</v>
      </c>
      <c r="T874" s="8" t="str">
        <f t="shared" si="148"/>
        <v>food trucks</v>
      </c>
      <c r="U874" s="12">
        <f t="shared" si="149"/>
        <v>43382.208333333328</v>
      </c>
      <c r="V874" s="12">
        <f t="shared" si="150"/>
        <v>43388.208333333328</v>
      </c>
      <c r="W874" s="16">
        <f t="shared" si="151"/>
        <v>6</v>
      </c>
      <c r="X874" s="15">
        <f t="shared" si="152"/>
        <v>1</v>
      </c>
      <c r="Y874" s="19">
        <f t="shared" si="153"/>
        <v>4800</v>
      </c>
      <c r="Z874" s="19">
        <f t="shared" si="154"/>
        <v>7797</v>
      </c>
      <c r="AA874" s="19">
        <f t="shared" si="155"/>
        <v>25.99</v>
      </c>
      <c r="AB874" s="2" t="str">
        <f t="shared" si="156"/>
        <v>USA</v>
      </c>
      <c r="AF874"/>
    </row>
    <row r="875" spans="2:32" x14ac:dyDescent="0.25">
      <c r="B875" s="24">
        <v>868</v>
      </c>
      <c r="C875" s="2" t="s">
        <v>1768</v>
      </c>
      <c r="D875" s="3" t="s">
        <v>1769</v>
      </c>
      <c r="E875" s="7">
        <v>7000</v>
      </c>
      <c r="F875" s="7">
        <v>12939</v>
      </c>
      <c r="G875" s="5">
        <f>Table1[[#This Row],[pledged]]/Table1[[#This Row],[goal]]</f>
        <v>1.8484285714285715</v>
      </c>
      <c r="H875" s="2" t="s">
        <v>20</v>
      </c>
      <c r="I875" s="2">
        <v>126</v>
      </c>
      <c r="J875" s="8">
        <f t="shared" si="146"/>
        <v>102.69047619047619</v>
      </c>
      <c r="K875" s="22" t="s">
        <v>21</v>
      </c>
      <c r="L875" s="22" t="s">
        <v>22</v>
      </c>
      <c r="M875" s="2">
        <v>1381554000</v>
      </c>
      <c r="N875" s="2">
        <v>1382504400</v>
      </c>
      <c r="O875" s="2" t="b">
        <v>0</v>
      </c>
      <c r="P875" s="2" t="b">
        <v>0</v>
      </c>
      <c r="Q875" s="2" t="b">
        <f>AND(Table1[[#This Row],[staff_pick]]=TRUE,Table1[[#This Row],[spotlight]]=TRUE)</f>
        <v>0</v>
      </c>
      <c r="R875" s="2" t="s">
        <v>33</v>
      </c>
      <c r="S875" s="8" t="str">
        <f t="shared" si="147"/>
        <v>theater</v>
      </c>
      <c r="T875" s="8" t="str">
        <f t="shared" si="148"/>
        <v>plays</v>
      </c>
      <c r="U875" s="12">
        <f t="shared" si="149"/>
        <v>41559.208333333336</v>
      </c>
      <c r="V875" s="12">
        <f t="shared" si="150"/>
        <v>41570.208333333336</v>
      </c>
      <c r="W875" s="16">
        <f t="shared" si="151"/>
        <v>11</v>
      </c>
      <c r="X875" s="15">
        <f t="shared" si="152"/>
        <v>1</v>
      </c>
      <c r="Y875" s="19">
        <f t="shared" si="153"/>
        <v>7000</v>
      </c>
      <c r="Z875" s="19">
        <f t="shared" si="154"/>
        <v>12939</v>
      </c>
      <c r="AA875" s="19">
        <f t="shared" si="155"/>
        <v>102.69047619047619</v>
      </c>
      <c r="AB875" s="2" t="str">
        <f t="shared" si="156"/>
        <v>USA</v>
      </c>
      <c r="AF875"/>
    </row>
    <row r="876" spans="2:32" x14ac:dyDescent="0.25">
      <c r="B876" s="24">
        <v>869</v>
      </c>
      <c r="C876" s="2" t="s">
        <v>1770</v>
      </c>
      <c r="D876" s="3" t="s">
        <v>1771</v>
      </c>
      <c r="E876" s="7">
        <v>161900</v>
      </c>
      <c r="F876" s="7">
        <v>38376</v>
      </c>
      <c r="G876" s="5">
        <f>Table1[[#This Row],[pledged]]/Table1[[#This Row],[goal]]</f>
        <v>0.23703520691785052</v>
      </c>
      <c r="H876" s="2" t="s">
        <v>14</v>
      </c>
      <c r="I876" s="2">
        <v>526</v>
      </c>
      <c r="J876" s="8">
        <f t="shared" si="146"/>
        <v>72.958174904942965</v>
      </c>
      <c r="K876" s="22" t="s">
        <v>21</v>
      </c>
      <c r="L876" s="22" t="s">
        <v>22</v>
      </c>
      <c r="M876" s="2">
        <v>1277096400</v>
      </c>
      <c r="N876" s="2">
        <v>1278306000</v>
      </c>
      <c r="O876" s="2" t="b">
        <v>0</v>
      </c>
      <c r="P876" s="2" t="b">
        <v>0</v>
      </c>
      <c r="Q876" s="2" t="b">
        <f>AND(Table1[[#This Row],[staff_pick]]=TRUE,Table1[[#This Row],[spotlight]]=TRUE)</f>
        <v>0</v>
      </c>
      <c r="R876" s="2" t="s">
        <v>53</v>
      </c>
      <c r="S876" s="8" t="str">
        <f t="shared" si="147"/>
        <v>film &amp; video</v>
      </c>
      <c r="T876" s="8" t="str">
        <f t="shared" si="148"/>
        <v>drama</v>
      </c>
      <c r="U876" s="12">
        <f t="shared" si="149"/>
        <v>40350.208333333336</v>
      </c>
      <c r="V876" s="12">
        <f t="shared" si="150"/>
        <v>40364.208333333336</v>
      </c>
      <c r="W876" s="16">
        <f t="shared" si="151"/>
        <v>14</v>
      </c>
      <c r="X876" s="15">
        <f t="shared" si="152"/>
        <v>1</v>
      </c>
      <c r="Y876" s="19">
        <f t="shared" si="153"/>
        <v>161900</v>
      </c>
      <c r="Z876" s="19">
        <f t="shared" si="154"/>
        <v>38376</v>
      </c>
      <c r="AA876" s="19">
        <f t="shared" si="155"/>
        <v>72.958174904942965</v>
      </c>
      <c r="AB876" s="2" t="str">
        <f t="shared" si="156"/>
        <v>USA</v>
      </c>
      <c r="AF876"/>
    </row>
    <row r="877" spans="2:32" x14ac:dyDescent="0.25">
      <c r="B877" s="24">
        <v>870</v>
      </c>
      <c r="C877" s="2" t="s">
        <v>1772</v>
      </c>
      <c r="D877" s="3" t="s">
        <v>1773</v>
      </c>
      <c r="E877" s="7">
        <v>7700</v>
      </c>
      <c r="F877" s="7">
        <v>6920</v>
      </c>
      <c r="G877" s="5">
        <f>Table1[[#This Row],[pledged]]/Table1[[#This Row],[goal]]</f>
        <v>0.89870129870129867</v>
      </c>
      <c r="H877" s="2" t="s">
        <v>14</v>
      </c>
      <c r="I877" s="2">
        <v>121</v>
      </c>
      <c r="J877" s="8">
        <f t="shared" si="146"/>
        <v>57.190082644628099</v>
      </c>
      <c r="K877" s="22" t="s">
        <v>21</v>
      </c>
      <c r="L877" s="22" t="s">
        <v>22</v>
      </c>
      <c r="M877" s="2">
        <v>1440392400</v>
      </c>
      <c r="N877" s="2">
        <v>1442552400</v>
      </c>
      <c r="O877" s="2" t="b">
        <v>0</v>
      </c>
      <c r="P877" s="2" t="b">
        <v>0</v>
      </c>
      <c r="Q877" s="2" t="b">
        <f>AND(Table1[[#This Row],[staff_pick]]=TRUE,Table1[[#This Row],[spotlight]]=TRUE)</f>
        <v>0</v>
      </c>
      <c r="R877" s="2" t="s">
        <v>33</v>
      </c>
      <c r="S877" s="8" t="str">
        <f t="shared" si="147"/>
        <v>theater</v>
      </c>
      <c r="T877" s="8" t="str">
        <f t="shared" si="148"/>
        <v>plays</v>
      </c>
      <c r="U877" s="12">
        <f t="shared" si="149"/>
        <v>42240.208333333328</v>
      </c>
      <c r="V877" s="12">
        <f t="shared" si="150"/>
        <v>42265.208333333328</v>
      </c>
      <c r="W877" s="16">
        <f t="shared" si="151"/>
        <v>25</v>
      </c>
      <c r="X877" s="15">
        <f t="shared" si="152"/>
        <v>1</v>
      </c>
      <c r="Y877" s="19">
        <f t="shared" si="153"/>
        <v>7700</v>
      </c>
      <c r="Z877" s="19">
        <f t="shared" si="154"/>
        <v>6920</v>
      </c>
      <c r="AA877" s="19">
        <f t="shared" si="155"/>
        <v>57.190082644628099</v>
      </c>
      <c r="AB877" s="2" t="str">
        <f t="shared" si="156"/>
        <v>USA</v>
      </c>
      <c r="AF877"/>
    </row>
    <row r="878" spans="2:32" x14ac:dyDescent="0.25">
      <c r="B878" s="24">
        <v>871</v>
      </c>
      <c r="C878" s="2" t="s">
        <v>1774</v>
      </c>
      <c r="D878" s="3" t="s">
        <v>1775</v>
      </c>
      <c r="E878" s="7">
        <v>71500</v>
      </c>
      <c r="F878" s="7">
        <v>194912</v>
      </c>
      <c r="G878" s="5">
        <f>Table1[[#This Row],[pledged]]/Table1[[#This Row],[goal]]</f>
        <v>2.7260419580419581</v>
      </c>
      <c r="H878" s="2" t="s">
        <v>20</v>
      </c>
      <c r="I878" s="2">
        <v>2320</v>
      </c>
      <c r="J878" s="8">
        <f t="shared" si="146"/>
        <v>84.013793103448279</v>
      </c>
      <c r="K878" s="22" t="s">
        <v>21</v>
      </c>
      <c r="L878" s="22" t="s">
        <v>22</v>
      </c>
      <c r="M878" s="2">
        <v>1509512400</v>
      </c>
      <c r="N878" s="2">
        <v>1511071200</v>
      </c>
      <c r="O878" s="2" t="b">
        <v>0</v>
      </c>
      <c r="P878" s="2" t="b">
        <v>1</v>
      </c>
      <c r="Q878" s="2" t="b">
        <f>AND(Table1[[#This Row],[staff_pick]]=TRUE,Table1[[#This Row],[spotlight]]=TRUE)</f>
        <v>0</v>
      </c>
      <c r="R878" s="2" t="s">
        <v>33</v>
      </c>
      <c r="S878" s="8" t="str">
        <f t="shared" si="147"/>
        <v>theater</v>
      </c>
      <c r="T878" s="8" t="str">
        <f t="shared" si="148"/>
        <v>plays</v>
      </c>
      <c r="U878" s="12">
        <f t="shared" si="149"/>
        <v>43040.208333333328</v>
      </c>
      <c r="V878" s="12">
        <f t="shared" si="150"/>
        <v>43058.25</v>
      </c>
      <c r="W878" s="16">
        <f t="shared" si="151"/>
        <v>18</v>
      </c>
      <c r="X878" s="15">
        <f t="shared" si="152"/>
        <v>1</v>
      </c>
      <c r="Y878" s="19">
        <f t="shared" si="153"/>
        <v>71500</v>
      </c>
      <c r="Z878" s="19">
        <f t="shared" si="154"/>
        <v>194912</v>
      </c>
      <c r="AA878" s="19">
        <f t="shared" si="155"/>
        <v>84.013793103448279</v>
      </c>
      <c r="AB878" s="2" t="str">
        <f t="shared" si="156"/>
        <v>USA</v>
      </c>
      <c r="AF878"/>
    </row>
    <row r="879" spans="2:32" x14ac:dyDescent="0.25">
      <c r="B879" s="24">
        <v>872</v>
      </c>
      <c r="C879" s="2" t="s">
        <v>1776</v>
      </c>
      <c r="D879" s="3" t="s">
        <v>1777</v>
      </c>
      <c r="E879" s="7">
        <v>4700</v>
      </c>
      <c r="F879" s="7">
        <v>7992</v>
      </c>
      <c r="G879" s="5">
        <f>Table1[[#This Row],[pledged]]/Table1[[#This Row],[goal]]</f>
        <v>1.7004255319148935</v>
      </c>
      <c r="H879" s="2" t="s">
        <v>20</v>
      </c>
      <c r="I879" s="2">
        <v>81</v>
      </c>
      <c r="J879" s="8">
        <f t="shared" si="146"/>
        <v>98.666666666666671</v>
      </c>
      <c r="K879" s="22" t="s">
        <v>26</v>
      </c>
      <c r="L879" s="22" t="s">
        <v>27</v>
      </c>
      <c r="M879" s="2">
        <v>1535950800</v>
      </c>
      <c r="N879" s="2">
        <v>1536382800</v>
      </c>
      <c r="O879" s="2" t="b">
        <v>0</v>
      </c>
      <c r="P879" s="2" t="b">
        <v>0</v>
      </c>
      <c r="Q879" s="2" t="b">
        <f>AND(Table1[[#This Row],[staff_pick]]=TRUE,Table1[[#This Row],[spotlight]]=TRUE)</f>
        <v>0</v>
      </c>
      <c r="R879" s="2" t="s">
        <v>474</v>
      </c>
      <c r="S879" s="8" t="str">
        <f t="shared" si="147"/>
        <v>film &amp; video</v>
      </c>
      <c r="T879" s="8" t="str">
        <f t="shared" si="148"/>
        <v>science fiction</v>
      </c>
      <c r="U879" s="12">
        <f t="shared" si="149"/>
        <v>43346.208333333328</v>
      </c>
      <c r="V879" s="12">
        <f t="shared" si="150"/>
        <v>43351.208333333328</v>
      </c>
      <c r="W879" s="16">
        <f t="shared" si="151"/>
        <v>5</v>
      </c>
      <c r="X879" s="15">
        <f t="shared" si="152"/>
        <v>1.49</v>
      </c>
      <c r="Y879" s="19">
        <f t="shared" si="153"/>
        <v>3154.3624161073826</v>
      </c>
      <c r="Z879" s="19">
        <f t="shared" si="154"/>
        <v>5363.7583892617449</v>
      </c>
      <c r="AA879" s="19">
        <f t="shared" si="155"/>
        <v>66.219239373601795</v>
      </c>
      <c r="AB879" s="2" t="str">
        <f t="shared" si="156"/>
        <v>Australia</v>
      </c>
      <c r="AF879"/>
    </row>
    <row r="880" spans="2:32" x14ac:dyDescent="0.25">
      <c r="B880" s="24">
        <v>873</v>
      </c>
      <c r="C880" s="2" t="s">
        <v>1778</v>
      </c>
      <c r="D880" s="3" t="s">
        <v>1779</v>
      </c>
      <c r="E880" s="7">
        <v>42100</v>
      </c>
      <c r="F880" s="7">
        <v>79268</v>
      </c>
      <c r="G880" s="5">
        <f>Table1[[#This Row],[pledged]]/Table1[[#This Row],[goal]]</f>
        <v>1.8828503562945369</v>
      </c>
      <c r="H880" s="2" t="s">
        <v>20</v>
      </c>
      <c r="I880" s="2">
        <v>1887</v>
      </c>
      <c r="J880" s="8">
        <f t="shared" si="146"/>
        <v>42.007419183889773</v>
      </c>
      <c r="K880" s="22" t="s">
        <v>21</v>
      </c>
      <c r="L880" s="22" t="s">
        <v>22</v>
      </c>
      <c r="M880" s="2">
        <v>1389160800</v>
      </c>
      <c r="N880" s="2">
        <v>1389592800</v>
      </c>
      <c r="O880" s="2" t="b">
        <v>0</v>
      </c>
      <c r="P880" s="2" t="b">
        <v>0</v>
      </c>
      <c r="Q880" s="2" t="b">
        <f>AND(Table1[[#This Row],[staff_pick]]=TRUE,Table1[[#This Row],[spotlight]]=TRUE)</f>
        <v>0</v>
      </c>
      <c r="R880" s="2" t="s">
        <v>122</v>
      </c>
      <c r="S880" s="8" t="str">
        <f t="shared" si="147"/>
        <v>photography</v>
      </c>
      <c r="T880" s="8" t="str">
        <f t="shared" si="148"/>
        <v>photography books</v>
      </c>
      <c r="U880" s="12">
        <f t="shared" si="149"/>
        <v>41647.25</v>
      </c>
      <c r="V880" s="12">
        <f t="shared" si="150"/>
        <v>41652.25</v>
      </c>
      <c r="W880" s="16">
        <f t="shared" si="151"/>
        <v>5</v>
      </c>
      <c r="X880" s="15">
        <f t="shared" si="152"/>
        <v>1</v>
      </c>
      <c r="Y880" s="19">
        <f t="shared" si="153"/>
        <v>42100</v>
      </c>
      <c r="Z880" s="19">
        <f t="shared" si="154"/>
        <v>79268</v>
      </c>
      <c r="AA880" s="19">
        <f t="shared" si="155"/>
        <v>42.007419183889773</v>
      </c>
      <c r="AB880" s="2" t="str">
        <f t="shared" si="156"/>
        <v>USA</v>
      </c>
      <c r="AF880"/>
    </row>
    <row r="881" spans="2:32" x14ac:dyDescent="0.25">
      <c r="B881" s="24">
        <v>874</v>
      </c>
      <c r="C881" s="2" t="s">
        <v>1780</v>
      </c>
      <c r="D881" s="3" t="s">
        <v>1781</v>
      </c>
      <c r="E881" s="7">
        <v>40200</v>
      </c>
      <c r="F881" s="7">
        <v>139468</v>
      </c>
      <c r="G881" s="5">
        <f>Table1[[#This Row],[pledged]]/Table1[[#This Row],[goal]]</f>
        <v>3.4693532338308457</v>
      </c>
      <c r="H881" s="2" t="s">
        <v>20</v>
      </c>
      <c r="I881" s="2">
        <v>4358</v>
      </c>
      <c r="J881" s="8">
        <f t="shared" si="146"/>
        <v>32.002753556677376</v>
      </c>
      <c r="K881" s="22" t="s">
        <v>21</v>
      </c>
      <c r="L881" s="22" t="s">
        <v>22</v>
      </c>
      <c r="M881" s="2">
        <v>1271998800</v>
      </c>
      <c r="N881" s="2">
        <v>1275282000</v>
      </c>
      <c r="O881" s="2" t="b">
        <v>0</v>
      </c>
      <c r="P881" s="2" t="b">
        <v>1</v>
      </c>
      <c r="Q881" s="2" t="b">
        <f>AND(Table1[[#This Row],[staff_pick]]=TRUE,Table1[[#This Row],[spotlight]]=TRUE)</f>
        <v>0</v>
      </c>
      <c r="R881" s="2" t="s">
        <v>122</v>
      </c>
      <c r="S881" s="8" t="str">
        <f t="shared" si="147"/>
        <v>photography</v>
      </c>
      <c r="T881" s="8" t="str">
        <f t="shared" si="148"/>
        <v>photography books</v>
      </c>
      <c r="U881" s="12">
        <f t="shared" si="149"/>
        <v>40291.208333333336</v>
      </c>
      <c r="V881" s="12">
        <f t="shared" si="150"/>
        <v>40329.208333333336</v>
      </c>
      <c r="W881" s="16">
        <f t="shared" si="151"/>
        <v>38</v>
      </c>
      <c r="X881" s="15">
        <f t="shared" si="152"/>
        <v>1</v>
      </c>
      <c r="Y881" s="19">
        <f t="shared" si="153"/>
        <v>40200</v>
      </c>
      <c r="Z881" s="19">
        <f t="shared" si="154"/>
        <v>139468</v>
      </c>
      <c r="AA881" s="19">
        <f t="shared" si="155"/>
        <v>32.002753556677376</v>
      </c>
      <c r="AB881" s="2" t="str">
        <f t="shared" si="156"/>
        <v>USA</v>
      </c>
      <c r="AF881"/>
    </row>
    <row r="882" spans="2:32" x14ac:dyDescent="0.25">
      <c r="B882" s="24">
        <v>875</v>
      </c>
      <c r="C882" s="2" t="s">
        <v>1782</v>
      </c>
      <c r="D882" s="3" t="s">
        <v>1783</v>
      </c>
      <c r="E882" s="7">
        <v>7900</v>
      </c>
      <c r="F882" s="7">
        <v>5465</v>
      </c>
      <c r="G882" s="5">
        <f>Table1[[#This Row],[pledged]]/Table1[[#This Row],[goal]]</f>
        <v>0.6917721518987342</v>
      </c>
      <c r="H882" s="2" t="s">
        <v>14</v>
      </c>
      <c r="I882" s="2">
        <v>67</v>
      </c>
      <c r="J882" s="8">
        <f t="shared" si="146"/>
        <v>81.567164179104481</v>
      </c>
      <c r="K882" s="22" t="s">
        <v>21</v>
      </c>
      <c r="L882" s="22" t="s">
        <v>22</v>
      </c>
      <c r="M882" s="2">
        <v>1294898400</v>
      </c>
      <c r="N882" s="2">
        <v>1294984800</v>
      </c>
      <c r="O882" s="2" t="b">
        <v>0</v>
      </c>
      <c r="P882" s="2" t="b">
        <v>0</v>
      </c>
      <c r="Q882" s="2" t="b">
        <f>AND(Table1[[#This Row],[staff_pick]]=TRUE,Table1[[#This Row],[spotlight]]=TRUE)</f>
        <v>0</v>
      </c>
      <c r="R882" s="2" t="s">
        <v>23</v>
      </c>
      <c r="S882" s="8" t="str">
        <f t="shared" si="147"/>
        <v>music</v>
      </c>
      <c r="T882" s="8" t="str">
        <f t="shared" si="148"/>
        <v>rock</v>
      </c>
      <c r="U882" s="12">
        <f t="shared" si="149"/>
        <v>40556.25</v>
      </c>
      <c r="V882" s="12">
        <f t="shared" si="150"/>
        <v>40557.25</v>
      </c>
      <c r="W882" s="16">
        <f t="shared" si="151"/>
        <v>1</v>
      </c>
      <c r="X882" s="15">
        <f t="shared" si="152"/>
        <v>1</v>
      </c>
      <c r="Y882" s="19">
        <f t="shared" si="153"/>
        <v>7900</v>
      </c>
      <c r="Z882" s="19">
        <f t="shared" si="154"/>
        <v>5465</v>
      </c>
      <c r="AA882" s="19">
        <f t="shared" si="155"/>
        <v>81.567164179104481</v>
      </c>
      <c r="AB882" s="2" t="str">
        <f t="shared" si="156"/>
        <v>USA</v>
      </c>
      <c r="AF882"/>
    </row>
    <row r="883" spans="2:32" x14ac:dyDescent="0.25">
      <c r="B883" s="24">
        <v>876</v>
      </c>
      <c r="C883" s="2" t="s">
        <v>1784</v>
      </c>
      <c r="D883" s="3" t="s">
        <v>1785</v>
      </c>
      <c r="E883" s="7">
        <v>8300</v>
      </c>
      <c r="F883" s="7">
        <v>2111</v>
      </c>
      <c r="G883" s="5">
        <f>Table1[[#This Row],[pledged]]/Table1[[#This Row],[goal]]</f>
        <v>0.25433734939759034</v>
      </c>
      <c r="H883" s="2" t="s">
        <v>14</v>
      </c>
      <c r="I883" s="2">
        <v>57</v>
      </c>
      <c r="J883" s="8">
        <f t="shared" si="146"/>
        <v>37.035087719298247</v>
      </c>
      <c r="K883" s="22" t="s">
        <v>15</v>
      </c>
      <c r="L883" s="22" t="s">
        <v>16</v>
      </c>
      <c r="M883" s="2">
        <v>1559970000</v>
      </c>
      <c r="N883" s="2">
        <v>1562043600</v>
      </c>
      <c r="O883" s="2" t="b">
        <v>0</v>
      </c>
      <c r="P883" s="2" t="b">
        <v>0</v>
      </c>
      <c r="Q883" s="2" t="b">
        <f>AND(Table1[[#This Row],[staff_pick]]=TRUE,Table1[[#This Row],[spotlight]]=TRUE)</f>
        <v>0</v>
      </c>
      <c r="R883" s="2" t="s">
        <v>122</v>
      </c>
      <c r="S883" s="8" t="str">
        <f t="shared" si="147"/>
        <v>photography</v>
      </c>
      <c r="T883" s="8" t="str">
        <f t="shared" si="148"/>
        <v>photography books</v>
      </c>
      <c r="U883" s="12">
        <f t="shared" si="149"/>
        <v>43624.208333333328</v>
      </c>
      <c r="V883" s="12">
        <f t="shared" si="150"/>
        <v>43648.208333333328</v>
      </c>
      <c r="W883" s="16">
        <f t="shared" si="151"/>
        <v>24</v>
      </c>
      <c r="X883" s="15">
        <f t="shared" si="152"/>
        <v>1.32</v>
      </c>
      <c r="Y883" s="19">
        <f t="shared" si="153"/>
        <v>6287.878787878788</v>
      </c>
      <c r="Z883" s="19">
        <f t="shared" si="154"/>
        <v>1599.2424242424242</v>
      </c>
      <c r="AA883" s="19">
        <f t="shared" si="155"/>
        <v>28.056884635832006</v>
      </c>
      <c r="AB883" s="2" t="str">
        <f t="shared" si="156"/>
        <v>Canada</v>
      </c>
      <c r="AF883"/>
    </row>
    <row r="884" spans="2:32" x14ac:dyDescent="0.25">
      <c r="B884" s="24">
        <v>877</v>
      </c>
      <c r="C884" s="2" t="s">
        <v>1786</v>
      </c>
      <c r="D884" s="3" t="s">
        <v>1787</v>
      </c>
      <c r="E884" s="7">
        <v>163600</v>
      </c>
      <c r="F884" s="7">
        <v>126628</v>
      </c>
      <c r="G884" s="5">
        <f>Table1[[#This Row],[pledged]]/Table1[[#This Row],[goal]]</f>
        <v>0.77400977995110021</v>
      </c>
      <c r="H884" s="2" t="s">
        <v>14</v>
      </c>
      <c r="I884" s="2">
        <v>1229</v>
      </c>
      <c r="J884" s="8">
        <f t="shared" si="146"/>
        <v>103.033360455655</v>
      </c>
      <c r="K884" s="22" t="s">
        <v>21</v>
      </c>
      <c r="L884" s="22" t="s">
        <v>22</v>
      </c>
      <c r="M884" s="2">
        <v>1469509200</v>
      </c>
      <c r="N884" s="2">
        <v>1469595600</v>
      </c>
      <c r="O884" s="2" t="b">
        <v>0</v>
      </c>
      <c r="P884" s="2" t="b">
        <v>0</v>
      </c>
      <c r="Q884" s="2" t="b">
        <f>AND(Table1[[#This Row],[staff_pick]]=TRUE,Table1[[#This Row],[spotlight]]=TRUE)</f>
        <v>0</v>
      </c>
      <c r="R884" s="2" t="s">
        <v>17</v>
      </c>
      <c r="S884" s="8" t="str">
        <f t="shared" si="147"/>
        <v>food</v>
      </c>
      <c r="T884" s="8" t="str">
        <f t="shared" si="148"/>
        <v>food trucks</v>
      </c>
      <c r="U884" s="12">
        <f t="shared" si="149"/>
        <v>42577.208333333328</v>
      </c>
      <c r="V884" s="12">
        <f t="shared" si="150"/>
        <v>42578.208333333328</v>
      </c>
      <c r="W884" s="16">
        <f t="shared" si="151"/>
        <v>1</v>
      </c>
      <c r="X884" s="15">
        <f t="shared" si="152"/>
        <v>1</v>
      </c>
      <c r="Y884" s="19">
        <f t="shared" si="153"/>
        <v>163600</v>
      </c>
      <c r="Z884" s="19">
        <f t="shared" si="154"/>
        <v>126628</v>
      </c>
      <c r="AA884" s="19">
        <f t="shared" si="155"/>
        <v>103.033360455655</v>
      </c>
      <c r="AB884" s="2" t="str">
        <f t="shared" si="156"/>
        <v>USA</v>
      </c>
      <c r="AF884"/>
    </row>
    <row r="885" spans="2:32" x14ac:dyDescent="0.25">
      <c r="B885" s="24">
        <v>878</v>
      </c>
      <c r="C885" s="2" t="s">
        <v>1788</v>
      </c>
      <c r="D885" s="3" t="s">
        <v>1789</v>
      </c>
      <c r="E885" s="7">
        <v>2700</v>
      </c>
      <c r="F885" s="7">
        <v>1012</v>
      </c>
      <c r="G885" s="5">
        <f>Table1[[#This Row],[pledged]]/Table1[[#This Row],[goal]]</f>
        <v>0.37481481481481482</v>
      </c>
      <c r="H885" s="2" t="s">
        <v>14</v>
      </c>
      <c r="I885" s="2">
        <v>12</v>
      </c>
      <c r="J885" s="8">
        <f t="shared" si="146"/>
        <v>84.333333333333329</v>
      </c>
      <c r="K885" s="22" t="s">
        <v>107</v>
      </c>
      <c r="L885" s="22" t="s">
        <v>108</v>
      </c>
      <c r="M885" s="2">
        <v>1579068000</v>
      </c>
      <c r="N885" s="2">
        <v>1581141600</v>
      </c>
      <c r="O885" s="2" t="b">
        <v>0</v>
      </c>
      <c r="P885" s="2" t="b">
        <v>0</v>
      </c>
      <c r="Q885" s="2" t="b">
        <f>AND(Table1[[#This Row],[staff_pick]]=TRUE,Table1[[#This Row],[spotlight]]=TRUE)</f>
        <v>0</v>
      </c>
      <c r="R885" s="2" t="s">
        <v>148</v>
      </c>
      <c r="S885" s="8" t="str">
        <f t="shared" si="147"/>
        <v>music</v>
      </c>
      <c r="T885" s="8" t="str">
        <f t="shared" si="148"/>
        <v>metal</v>
      </c>
      <c r="U885" s="12">
        <f t="shared" si="149"/>
        <v>43845.25</v>
      </c>
      <c r="V885" s="12">
        <f t="shared" si="150"/>
        <v>43869.25</v>
      </c>
      <c r="W885" s="16">
        <f t="shared" si="151"/>
        <v>24</v>
      </c>
      <c r="X885" s="15">
        <f t="shared" si="152"/>
        <v>1</v>
      </c>
      <c r="Y885" s="19">
        <f t="shared" si="153"/>
        <v>2700</v>
      </c>
      <c r="Z885" s="19">
        <f t="shared" si="154"/>
        <v>1012</v>
      </c>
      <c r="AA885" s="19">
        <f t="shared" si="155"/>
        <v>84.333333333333329</v>
      </c>
      <c r="AB885" s="2" t="str">
        <f t="shared" si="156"/>
        <v>Euro Zone</v>
      </c>
      <c r="AF885"/>
    </row>
    <row r="886" spans="2:32" x14ac:dyDescent="0.25">
      <c r="B886" s="24">
        <v>879</v>
      </c>
      <c r="C886" s="2" t="s">
        <v>1790</v>
      </c>
      <c r="D886" s="3" t="s">
        <v>1791</v>
      </c>
      <c r="E886" s="7">
        <v>1000</v>
      </c>
      <c r="F886" s="7">
        <v>5438</v>
      </c>
      <c r="G886" s="5">
        <f>Table1[[#This Row],[pledged]]/Table1[[#This Row],[goal]]</f>
        <v>5.4379999999999997</v>
      </c>
      <c r="H886" s="2" t="s">
        <v>20</v>
      </c>
      <c r="I886" s="2">
        <v>53</v>
      </c>
      <c r="J886" s="8">
        <f t="shared" si="146"/>
        <v>102.60377358490567</v>
      </c>
      <c r="K886" s="22" t="s">
        <v>21</v>
      </c>
      <c r="L886" s="22" t="s">
        <v>22</v>
      </c>
      <c r="M886" s="2">
        <v>1487743200</v>
      </c>
      <c r="N886" s="2">
        <v>1488520800</v>
      </c>
      <c r="O886" s="2" t="b">
        <v>0</v>
      </c>
      <c r="P886" s="2" t="b">
        <v>0</v>
      </c>
      <c r="Q886" s="2" t="b">
        <f>AND(Table1[[#This Row],[staff_pick]]=TRUE,Table1[[#This Row],[spotlight]]=TRUE)</f>
        <v>0</v>
      </c>
      <c r="R886" s="2" t="s">
        <v>68</v>
      </c>
      <c r="S886" s="8" t="str">
        <f t="shared" si="147"/>
        <v>publishing</v>
      </c>
      <c r="T886" s="8" t="str">
        <f t="shared" si="148"/>
        <v>nonfiction</v>
      </c>
      <c r="U886" s="12">
        <f t="shared" si="149"/>
        <v>42788.25</v>
      </c>
      <c r="V886" s="12">
        <f t="shared" si="150"/>
        <v>42797.25</v>
      </c>
      <c r="W886" s="16">
        <f t="shared" si="151"/>
        <v>9</v>
      </c>
      <c r="X886" s="15">
        <f t="shared" si="152"/>
        <v>1</v>
      </c>
      <c r="Y886" s="19">
        <f t="shared" si="153"/>
        <v>1000</v>
      </c>
      <c r="Z886" s="19">
        <f t="shared" si="154"/>
        <v>5438</v>
      </c>
      <c r="AA886" s="19">
        <f t="shared" si="155"/>
        <v>102.60377358490567</v>
      </c>
      <c r="AB886" s="2" t="str">
        <f t="shared" si="156"/>
        <v>USA</v>
      </c>
      <c r="AF886"/>
    </row>
    <row r="887" spans="2:32" x14ac:dyDescent="0.25">
      <c r="B887" s="24">
        <v>880</v>
      </c>
      <c r="C887" s="2" t="s">
        <v>1792</v>
      </c>
      <c r="D887" s="3" t="s">
        <v>1793</v>
      </c>
      <c r="E887" s="7">
        <v>84500</v>
      </c>
      <c r="F887" s="7">
        <v>193101</v>
      </c>
      <c r="G887" s="5">
        <f>Table1[[#This Row],[pledged]]/Table1[[#This Row],[goal]]</f>
        <v>2.2852189349112426</v>
      </c>
      <c r="H887" s="2" t="s">
        <v>20</v>
      </c>
      <c r="I887" s="2">
        <v>2414</v>
      </c>
      <c r="J887" s="8">
        <f t="shared" si="146"/>
        <v>79.992129246064621</v>
      </c>
      <c r="K887" s="22" t="s">
        <v>21</v>
      </c>
      <c r="L887" s="22" t="s">
        <v>22</v>
      </c>
      <c r="M887" s="2">
        <v>1563685200</v>
      </c>
      <c r="N887" s="2">
        <v>1563858000</v>
      </c>
      <c r="O887" s="2" t="b">
        <v>0</v>
      </c>
      <c r="P887" s="2" t="b">
        <v>0</v>
      </c>
      <c r="Q887" s="2" t="b">
        <f>AND(Table1[[#This Row],[staff_pick]]=TRUE,Table1[[#This Row],[spotlight]]=TRUE)</f>
        <v>0</v>
      </c>
      <c r="R887" s="2" t="s">
        <v>50</v>
      </c>
      <c r="S887" s="8" t="str">
        <f t="shared" si="147"/>
        <v>music</v>
      </c>
      <c r="T887" s="8" t="str">
        <f t="shared" si="148"/>
        <v>electric music</v>
      </c>
      <c r="U887" s="12">
        <f t="shared" si="149"/>
        <v>43667.208333333328</v>
      </c>
      <c r="V887" s="12">
        <f t="shared" si="150"/>
        <v>43669.208333333328</v>
      </c>
      <c r="W887" s="16">
        <f t="shared" si="151"/>
        <v>2</v>
      </c>
      <c r="X887" s="15">
        <f t="shared" si="152"/>
        <v>1</v>
      </c>
      <c r="Y887" s="19">
        <f t="shared" si="153"/>
        <v>84500</v>
      </c>
      <c r="Z887" s="19">
        <f t="shared" si="154"/>
        <v>193101</v>
      </c>
      <c r="AA887" s="19">
        <f t="shared" si="155"/>
        <v>79.992129246064621</v>
      </c>
      <c r="AB887" s="2" t="str">
        <f t="shared" si="156"/>
        <v>USA</v>
      </c>
      <c r="AF887"/>
    </row>
    <row r="888" spans="2:32" x14ac:dyDescent="0.25">
      <c r="B888" s="24">
        <v>881</v>
      </c>
      <c r="C888" s="2" t="s">
        <v>1794</v>
      </c>
      <c r="D888" s="3" t="s">
        <v>1795</v>
      </c>
      <c r="E888" s="7">
        <v>81300</v>
      </c>
      <c r="F888" s="7">
        <v>31665</v>
      </c>
      <c r="G888" s="5">
        <f>Table1[[#This Row],[pledged]]/Table1[[#This Row],[goal]]</f>
        <v>0.38948339483394834</v>
      </c>
      <c r="H888" s="2" t="s">
        <v>14</v>
      </c>
      <c r="I888" s="2">
        <v>452</v>
      </c>
      <c r="J888" s="8">
        <f t="shared" si="146"/>
        <v>70.055309734513273</v>
      </c>
      <c r="K888" s="22" t="s">
        <v>21</v>
      </c>
      <c r="L888" s="22" t="s">
        <v>22</v>
      </c>
      <c r="M888" s="2">
        <v>1436418000</v>
      </c>
      <c r="N888" s="2">
        <v>1438923600</v>
      </c>
      <c r="O888" s="2" t="b">
        <v>0</v>
      </c>
      <c r="P888" s="2" t="b">
        <v>1</v>
      </c>
      <c r="Q888" s="2" t="b">
        <f>AND(Table1[[#This Row],[staff_pick]]=TRUE,Table1[[#This Row],[spotlight]]=TRUE)</f>
        <v>0</v>
      </c>
      <c r="R888" s="2" t="s">
        <v>33</v>
      </c>
      <c r="S888" s="8" t="str">
        <f t="shared" si="147"/>
        <v>theater</v>
      </c>
      <c r="T888" s="8" t="str">
        <f t="shared" si="148"/>
        <v>plays</v>
      </c>
      <c r="U888" s="12">
        <f t="shared" si="149"/>
        <v>42194.208333333328</v>
      </c>
      <c r="V888" s="12">
        <f t="shared" si="150"/>
        <v>42223.208333333328</v>
      </c>
      <c r="W888" s="16">
        <f t="shared" si="151"/>
        <v>29</v>
      </c>
      <c r="X888" s="15">
        <f t="shared" si="152"/>
        <v>1</v>
      </c>
      <c r="Y888" s="19">
        <f t="shared" si="153"/>
        <v>81300</v>
      </c>
      <c r="Z888" s="19">
        <f t="shared" si="154"/>
        <v>31665</v>
      </c>
      <c r="AA888" s="19">
        <f t="shared" si="155"/>
        <v>70.055309734513273</v>
      </c>
      <c r="AB888" s="2" t="str">
        <f t="shared" si="156"/>
        <v>USA</v>
      </c>
      <c r="AF888"/>
    </row>
    <row r="889" spans="2:32" x14ac:dyDescent="0.25">
      <c r="B889" s="24">
        <v>882</v>
      </c>
      <c r="C889" s="2" t="s">
        <v>1796</v>
      </c>
      <c r="D889" s="3" t="s">
        <v>1797</v>
      </c>
      <c r="E889" s="7">
        <v>800</v>
      </c>
      <c r="F889" s="7">
        <v>2960</v>
      </c>
      <c r="G889" s="5">
        <f>Table1[[#This Row],[pledged]]/Table1[[#This Row],[goal]]</f>
        <v>3.7</v>
      </c>
      <c r="H889" s="2" t="s">
        <v>20</v>
      </c>
      <c r="I889" s="2">
        <v>80</v>
      </c>
      <c r="J889" s="8">
        <f t="shared" si="146"/>
        <v>37</v>
      </c>
      <c r="K889" s="22" t="s">
        <v>21</v>
      </c>
      <c r="L889" s="22" t="s">
        <v>22</v>
      </c>
      <c r="M889" s="2">
        <v>1421820000</v>
      </c>
      <c r="N889" s="2">
        <v>1422165600</v>
      </c>
      <c r="O889" s="2" t="b">
        <v>0</v>
      </c>
      <c r="P889" s="2" t="b">
        <v>0</v>
      </c>
      <c r="Q889" s="2" t="b">
        <f>AND(Table1[[#This Row],[staff_pick]]=TRUE,Table1[[#This Row],[spotlight]]=TRUE)</f>
        <v>0</v>
      </c>
      <c r="R889" s="2" t="s">
        <v>33</v>
      </c>
      <c r="S889" s="8" t="str">
        <f t="shared" si="147"/>
        <v>theater</v>
      </c>
      <c r="T889" s="8" t="str">
        <f t="shared" si="148"/>
        <v>plays</v>
      </c>
      <c r="U889" s="12">
        <f t="shared" si="149"/>
        <v>42025.25</v>
      </c>
      <c r="V889" s="12">
        <f t="shared" si="150"/>
        <v>42029.25</v>
      </c>
      <c r="W889" s="16">
        <f t="shared" si="151"/>
        <v>4</v>
      </c>
      <c r="X889" s="15">
        <f t="shared" si="152"/>
        <v>1</v>
      </c>
      <c r="Y889" s="19">
        <f t="shared" si="153"/>
        <v>800</v>
      </c>
      <c r="Z889" s="19">
        <f t="shared" si="154"/>
        <v>2960</v>
      </c>
      <c r="AA889" s="19">
        <f t="shared" si="155"/>
        <v>37</v>
      </c>
      <c r="AB889" s="2" t="str">
        <f t="shared" si="156"/>
        <v>USA</v>
      </c>
      <c r="AF889"/>
    </row>
    <row r="890" spans="2:32" x14ac:dyDescent="0.25">
      <c r="B890" s="24">
        <v>883</v>
      </c>
      <c r="C890" s="2" t="s">
        <v>1798</v>
      </c>
      <c r="D890" s="3" t="s">
        <v>1799</v>
      </c>
      <c r="E890" s="7">
        <v>3400</v>
      </c>
      <c r="F890" s="7">
        <v>8089</v>
      </c>
      <c r="G890" s="5">
        <f>Table1[[#This Row],[pledged]]/Table1[[#This Row],[goal]]</f>
        <v>2.3791176470588233</v>
      </c>
      <c r="H890" s="2" t="s">
        <v>20</v>
      </c>
      <c r="I890" s="2">
        <v>193</v>
      </c>
      <c r="J890" s="8">
        <f t="shared" si="146"/>
        <v>41.911917098445599</v>
      </c>
      <c r="K890" s="22" t="s">
        <v>21</v>
      </c>
      <c r="L890" s="22" t="s">
        <v>22</v>
      </c>
      <c r="M890" s="2">
        <v>1274763600</v>
      </c>
      <c r="N890" s="2">
        <v>1277874000</v>
      </c>
      <c r="O890" s="2" t="b">
        <v>0</v>
      </c>
      <c r="P890" s="2" t="b">
        <v>0</v>
      </c>
      <c r="Q890" s="2" t="b">
        <f>AND(Table1[[#This Row],[staff_pick]]=TRUE,Table1[[#This Row],[spotlight]]=TRUE)</f>
        <v>0</v>
      </c>
      <c r="R890" s="2" t="s">
        <v>100</v>
      </c>
      <c r="S890" s="8" t="str">
        <f t="shared" si="147"/>
        <v>film &amp; video</v>
      </c>
      <c r="T890" s="8" t="str">
        <f t="shared" si="148"/>
        <v>shorts</v>
      </c>
      <c r="U890" s="12">
        <f t="shared" si="149"/>
        <v>40323.208333333336</v>
      </c>
      <c r="V890" s="12">
        <f t="shared" si="150"/>
        <v>40359.208333333336</v>
      </c>
      <c r="W890" s="16">
        <f t="shared" si="151"/>
        <v>36</v>
      </c>
      <c r="X890" s="15">
        <f t="shared" si="152"/>
        <v>1</v>
      </c>
      <c r="Y890" s="19">
        <f t="shared" si="153"/>
        <v>3400</v>
      </c>
      <c r="Z890" s="19">
        <f t="shared" si="154"/>
        <v>8089</v>
      </c>
      <c r="AA890" s="19">
        <f t="shared" si="155"/>
        <v>41.911917098445599</v>
      </c>
      <c r="AB890" s="2" t="str">
        <f t="shared" si="156"/>
        <v>USA</v>
      </c>
      <c r="AF890"/>
    </row>
    <row r="891" spans="2:32" x14ac:dyDescent="0.25">
      <c r="B891" s="24">
        <v>884</v>
      </c>
      <c r="C891" s="2" t="s">
        <v>1800</v>
      </c>
      <c r="D891" s="3" t="s">
        <v>1801</v>
      </c>
      <c r="E891" s="7">
        <v>170800</v>
      </c>
      <c r="F891" s="7">
        <v>109374</v>
      </c>
      <c r="G891" s="5">
        <f>Table1[[#This Row],[pledged]]/Table1[[#This Row],[goal]]</f>
        <v>0.64036299765807958</v>
      </c>
      <c r="H891" s="2" t="s">
        <v>14</v>
      </c>
      <c r="I891" s="2">
        <v>1886</v>
      </c>
      <c r="J891" s="8">
        <f t="shared" si="146"/>
        <v>57.992576882290564</v>
      </c>
      <c r="K891" s="22" t="s">
        <v>21</v>
      </c>
      <c r="L891" s="22" t="s">
        <v>22</v>
      </c>
      <c r="M891" s="2">
        <v>1399179600</v>
      </c>
      <c r="N891" s="2">
        <v>1399352400</v>
      </c>
      <c r="O891" s="2" t="b">
        <v>0</v>
      </c>
      <c r="P891" s="2" t="b">
        <v>1</v>
      </c>
      <c r="Q891" s="2" t="b">
        <f>AND(Table1[[#This Row],[staff_pick]]=TRUE,Table1[[#This Row],[spotlight]]=TRUE)</f>
        <v>0</v>
      </c>
      <c r="R891" s="2" t="s">
        <v>33</v>
      </c>
      <c r="S891" s="8" t="str">
        <f t="shared" si="147"/>
        <v>theater</v>
      </c>
      <c r="T891" s="8" t="str">
        <f t="shared" si="148"/>
        <v>plays</v>
      </c>
      <c r="U891" s="12">
        <f t="shared" si="149"/>
        <v>41763.208333333336</v>
      </c>
      <c r="V891" s="12">
        <f t="shared" si="150"/>
        <v>41765.208333333336</v>
      </c>
      <c r="W891" s="16">
        <f t="shared" si="151"/>
        <v>2</v>
      </c>
      <c r="X891" s="15">
        <f t="shared" si="152"/>
        <v>1</v>
      </c>
      <c r="Y891" s="19">
        <f t="shared" si="153"/>
        <v>170800</v>
      </c>
      <c r="Z891" s="19">
        <f t="shared" si="154"/>
        <v>109374</v>
      </c>
      <c r="AA891" s="19">
        <f t="shared" si="155"/>
        <v>57.992576882290564</v>
      </c>
      <c r="AB891" s="2" t="str">
        <f t="shared" si="156"/>
        <v>USA</v>
      </c>
      <c r="AF891"/>
    </row>
    <row r="892" spans="2:32" x14ac:dyDescent="0.25">
      <c r="B892" s="24">
        <v>885</v>
      </c>
      <c r="C892" s="2" t="s">
        <v>1802</v>
      </c>
      <c r="D892" s="3" t="s">
        <v>1803</v>
      </c>
      <c r="E892" s="7">
        <v>1800</v>
      </c>
      <c r="F892" s="7">
        <v>2129</v>
      </c>
      <c r="G892" s="5">
        <f>Table1[[#This Row],[pledged]]/Table1[[#This Row],[goal]]</f>
        <v>1.1827777777777777</v>
      </c>
      <c r="H892" s="2" t="s">
        <v>20</v>
      </c>
      <c r="I892" s="2">
        <v>52</v>
      </c>
      <c r="J892" s="8">
        <f t="shared" si="146"/>
        <v>40.942307692307693</v>
      </c>
      <c r="K892" s="22" t="s">
        <v>21</v>
      </c>
      <c r="L892" s="22" t="s">
        <v>22</v>
      </c>
      <c r="M892" s="2">
        <v>1275800400</v>
      </c>
      <c r="N892" s="2">
        <v>1279083600</v>
      </c>
      <c r="O892" s="2" t="b">
        <v>0</v>
      </c>
      <c r="P892" s="2" t="b">
        <v>0</v>
      </c>
      <c r="Q892" s="2" t="b">
        <f>AND(Table1[[#This Row],[staff_pick]]=TRUE,Table1[[#This Row],[spotlight]]=TRUE)</f>
        <v>0</v>
      </c>
      <c r="R892" s="2" t="s">
        <v>33</v>
      </c>
      <c r="S892" s="8" t="str">
        <f t="shared" si="147"/>
        <v>theater</v>
      </c>
      <c r="T892" s="8" t="str">
        <f t="shared" si="148"/>
        <v>plays</v>
      </c>
      <c r="U892" s="12">
        <f t="shared" si="149"/>
        <v>40335.208333333336</v>
      </c>
      <c r="V892" s="12">
        <f t="shared" si="150"/>
        <v>40373.208333333336</v>
      </c>
      <c r="W892" s="16">
        <f t="shared" si="151"/>
        <v>38</v>
      </c>
      <c r="X892" s="15">
        <f t="shared" si="152"/>
        <v>1</v>
      </c>
      <c r="Y892" s="19">
        <f t="shared" si="153"/>
        <v>1800</v>
      </c>
      <c r="Z892" s="19">
        <f t="shared" si="154"/>
        <v>2129</v>
      </c>
      <c r="AA892" s="19">
        <f t="shared" si="155"/>
        <v>40.942307692307693</v>
      </c>
      <c r="AB892" s="2" t="str">
        <f t="shared" si="156"/>
        <v>USA</v>
      </c>
      <c r="AF892"/>
    </row>
    <row r="893" spans="2:32" x14ac:dyDescent="0.25">
      <c r="B893" s="24">
        <v>886</v>
      </c>
      <c r="C893" s="2" t="s">
        <v>1804</v>
      </c>
      <c r="D893" s="3" t="s">
        <v>1805</v>
      </c>
      <c r="E893" s="7">
        <v>150600</v>
      </c>
      <c r="F893" s="7">
        <v>127745</v>
      </c>
      <c r="G893" s="5">
        <f>Table1[[#This Row],[pledged]]/Table1[[#This Row],[goal]]</f>
        <v>0.84824037184594958</v>
      </c>
      <c r="H893" s="2" t="s">
        <v>14</v>
      </c>
      <c r="I893" s="2">
        <v>1825</v>
      </c>
      <c r="J893" s="8">
        <f t="shared" si="146"/>
        <v>69.9972602739726</v>
      </c>
      <c r="K893" s="22" t="s">
        <v>21</v>
      </c>
      <c r="L893" s="22" t="s">
        <v>22</v>
      </c>
      <c r="M893" s="2">
        <v>1282798800</v>
      </c>
      <c r="N893" s="2">
        <v>1284354000</v>
      </c>
      <c r="O893" s="2" t="b">
        <v>0</v>
      </c>
      <c r="P893" s="2" t="b">
        <v>0</v>
      </c>
      <c r="Q893" s="2" t="b">
        <f>AND(Table1[[#This Row],[staff_pick]]=TRUE,Table1[[#This Row],[spotlight]]=TRUE)</f>
        <v>0</v>
      </c>
      <c r="R893" s="2" t="s">
        <v>60</v>
      </c>
      <c r="S893" s="8" t="str">
        <f t="shared" si="147"/>
        <v>music</v>
      </c>
      <c r="T893" s="8" t="str">
        <f t="shared" si="148"/>
        <v>indie rock</v>
      </c>
      <c r="U893" s="12">
        <f t="shared" si="149"/>
        <v>40416.208333333336</v>
      </c>
      <c r="V893" s="12">
        <f t="shared" si="150"/>
        <v>40434.208333333336</v>
      </c>
      <c r="W893" s="16">
        <f t="shared" si="151"/>
        <v>18</v>
      </c>
      <c r="X893" s="15">
        <f t="shared" si="152"/>
        <v>1</v>
      </c>
      <c r="Y893" s="19">
        <f t="shared" si="153"/>
        <v>150600</v>
      </c>
      <c r="Z893" s="19">
        <f t="shared" si="154"/>
        <v>127745</v>
      </c>
      <c r="AA893" s="19">
        <f t="shared" si="155"/>
        <v>69.9972602739726</v>
      </c>
      <c r="AB893" s="2" t="str">
        <f t="shared" si="156"/>
        <v>USA</v>
      </c>
      <c r="AF893"/>
    </row>
    <row r="894" spans="2:32" x14ac:dyDescent="0.25">
      <c r="B894" s="24">
        <v>887</v>
      </c>
      <c r="C894" s="2" t="s">
        <v>1806</v>
      </c>
      <c r="D894" s="3" t="s">
        <v>1807</v>
      </c>
      <c r="E894" s="7">
        <v>7800</v>
      </c>
      <c r="F894" s="7">
        <v>2289</v>
      </c>
      <c r="G894" s="5">
        <f>Table1[[#This Row],[pledged]]/Table1[[#This Row],[goal]]</f>
        <v>0.29346153846153844</v>
      </c>
      <c r="H894" s="2" t="s">
        <v>14</v>
      </c>
      <c r="I894" s="2">
        <v>31</v>
      </c>
      <c r="J894" s="8">
        <f t="shared" si="146"/>
        <v>73.838709677419359</v>
      </c>
      <c r="K894" s="22" t="s">
        <v>21</v>
      </c>
      <c r="L894" s="22" t="s">
        <v>22</v>
      </c>
      <c r="M894" s="2">
        <v>1437109200</v>
      </c>
      <c r="N894" s="2">
        <v>1441170000</v>
      </c>
      <c r="O894" s="2" t="b">
        <v>0</v>
      </c>
      <c r="P894" s="2" t="b">
        <v>1</v>
      </c>
      <c r="Q894" s="2" t="b">
        <f>AND(Table1[[#This Row],[staff_pick]]=TRUE,Table1[[#This Row],[spotlight]]=TRUE)</f>
        <v>0</v>
      </c>
      <c r="R894" s="2" t="s">
        <v>33</v>
      </c>
      <c r="S894" s="8" t="str">
        <f t="shared" si="147"/>
        <v>theater</v>
      </c>
      <c r="T894" s="8" t="str">
        <f t="shared" si="148"/>
        <v>plays</v>
      </c>
      <c r="U894" s="12">
        <f t="shared" si="149"/>
        <v>42202.208333333328</v>
      </c>
      <c r="V894" s="12">
        <f t="shared" si="150"/>
        <v>42249.208333333328</v>
      </c>
      <c r="W894" s="16">
        <f t="shared" si="151"/>
        <v>47</v>
      </c>
      <c r="X894" s="15">
        <f t="shared" si="152"/>
        <v>1</v>
      </c>
      <c r="Y894" s="19">
        <f t="shared" si="153"/>
        <v>7800</v>
      </c>
      <c r="Z894" s="19">
        <f t="shared" si="154"/>
        <v>2289</v>
      </c>
      <c r="AA894" s="19">
        <f t="shared" si="155"/>
        <v>73.838709677419359</v>
      </c>
      <c r="AB894" s="2" t="str">
        <f t="shared" si="156"/>
        <v>USA</v>
      </c>
      <c r="AF894"/>
    </row>
    <row r="895" spans="2:32" x14ac:dyDescent="0.25">
      <c r="B895" s="24">
        <v>888</v>
      </c>
      <c r="C895" s="2" t="s">
        <v>1808</v>
      </c>
      <c r="D895" s="3" t="s">
        <v>1809</v>
      </c>
      <c r="E895" s="7">
        <v>5800</v>
      </c>
      <c r="F895" s="7">
        <v>12174</v>
      </c>
      <c r="G895" s="5">
        <f>Table1[[#This Row],[pledged]]/Table1[[#This Row],[goal]]</f>
        <v>2.0989655172413793</v>
      </c>
      <c r="H895" s="2" t="s">
        <v>20</v>
      </c>
      <c r="I895" s="2">
        <v>290</v>
      </c>
      <c r="J895" s="8">
        <f t="shared" si="146"/>
        <v>41.979310344827589</v>
      </c>
      <c r="K895" s="22" t="s">
        <v>21</v>
      </c>
      <c r="L895" s="22" t="s">
        <v>22</v>
      </c>
      <c r="M895" s="2">
        <v>1491886800</v>
      </c>
      <c r="N895" s="2">
        <v>1493528400</v>
      </c>
      <c r="O895" s="2" t="b">
        <v>0</v>
      </c>
      <c r="P895" s="2" t="b">
        <v>0</v>
      </c>
      <c r="Q895" s="2" t="b">
        <f>AND(Table1[[#This Row],[staff_pick]]=TRUE,Table1[[#This Row],[spotlight]]=TRUE)</f>
        <v>0</v>
      </c>
      <c r="R895" s="2" t="s">
        <v>33</v>
      </c>
      <c r="S895" s="8" t="str">
        <f t="shared" si="147"/>
        <v>theater</v>
      </c>
      <c r="T895" s="8" t="str">
        <f t="shared" si="148"/>
        <v>plays</v>
      </c>
      <c r="U895" s="12">
        <f t="shared" si="149"/>
        <v>42836.208333333328</v>
      </c>
      <c r="V895" s="12">
        <f t="shared" si="150"/>
        <v>42855.208333333328</v>
      </c>
      <c r="W895" s="16">
        <f t="shared" si="151"/>
        <v>19</v>
      </c>
      <c r="X895" s="15">
        <f t="shared" si="152"/>
        <v>1</v>
      </c>
      <c r="Y895" s="19">
        <f t="shared" si="153"/>
        <v>5800</v>
      </c>
      <c r="Z895" s="19">
        <f t="shared" si="154"/>
        <v>12174</v>
      </c>
      <c r="AA895" s="19">
        <f t="shared" si="155"/>
        <v>41.979310344827589</v>
      </c>
      <c r="AB895" s="2" t="str">
        <f t="shared" si="156"/>
        <v>USA</v>
      </c>
      <c r="AF895"/>
    </row>
    <row r="896" spans="2:32" x14ac:dyDescent="0.25">
      <c r="B896" s="24">
        <v>889</v>
      </c>
      <c r="C896" s="2" t="s">
        <v>1810</v>
      </c>
      <c r="D896" s="3" t="s">
        <v>1811</v>
      </c>
      <c r="E896" s="7">
        <v>5600</v>
      </c>
      <c r="F896" s="7">
        <v>9508</v>
      </c>
      <c r="G896" s="5">
        <f>Table1[[#This Row],[pledged]]/Table1[[#This Row],[goal]]</f>
        <v>1.697857142857143</v>
      </c>
      <c r="H896" s="2" t="s">
        <v>20</v>
      </c>
      <c r="I896" s="2">
        <v>122</v>
      </c>
      <c r="J896" s="8">
        <f t="shared" si="146"/>
        <v>77.93442622950819</v>
      </c>
      <c r="K896" s="22" t="s">
        <v>21</v>
      </c>
      <c r="L896" s="22" t="s">
        <v>22</v>
      </c>
      <c r="M896" s="2">
        <v>1394600400</v>
      </c>
      <c r="N896" s="2">
        <v>1395205200</v>
      </c>
      <c r="O896" s="2" t="b">
        <v>0</v>
      </c>
      <c r="P896" s="2" t="b">
        <v>1</v>
      </c>
      <c r="Q896" s="2" t="b">
        <f>AND(Table1[[#This Row],[staff_pick]]=TRUE,Table1[[#This Row],[spotlight]]=TRUE)</f>
        <v>0</v>
      </c>
      <c r="R896" s="2" t="s">
        <v>50</v>
      </c>
      <c r="S896" s="8" t="str">
        <f t="shared" si="147"/>
        <v>music</v>
      </c>
      <c r="T896" s="8" t="str">
        <f t="shared" si="148"/>
        <v>electric music</v>
      </c>
      <c r="U896" s="12">
        <f t="shared" si="149"/>
        <v>41710.208333333336</v>
      </c>
      <c r="V896" s="12">
        <f t="shared" si="150"/>
        <v>41717.208333333336</v>
      </c>
      <c r="W896" s="16">
        <f t="shared" si="151"/>
        <v>7</v>
      </c>
      <c r="X896" s="15">
        <f t="shared" si="152"/>
        <v>1</v>
      </c>
      <c r="Y896" s="19">
        <f t="shared" si="153"/>
        <v>5600</v>
      </c>
      <c r="Z896" s="19">
        <f t="shared" si="154"/>
        <v>9508</v>
      </c>
      <c r="AA896" s="19">
        <f t="shared" si="155"/>
        <v>77.93442622950819</v>
      </c>
      <c r="AB896" s="2" t="str">
        <f t="shared" si="156"/>
        <v>USA</v>
      </c>
      <c r="AF896"/>
    </row>
    <row r="897" spans="2:32" x14ac:dyDescent="0.25">
      <c r="B897" s="24">
        <v>890</v>
      </c>
      <c r="C897" s="2" t="s">
        <v>1812</v>
      </c>
      <c r="D897" s="3" t="s">
        <v>1813</v>
      </c>
      <c r="E897" s="7">
        <v>134400</v>
      </c>
      <c r="F897" s="7">
        <v>155849</v>
      </c>
      <c r="G897" s="5">
        <f>Table1[[#This Row],[pledged]]/Table1[[#This Row],[goal]]</f>
        <v>1.1595907738095239</v>
      </c>
      <c r="H897" s="2" t="s">
        <v>20</v>
      </c>
      <c r="I897" s="2">
        <v>1470</v>
      </c>
      <c r="J897" s="8">
        <f t="shared" si="146"/>
        <v>106.01972789115646</v>
      </c>
      <c r="K897" s="22" t="s">
        <v>21</v>
      </c>
      <c r="L897" s="22" t="s">
        <v>22</v>
      </c>
      <c r="M897" s="2">
        <v>1561352400</v>
      </c>
      <c r="N897" s="2">
        <v>1561438800</v>
      </c>
      <c r="O897" s="2" t="b">
        <v>0</v>
      </c>
      <c r="P897" s="2" t="b">
        <v>0</v>
      </c>
      <c r="Q897" s="2" t="b">
        <f>AND(Table1[[#This Row],[staff_pick]]=TRUE,Table1[[#This Row],[spotlight]]=TRUE)</f>
        <v>0</v>
      </c>
      <c r="R897" s="2" t="s">
        <v>60</v>
      </c>
      <c r="S897" s="8" t="str">
        <f t="shared" si="147"/>
        <v>music</v>
      </c>
      <c r="T897" s="8" t="str">
        <f t="shared" si="148"/>
        <v>indie rock</v>
      </c>
      <c r="U897" s="12">
        <f t="shared" si="149"/>
        <v>43640.208333333328</v>
      </c>
      <c r="V897" s="12">
        <f t="shared" si="150"/>
        <v>43641.208333333328</v>
      </c>
      <c r="W897" s="16">
        <f t="shared" si="151"/>
        <v>1</v>
      </c>
      <c r="X897" s="15">
        <f t="shared" si="152"/>
        <v>1</v>
      </c>
      <c r="Y897" s="19">
        <f t="shared" si="153"/>
        <v>134400</v>
      </c>
      <c r="Z897" s="19">
        <f t="shared" si="154"/>
        <v>155849</v>
      </c>
      <c r="AA897" s="19">
        <f t="shared" si="155"/>
        <v>106.01972789115646</v>
      </c>
      <c r="AB897" s="2" t="str">
        <f t="shared" si="156"/>
        <v>USA</v>
      </c>
      <c r="AF897"/>
    </row>
    <row r="898" spans="2:32" x14ac:dyDescent="0.25">
      <c r="B898" s="24">
        <v>891</v>
      </c>
      <c r="C898" s="2" t="s">
        <v>1814</v>
      </c>
      <c r="D898" s="3" t="s">
        <v>1815</v>
      </c>
      <c r="E898" s="7">
        <v>3000</v>
      </c>
      <c r="F898" s="7">
        <v>7758</v>
      </c>
      <c r="G898" s="5">
        <f>Table1[[#This Row],[pledged]]/Table1[[#This Row],[goal]]</f>
        <v>2.5859999999999999</v>
      </c>
      <c r="H898" s="2" t="s">
        <v>20</v>
      </c>
      <c r="I898" s="2">
        <v>165</v>
      </c>
      <c r="J898" s="8">
        <f t="shared" si="146"/>
        <v>47.018181818181816</v>
      </c>
      <c r="K898" s="22" t="s">
        <v>15</v>
      </c>
      <c r="L898" s="22" t="s">
        <v>16</v>
      </c>
      <c r="M898" s="2">
        <v>1322892000</v>
      </c>
      <c r="N898" s="2">
        <v>1326693600</v>
      </c>
      <c r="O898" s="2" t="b">
        <v>0</v>
      </c>
      <c r="P898" s="2" t="b">
        <v>0</v>
      </c>
      <c r="Q898" s="2" t="b">
        <f>AND(Table1[[#This Row],[staff_pick]]=TRUE,Table1[[#This Row],[spotlight]]=TRUE)</f>
        <v>0</v>
      </c>
      <c r="R898" s="2" t="s">
        <v>42</v>
      </c>
      <c r="S898" s="8" t="str">
        <f t="shared" si="147"/>
        <v>film &amp; video</v>
      </c>
      <c r="T898" s="8" t="str">
        <f t="shared" si="148"/>
        <v>documentary</v>
      </c>
      <c r="U898" s="12">
        <f t="shared" si="149"/>
        <v>40880.25</v>
      </c>
      <c r="V898" s="12">
        <f t="shared" si="150"/>
        <v>40924.25</v>
      </c>
      <c r="W898" s="16">
        <f t="shared" si="151"/>
        <v>44</v>
      </c>
      <c r="X898" s="15">
        <f t="shared" si="152"/>
        <v>1.32</v>
      </c>
      <c r="Y898" s="19">
        <f t="shared" si="153"/>
        <v>2272.7272727272725</v>
      </c>
      <c r="Z898" s="19">
        <f t="shared" si="154"/>
        <v>5877.272727272727</v>
      </c>
      <c r="AA898" s="19">
        <f t="shared" si="155"/>
        <v>35.619834710743802</v>
      </c>
      <c r="AB898" s="2" t="str">
        <f t="shared" si="156"/>
        <v>Canada</v>
      </c>
      <c r="AF898"/>
    </row>
    <row r="899" spans="2:32" x14ac:dyDescent="0.25">
      <c r="B899" s="24">
        <v>892</v>
      </c>
      <c r="C899" s="2" t="s">
        <v>1816</v>
      </c>
      <c r="D899" s="3" t="s">
        <v>1817</v>
      </c>
      <c r="E899" s="7">
        <v>6000</v>
      </c>
      <c r="F899" s="7">
        <v>13835</v>
      </c>
      <c r="G899" s="5">
        <f>Table1[[#This Row],[pledged]]/Table1[[#This Row],[goal]]</f>
        <v>2.3058333333333332</v>
      </c>
      <c r="H899" s="2" t="s">
        <v>20</v>
      </c>
      <c r="I899" s="2">
        <v>182</v>
      </c>
      <c r="J899" s="8">
        <f t="shared" si="146"/>
        <v>76.016483516483518</v>
      </c>
      <c r="K899" s="22" t="s">
        <v>21</v>
      </c>
      <c r="L899" s="22" t="s">
        <v>22</v>
      </c>
      <c r="M899" s="2">
        <v>1274418000</v>
      </c>
      <c r="N899" s="2">
        <v>1277960400</v>
      </c>
      <c r="O899" s="2" t="b">
        <v>0</v>
      </c>
      <c r="P899" s="2" t="b">
        <v>0</v>
      </c>
      <c r="Q899" s="2" t="b">
        <f>AND(Table1[[#This Row],[staff_pick]]=TRUE,Table1[[#This Row],[spotlight]]=TRUE)</f>
        <v>0</v>
      </c>
      <c r="R899" s="2" t="s">
        <v>206</v>
      </c>
      <c r="S899" s="8" t="str">
        <f t="shared" si="147"/>
        <v>publishing</v>
      </c>
      <c r="T899" s="8" t="str">
        <f t="shared" si="148"/>
        <v>translations</v>
      </c>
      <c r="U899" s="12">
        <f t="shared" si="149"/>
        <v>40319.208333333336</v>
      </c>
      <c r="V899" s="12">
        <f t="shared" si="150"/>
        <v>40360.208333333336</v>
      </c>
      <c r="W899" s="16">
        <f t="shared" si="151"/>
        <v>41</v>
      </c>
      <c r="X899" s="15">
        <f t="shared" si="152"/>
        <v>1</v>
      </c>
      <c r="Y899" s="19">
        <f t="shared" si="153"/>
        <v>6000</v>
      </c>
      <c r="Z899" s="19">
        <f t="shared" si="154"/>
        <v>13835</v>
      </c>
      <c r="AA899" s="19">
        <f t="shared" si="155"/>
        <v>76.016483516483518</v>
      </c>
      <c r="AB899" s="2" t="str">
        <f t="shared" si="156"/>
        <v>USA</v>
      </c>
      <c r="AF899"/>
    </row>
    <row r="900" spans="2:32" x14ac:dyDescent="0.25">
      <c r="B900" s="24">
        <v>893</v>
      </c>
      <c r="C900" s="2" t="s">
        <v>1818</v>
      </c>
      <c r="D900" s="3" t="s">
        <v>1819</v>
      </c>
      <c r="E900" s="7">
        <v>8400</v>
      </c>
      <c r="F900" s="7">
        <v>10770</v>
      </c>
      <c r="G900" s="5">
        <f>Table1[[#This Row],[pledged]]/Table1[[#This Row],[goal]]</f>
        <v>1.2821428571428573</v>
      </c>
      <c r="H900" s="2" t="s">
        <v>20</v>
      </c>
      <c r="I900" s="2">
        <v>199</v>
      </c>
      <c r="J900" s="8">
        <f t="shared" si="146"/>
        <v>54.120603015075375</v>
      </c>
      <c r="K900" s="22" t="s">
        <v>107</v>
      </c>
      <c r="L900" s="22" t="s">
        <v>108</v>
      </c>
      <c r="M900" s="2">
        <v>1434344400</v>
      </c>
      <c r="N900" s="2">
        <v>1434690000</v>
      </c>
      <c r="O900" s="2" t="b">
        <v>0</v>
      </c>
      <c r="P900" s="2" t="b">
        <v>1</v>
      </c>
      <c r="Q900" s="2" t="b">
        <f>AND(Table1[[#This Row],[staff_pick]]=TRUE,Table1[[#This Row],[spotlight]]=TRUE)</f>
        <v>0</v>
      </c>
      <c r="R900" s="2" t="s">
        <v>42</v>
      </c>
      <c r="S900" s="8" t="str">
        <f t="shared" si="147"/>
        <v>film &amp; video</v>
      </c>
      <c r="T900" s="8" t="str">
        <f t="shared" si="148"/>
        <v>documentary</v>
      </c>
      <c r="U900" s="12">
        <f t="shared" si="149"/>
        <v>42170.208333333328</v>
      </c>
      <c r="V900" s="12">
        <f t="shared" si="150"/>
        <v>42174.208333333328</v>
      </c>
      <c r="W900" s="16">
        <f t="shared" si="151"/>
        <v>4</v>
      </c>
      <c r="X900" s="15">
        <f t="shared" si="152"/>
        <v>1</v>
      </c>
      <c r="Y900" s="19">
        <f t="shared" si="153"/>
        <v>8400</v>
      </c>
      <c r="Z900" s="19">
        <f t="shared" si="154"/>
        <v>10770</v>
      </c>
      <c r="AA900" s="19">
        <f t="shared" si="155"/>
        <v>54.120603015075375</v>
      </c>
      <c r="AB900" s="2" t="str">
        <f t="shared" si="156"/>
        <v>Euro Zone</v>
      </c>
      <c r="AF900"/>
    </row>
    <row r="901" spans="2:32" x14ac:dyDescent="0.25">
      <c r="B901" s="24">
        <v>894</v>
      </c>
      <c r="C901" s="2" t="s">
        <v>1820</v>
      </c>
      <c r="D901" s="3" t="s">
        <v>1821</v>
      </c>
      <c r="E901" s="7">
        <v>1700</v>
      </c>
      <c r="F901" s="7">
        <v>3208</v>
      </c>
      <c r="G901" s="5">
        <f>Table1[[#This Row],[pledged]]/Table1[[#This Row],[goal]]</f>
        <v>1.8870588235294117</v>
      </c>
      <c r="H901" s="2" t="s">
        <v>20</v>
      </c>
      <c r="I901" s="2">
        <v>56</v>
      </c>
      <c r="J901" s="8">
        <f t="shared" si="146"/>
        <v>57.285714285714285</v>
      </c>
      <c r="K901" s="22" t="s">
        <v>40</v>
      </c>
      <c r="L901" s="22" t="s">
        <v>41</v>
      </c>
      <c r="M901" s="2">
        <v>1373518800</v>
      </c>
      <c r="N901" s="2">
        <v>1376110800</v>
      </c>
      <c r="O901" s="2" t="b">
        <v>0</v>
      </c>
      <c r="P901" s="2" t="b">
        <v>1</v>
      </c>
      <c r="Q901" s="2" t="b">
        <f>AND(Table1[[#This Row],[staff_pick]]=TRUE,Table1[[#This Row],[spotlight]]=TRUE)</f>
        <v>0</v>
      </c>
      <c r="R901" s="2" t="s">
        <v>269</v>
      </c>
      <c r="S901" s="8" t="str">
        <f t="shared" si="147"/>
        <v>film &amp; video</v>
      </c>
      <c r="T901" s="8" t="str">
        <f t="shared" si="148"/>
        <v>television</v>
      </c>
      <c r="U901" s="12">
        <f t="shared" si="149"/>
        <v>41466.208333333336</v>
      </c>
      <c r="V901" s="12">
        <f t="shared" si="150"/>
        <v>41496.208333333336</v>
      </c>
      <c r="W901" s="16">
        <f t="shared" si="151"/>
        <v>30</v>
      </c>
      <c r="X901" s="15">
        <f t="shared" si="152"/>
        <v>0.87</v>
      </c>
      <c r="Y901" s="19">
        <f t="shared" si="153"/>
        <v>1954.0229885057472</v>
      </c>
      <c r="Z901" s="19">
        <f t="shared" si="154"/>
        <v>3687.3563218390805</v>
      </c>
      <c r="AA901" s="19">
        <f t="shared" si="155"/>
        <v>65.8456486042693</v>
      </c>
      <c r="AB901" s="2" t="str">
        <f t="shared" si="156"/>
        <v>United Kingdom</v>
      </c>
      <c r="AF901"/>
    </row>
    <row r="902" spans="2:32" x14ac:dyDescent="0.25">
      <c r="B902" s="24">
        <v>895</v>
      </c>
      <c r="C902" s="2" t="s">
        <v>1822</v>
      </c>
      <c r="D902" s="3" t="s">
        <v>1823</v>
      </c>
      <c r="E902" s="7">
        <v>159800</v>
      </c>
      <c r="F902" s="7">
        <v>11108</v>
      </c>
      <c r="G902" s="5">
        <f>Table1[[#This Row],[pledged]]/Table1[[#This Row],[goal]]</f>
        <v>6.9511889862327911E-2</v>
      </c>
      <c r="H902" s="2" t="s">
        <v>14</v>
      </c>
      <c r="I902" s="2">
        <v>107</v>
      </c>
      <c r="J902" s="8">
        <f t="shared" si="146"/>
        <v>103.81308411214954</v>
      </c>
      <c r="K902" s="22" t="s">
        <v>21</v>
      </c>
      <c r="L902" s="22" t="s">
        <v>22</v>
      </c>
      <c r="M902" s="2">
        <v>1517637600</v>
      </c>
      <c r="N902" s="2">
        <v>1518415200</v>
      </c>
      <c r="O902" s="2" t="b">
        <v>0</v>
      </c>
      <c r="P902" s="2" t="b">
        <v>0</v>
      </c>
      <c r="Q902" s="2" t="b">
        <f>AND(Table1[[#This Row],[staff_pick]]=TRUE,Table1[[#This Row],[spotlight]]=TRUE)</f>
        <v>0</v>
      </c>
      <c r="R902" s="2" t="s">
        <v>33</v>
      </c>
      <c r="S902" s="8" t="str">
        <f t="shared" si="147"/>
        <v>theater</v>
      </c>
      <c r="T902" s="8" t="str">
        <f t="shared" si="148"/>
        <v>plays</v>
      </c>
      <c r="U902" s="12">
        <f t="shared" si="149"/>
        <v>43134.25</v>
      </c>
      <c r="V902" s="12">
        <f t="shared" si="150"/>
        <v>43143.25</v>
      </c>
      <c r="W902" s="16">
        <f t="shared" si="151"/>
        <v>9</v>
      </c>
      <c r="X902" s="15">
        <f t="shared" si="152"/>
        <v>1</v>
      </c>
      <c r="Y902" s="19">
        <f t="shared" si="153"/>
        <v>159800</v>
      </c>
      <c r="Z902" s="19">
        <f t="shared" si="154"/>
        <v>11108</v>
      </c>
      <c r="AA902" s="19">
        <f t="shared" si="155"/>
        <v>103.81308411214954</v>
      </c>
      <c r="AB902" s="2" t="str">
        <f t="shared" si="156"/>
        <v>USA</v>
      </c>
      <c r="AF902"/>
    </row>
    <row r="903" spans="2:32" x14ac:dyDescent="0.25">
      <c r="B903" s="24">
        <v>896</v>
      </c>
      <c r="C903" s="2" t="s">
        <v>1824</v>
      </c>
      <c r="D903" s="3" t="s">
        <v>1825</v>
      </c>
      <c r="E903" s="7">
        <v>19800</v>
      </c>
      <c r="F903" s="7">
        <v>153338</v>
      </c>
      <c r="G903" s="5">
        <f>Table1[[#This Row],[pledged]]/Table1[[#This Row],[goal]]</f>
        <v>7.7443434343434348</v>
      </c>
      <c r="H903" s="2" t="s">
        <v>20</v>
      </c>
      <c r="I903" s="2">
        <v>1460</v>
      </c>
      <c r="J903" s="8">
        <f t="shared" ref="J903:J966" si="157">IFERROR(F903/I903,0)</f>
        <v>105.02602739726028</v>
      </c>
      <c r="K903" s="22" t="s">
        <v>26</v>
      </c>
      <c r="L903" s="22" t="s">
        <v>27</v>
      </c>
      <c r="M903" s="2">
        <v>1310619600</v>
      </c>
      <c r="N903" s="2">
        <v>1310878800</v>
      </c>
      <c r="O903" s="2" t="b">
        <v>0</v>
      </c>
      <c r="P903" s="2" t="b">
        <v>1</v>
      </c>
      <c r="Q903" s="2" t="b">
        <f>AND(Table1[[#This Row],[staff_pick]]=TRUE,Table1[[#This Row],[spotlight]]=TRUE)</f>
        <v>0</v>
      </c>
      <c r="R903" s="2" t="s">
        <v>17</v>
      </c>
      <c r="S903" s="8" t="str">
        <f t="shared" ref="S903:S966" si="158">LEFT(R903,SEARCH("/",R903,1)-1)</f>
        <v>food</v>
      </c>
      <c r="T903" s="8" t="str">
        <f t="shared" ref="T903:T966" si="159">MID(R903,SEARCH("/",R903,1)+1,256)</f>
        <v>food trucks</v>
      </c>
      <c r="U903" s="12">
        <f t="shared" ref="U903:U966" si="160">(((M903/60)/60)/24)+DATE(1970,1,1)</f>
        <v>40738.208333333336</v>
      </c>
      <c r="V903" s="12">
        <f t="shared" ref="V903:V966" si="161">(((N903/60)/60)/24)+DATE(1970,1,1)</f>
        <v>40741.208333333336</v>
      </c>
      <c r="W903" s="16">
        <f t="shared" ref="W903:W966" si="162">_xlfn.DAYS(V903,U903)</f>
        <v>3</v>
      </c>
      <c r="X903" s="15">
        <f t="shared" ref="X903:X966" si="163">VLOOKUP(L903,$AF$7:$AG$13,2,FALSE)</f>
        <v>1.49</v>
      </c>
      <c r="Y903" s="19">
        <f t="shared" ref="Y903:Y966" si="164">E903/X903</f>
        <v>13288.590604026846</v>
      </c>
      <c r="Z903" s="19">
        <f t="shared" ref="Z903:Z966" si="165">F903/X903</f>
        <v>102911.40939597315</v>
      </c>
      <c r="AA903" s="19">
        <f t="shared" ref="AA903:AA966" si="166">IFERROR(Z903/I903,0)</f>
        <v>70.487266709570648</v>
      </c>
      <c r="AB903" s="2" t="str">
        <f t="shared" ref="AB903:AB966" si="167">VLOOKUP(L903,$AF$7:$AH$13,3,FALSE)</f>
        <v>Australia</v>
      </c>
      <c r="AF903"/>
    </row>
    <row r="904" spans="2:32" x14ac:dyDescent="0.25">
      <c r="B904" s="24">
        <v>897</v>
      </c>
      <c r="C904" s="2" t="s">
        <v>1826</v>
      </c>
      <c r="D904" s="3" t="s">
        <v>1827</v>
      </c>
      <c r="E904" s="7">
        <v>8800</v>
      </c>
      <c r="F904" s="7">
        <v>2437</v>
      </c>
      <c r="G904" s="5">
        <f>Table1[[#This Row],[pledged]]/Table1[[#This Row],[goal]]</f>
        <v>0.27693181818181817</v>
      </c>
      <c r="H904" s="2" t="s">
        <v>14</v>
      </c>
      <c r="I904" s="2">
        <v>27</v>
      </c>
      <c r="J904" s="8">
        <f t="shared" si="157"/>
        <v>90.259259259259252</v>
      </c>
      <c r="K904" s="22" t="s">
        <v>21</v>
      </c>
      <c r="L904" s="22" t="s">
        <v>22</v>
      </c>
      <c r="M904" s="2">
        <v>1556427600</v>
      </c>
      <c r="N904" s="2">
        <v>1556600400</v>
      </c>
      <c r="O904" s="2" t="b">
        <v>0</v>
      </c>
      <c r="P904" s="2" t="b">
        <v>0</v>
      </c>
      <c r="Q904" s="2" t="b">
        <f>AND(Table1[[#This Row],[staff_pick]]=TRUE,Table1[[#This Row],[spotlight]]=TRUE)</f>
        <v>0</v>
      </c>
      <c r="R904" s="2" t="s">
        <v>33</v>
      </c>
      <c r="S904" s="8" t="str">
        <f t="shared" si="158"/>
        <v>theater</v>
      </c>
      <c r="T904" s="8" t="str">
        <f t="shared" si="159"/>
        <v>plays</v>
      </c>
      <c r="U904" s="12">
        <f t="shared" si="160"/>
        <v>43583.208333333328</v>
      </c>
      <c r="V904" s="12">
        <f t="shared" si="161"/>
        <v>43585.208333333328</v>
      </c>
      <c r="W904" s="16">
        <f t="shared" si="162"/>
        <v>2</v>
      </c>
      <c r="X904" s="15">
        <f t="shared" si="163"/>
        <v>1</v>
      </c>
      <c r="Y904" s="19">
        <f t="shared" si="164"/>
        <v>8800</v>
      </c>
      <c r="Z904" s="19">
        <f t="shared" si="165"/>
        <v>2437</v>
      </c>
      <c r="AA904" s="19">
        <f t="shared" si="166"/>
        <v>90.259259259259252</v>
      </c>
      <c r="AB904" s="2" t="str">
        <f t="shared" si="167"/>
        <v>USA</v>
      </c>
      <c r="AF904"/>
    </row>
    <row r="905" spans="2:32" x14ac:dyDescent="0.25">
      <c r="B905" s="24">
        <v>898</v>
      </c>
      <c r="C905" s="2" t="s">
        <v>1828</v>
      </c>
      <c r="D905" s="3" t="s">
        <v>1829</v>
      </c>
      <c r="E905" s="7">
        <v>179100</v>
      </c>
      <c r="F905" s="7">
        <v>93991</v>
      </c>
      <c r="G905" s="5">
        <f>Table1[[#This Row],[pledged]]/Table1[[#This Row],[goal]]</f>
        <v>0.52479620323841425</v>
      </c>
      <c r="H905" s="2" t="s">
        <v>14</v>
      </c>
      <c r="I905" s="2">
        <v>1221</v>
      </c>
      <c r="J905" s="8">
        <f t="shared" si="157"/>
        <v>76.978705978705975</v>
      </c>
      <c r="K905" s="22" t="s">
        <v>21</v>
      </c>
      <c r="L905" s="22" t="s">
        <v>22</v>
      </c>
      <c r="M905" s="2">
        <v>1576476000</v>
      </c>
      <c r="N905" s="2">
        <v>1576994400</v>
      </c>
      <c r="O905" s="2" t="b">
        <v>0</v>
      </c>
      <c r="P905" s="2" t="b">
        <v>0</v>
      </c>
      <c r="Q905" s="2" t="b">
        <f>AND(Table1[[#This Row],[staff_pick]]=TRUE,Table1[[#This Row],[spotlight]]=TRUE)</f>
        <v>0</v>
      </c>
      <c r="R905" s="2" t="s">
        <v>42</v>
      </c>
      <c r="S905" s="8" t="str">
        <f t="shared" si="158"/>
        <v>film &amp; video</v>
      </c>
      <c r="T905" s="8" t="str">
        <f t="shared" si="159"/>
        <v>documentary</v>
      </c>
      <c r="U905" s="12">
        <f t="shared" si="160"/>
        <v>43815.25</v>
      </c>
      <c r="V905" s="12">
        <f t="shared" si="161"/>
        <v>43821.25</v>
      </c>
      <c r="W905" s="16">
        <f t="shared" si="162"/>
        <v>6</v>
      </c>
      <c r="X905" s="15">
        <f t="shared" si="163"/>
        <v>1</v>
      </c>
      <c r="Y905" s="19">
        <f t="shared" si="164"/>
        <v>179100</v>
      </c>
      <c r="Z905" s="19">
        <f t="shared" si="165"/>
        <v>93991</v>
      </c>
      <c r="AA905" s="19">
        <f t="shared" si="166"/>
        <v>76.978705978705975</v>
      </c>
      <c r="AB905" s="2" t="str">
        <f t="shared" si="167"/>
        <v>USA</v>
      </c>
      <c r="AF905"/>
    </row>
    <row r="906" spans="2:32" x14ac:dyDescent="0.25">
      <c r="B906" s="24">
        <v>899</v>
      </c>
      <c r="C906" s="2" t="s">
        <v>1830</v>
      </c>
      <c r="D906" s="3" t="s">
        <v>1831</v>
      </c>
      <c r="E906" s="7">
        <v>3100</v>
      </c>
      <c r="F906" s="7">
        <v>12620</v>
      </c>
      <c r="G906" s="5">
        <f>Table1[[#This Row],[pledged]]/Table1[[#This Row],[goal]]</f>
        <v>4.0709677419354842</v>
      </c>
      <c r="H906" s="2" t="s">
        <v>20</v>
      </c>
      <c r="I906" s="2">
        <v>123</v>
      </c>
      <c r="J906" s="8">
        <f t="shared" si="157"/>
        <v>102.60162601626017</v>
      </c>
      <c r="K906" s="22" t="s">
        <v>98</v>
      </c>
      <c r="L906" s="22" t="s">
        <v>99</v>
      </c>
      <c r="M906" s="2">
        <v>1381122000</v>
      </c>
      <c r="N906" s="2">
        <v>1382677200</v>
      </c>
      <c r="O906" s="2" t="b">
        <v>0</v>
      </c>
      <c r="P906" s="2" t="b">
        <v>0</v>
      </c>
      <c r="Q906" s="2" t="b">
        <f>AND(Table1[[#This Row],[staff_pick]]=TRUE,Table1[[#This Row],[spotlight]]=TRUE)</f>
        <v>0</v>
      </c>
      <c r="R906" s="2" t="s">
        <v>159</v>
      </c>
      <c r="S906" s="8" t="str">
        <f t="shared" si="158"/>
        <v>music</v>
      </c>
      <c r="T906" s="8" t="str">
        <f t="shared" si="159"/>
        <v>jazz</v>
      </c>
      <c r="U906" s="12">
        <f t="shared" si="160"/>
        <v>41554.208333333336</v>
      </c>
      <c r="V906" s="12">
        <f t="shared" si="161"/>
        <v>41572.208333333336</v>
      </c>
      <c r="W906" s="16">
        <f t="shared" si="162"/>
        <v>18</v>
      </c>
      <c r="X906" s="15">
        <f t="shared" si="163"/>
        <v>0.96</v>
      </c>
      <c r="Y906" s="19">
        <f t="shared" si="164"/>
        <v>3229.166666666667</v>
      </c>
      <c r="Z906" s="19">
        <f t="shared" si="165"/>
        <v>13145.833333333334</v>
      </c>
      <c r="AA906" s="19">
        <f t="shared" si="166"/>
        <v>106.87669376693768</v>
      </c>
      <c r="AB906" s="2" t="str">
        <f t="shared" si="167"/>
        <v>Switzerland</v>
      </c>
      <c r="AF906"/>
    </row>
    <row r="907" spans="2:32" x14ac:dyDescent="0.25">
      <c r="B907" s="24">
        <v>900</v>
      </c>
      <c r="C907" s="2" t="s">
        <v>1832</v>
      </c>
      <c r="D907" s="3" t="s">
        <v>1833</v>
      </c>
      <c r="E907" s="7">
        <v>100</v>
      </c>
      <c r="F907" s="7">
        <v>2</v>
      </c>
      <c r="G907" s="5">
        <f>Table1[[#This Row],[pledged]]/Table1[[#This Row],[goal]]</f>
        <v>0.02</v>
      </c>
      <c r="H907" s="2" t="s">
        <v>14</v>
      </c>
      <c r="I907" s="2">
        <v>1</v>
      </c>
      <c r="J907" s="8">
        <f t="shared" si="157"/>
        <v>2</v>
      </c>
      <c r="K907" s="22" t="s">
        <v>21</v>
      </c>
      <c r="L907" s="22" t="s">
        <v>22</v>
      </c>
      <c r="M907" s="2">
        <v>1411102800</v>
      </c>
      <c r="N907" s="2">
        <v>1411189200</v>
      </c>
      <c r="O907" s="2" t="b">
        <v>0</v>
      </c>
      <c r="P907" s="2" t="b">
        <v>1</v>
      </c>
      <c r="Q907" s="2" t="b">
        <f>AND(Table1[[#This Row],[staff_pick]]=TRUE,Table1[[#This Row],[spotlight]]=TRUE)</f>
        <v>0</v>
      </c>
      <c r="R907" s="2" t="s">
        <v>28</v>
      </c>
      <c r="S907" s="8" t="str">
        <f t="shared" si="158"/>
        <v>technology</v>
      </c>
      <c r="T907" s="8" t="str">
        <f t="shared" si="159"/>
        <v>web</v>
      </c>
      <c r="U907" s="12">
        <f t="shared" si="160"/>
        <v>41901.208333333336</v>
      </c>
      <c r="V907" s="12">
        <f t="shared" si="161"/>
        <v>41902.208333333336</v>
      </c>
      <c r="W907" s="16">
        <f t="shared" si="162"/>
        <v>1</v>
      </c>
      <c r="X907" s="15">
        <f t="shared" si="163"/>
        <v>1</v>
      </c>
      <c r="Y907" s="19">
        <f t="shared" si="164"/>
        <v>100</v>
      </c>
      <c r="Z907" s="19">
        <f t="shared" si="165"/>
        <v>2</v>
      </c>
      <c r="AA907" s="19">
        <f t="shared" si="166"/>
        <v>2</v>
      </c>
      <c r="AB907" s="2" t="str">
        <f t="shared" si="167"/>
        <v>USA</v>
      </c>
      <c r="AF907"/>
    </row>
    <row r="908" spans="2:32" x14ac:dyDescent="0.25">
      <c r="B908" s="24">
        <v>901</v>
      </c>
      <c r="C908" s="2" t="s">
        <v>1834</v>
      </c>
      <c r="D908" s="3" t="s">
        <v>1835</v>
      </c>
      <c r="E908" s="7">
        <v>5600</v>
      </c>
      <c r="F908" s="7">
        <v>8746</v>
      </c>
      <c r="G908" s="5">
        <f>Table1[[#This Row],[pledged]]/Table1[[#This Row],[goal]]</f>
        <v>1.5617857142857143</v>
      </c>
      <c r="H908" s="2" t="s">
        <v>20</v>
      </c>
      <c r="I908" s="2">
        <v>159</v>
      </c>
      <c r="J908" s="8">
        <f t="shared" si="157"/>
        <v>55.0062893081761</v>
      </c>
      <c r="K908" s="22" t="s">
        <v>21</v>
      </c>
      <c r="L908" s="22" t="s">
        <v>22</v>
      </c>
      <c r="M908" s="2">
        <v>1531803600</v>
      </c>
      <c r="N908" s="2">
        <v>1534654800</v>
      </c>
      <c r="O908" s="2" t="b">
        <v>0</v>
      </c>
      <c r="P908" s="2" t="b">
        <v>1</v>
      </c>
      <c r="Q908" s="2" t="b">
        <f>AND(Table1[[#This Row],[staff_pick]]=TRUE,Table1[[#This Row],[spotlight]]=TRUE)</f>
        <v>0</v>
      </c>
      <c r="R908" s="2" t="s">
        <v>23</v>
      </c>
      <c r="S908" s="8" t="str">
        <f t="shared" si="158"/>
        <v>music</v>
      </c>
      <c r="T908" s="8" t="str">
        <f t="shared" si="159"/>
        <v>rock</v>
      </c>
      <c r="U908" s="12">
        <f t="shared" si="160"/>
        <v>43298.208333333328</v>
      </c>
      <c r="V908" s="12">
        <f t="shared" si="161"/>
        <v>43331.208333333328</v>
      </c>
      <c r="W908" s="16">
        <f t="shared" si="162"/>
        <v>33</v>
      </c>
      <c r="X908" s="15">
        <f t="shared" si="163"/>
        <v>1</v>
      </c>
      <c r="Y908" s="19">
        <f t="shared" si="164"/>
        <v>5600</v>
      </c>
      <c r="Z908" s="19">
        <f t="shared" si="165"/>
        <v>8746</v>
      </c>
      <c r="AA908" s="19">
        <f t="shared" si="166"/>
        <v>55.0062893081761</v>
      </c>
      <c r="AB908" s="2" t="str">
        <f t="shared" si="167"/>
        <v>USA</v>
      </c>
      <c r="AF908"/>
    </row>
    <row r="909" spans="2:32" x14ac:dyDescent="0.25">
      <c r="B909" s="24">
        <v>902</v>
      </c>
      <c r="C909" s="2" t="s">
        <v>1836</v>
      </c>
      <c r="D909" s="3" t="s">
        <v>1837</v>
      </c>
      <c r="E909" s="7">
        <v>1400</v>
      </c>
      <c r="F909" s="7">
        <v>3534</v>
      </c>
      <c r="G909" s="5">
        <f>Table1[[#This Row],[pledged]]/Table1[[#This Row],[goal]]</f>
        <v>2.5242857142857145</v>
      </c>
      <c r="H909" s="2" t="s">
        <v>20</v>
      </c>
      <c r="I909" s="2">
        <v>110</v>
      </c>
      <c r="J909" s="8">
        <f t="shared" si="157"/>
        <v>32.127272727272725</v>
      </c>
      <c r="K909" s="22" t="s">
        <v>21</v>
      </c>
      <c r="L909" s="22" t="s">
        <v>22</v>
      </c>
      <c r="M909" s="2">
        <v>1454133600</v>
      </c>
      <c r="N909" s="2">
        <v>1457762400</v>
      </c>
      <c r="O909" s="2" t="b">
        <v>0</v>
      </c>
      <c r="P909" s="2" t="b">
        <v>0</v>
      </c>
      <c r="Q909" s="2" t="b">
        <f>AND(Table1[[#This Row],[staff_pick]]=TRUE,Table1[[#This Row],[spotlight]]=TRUE)</f>
        <v>0</v>
      </c>
      <c r="R909" s="2" t="s">
        <v>28</v>
      </c>
      <c r="S909" s="8" t="str">
        <f t="shared" si="158"/>
        <v>technology</v>
      </c>
      <c r="T909" s="8" t="str">
        <f t="shared" si="159"/>
        <v>web</v>
      </c>
      <c r="U909" s="12">
        <f t="shared" si="160"/>
        <v>42399.25</v>
      </c>
      <c r="V909" s="12">
        <f t="shared" si="161"/>
        <v>42441.25</v>
      </c>
      <c r="W909" s="16">
        <f t="shared" si="162"/>
        <v>42</v>
      </c>
      <c r="X909" s="15">
        <f t="shared" si="163"/>
        <v>1</v>
      </c>
      <c r="Y909" s="19">
        <f t="shared" si="164"/>
        <v>1400</v>
      </c>
      <c r="Z909" s="19">
        <f t="shared" si="165"/>
        <v>3534</v>
      </c>
      <c r="AA909" s="19">
        <f t="shared" si="166"/>
        <v>32.127272727272725</v>
      </c>
      <c r="AB909" s="2" t="str">
        <f t="shared" si="167"/>
        <v>USA</v>
      </c>
      <c r="AF909"/>
    </row>
    <row r="910" spans="2:32" x14ac:dyDescent="0.25">
      <c r="B910" s="24">
        <v>903</v>
      </c>
      <c r="C910" s="2" t="s">
        <v>1838</v>
      </c>
      <c r="D910" s="3" t="s">
        <v>1839</v>
      </c>
      <c r="E910" s="7">
        <v>41000</v>
      </c>
      <c r="F910" s="7">
        <v>709</v>
      </c>
      <c r="G910" s="5">
        <f>Table1[[#This Row],[pledged]]/Table1[[#This Row],[goal]]</f>
        <v>1.729268292682927E-2</v>
      </c>
      <c r="H910" s="2" t="s">
        <v>47</v>
      </c>
      <c r="I910" s="2">
        <v>14</v>
      </c>
      <c r="J910" s="8">
        <f t="shared" si="157"/>
        <v>50.642857142857146</v>
      </c>
      <c r="K910" s="22" t="s">
        <v>21</v>
      </c>
      <c r="L910" s="22" t="s">
        <v>22</v>
      </c>
      <c r="M910" s="2">
        <v>1336194000</v>
      </c>
      <c r="N910" s="2">
        <v>1337490000</v>
      </c>
      <c r="O910" s="2" t="b">
        <v>0</v>
      </c>
      <c r="P910" s="2" t="b">
        <v>1</v>
      </c>
      <c r="Q910" s="2" t="b">
        <f>AND(Table1[[#This Row],[staff_pick]]=TRUE,Table1[[#This Row],[spotlight]]=TRUE)</f>
        <v>0</v>
      </c>
      <c r="R910" s="2" t="s">
        <v>68</v>
      </c>
      <c r="S910" s="8" t="str">
        <f t="shared" si="158"/>
        <v>publishing</v>
      </c>
      <c r="T910" s="8" t="str">
        <f t="shared" si="159"/>
        <v>nonfiction</v>
      </c>
      <c r="U910" s="12">
        <f t="shared" si="160"/>
        <v>41034.208333333336</v>
      </c>
      <c r="V910" s="12">
        <f t="shared" si="161"/>
        <v>41049.208333333336</v>
      </c>
      <c r="W910" s="16">
        <f t="shared" si="162"/>
        <v>15</v>
      </c>
      <c r="X910" s="15">
        <f t="shared" si="163"/>
        <v>1</v>
      </c>
      <c r="Y910" s="19">
        <f t="shared" si="164"/>
        <v>41000</v>
      </c>
      <c r="Z910" s="19">
        <f t="shared" si="165"/>
        <v>709</v>
      </c>
      <c r="AA910" s="19">
        <f t="shared" si="166"/>
        <v>50.642857142857146</v>
      </c>
      <c r="AB910" s="2" t="str">
        <f t="shared" si="167"/>
        <v>USA</v>
      </c>
      <c r="AF910"/>
    </row>
    <row r="911" spans="2:32" x14ac:dyDescent="0.25">
      <c r="B911" s="24">
        <v>904</v>
      </c>
      <c r="C911" s="2" t="s">
        <v>1840</v>
      </c>
      <c r="D911" s="3" t="s">
        <v>1841</v>
      </c>
      <c r="E911" s="7">
        <v>6500</v>
      </c>
      <c r="F911" s="7">
        <v>795</v>
      </c>
      <c r="G911" s="5">
        <f>Table1[[#This Row],[pledged]]/Table1[[#This Row],[goal]]</f>
        <v>0.12230769230769231</v>
      </c>
      <c r="H911" s="2" t="s">
        <v>14</v>
      </c>
      <c r="I911" s="2">
        <v>16</v>
      </c>
      <c r="J911" s="8">
        <f t="shared" si="157"/>
        <v>49.6875</v>
      </c>
      <c r="K911" s="22" t="s">
        <v>21</v>
      </c>
      <c r="L911" s="22" t="s">
        <v>22</v>
      </c>
      <c r="M911" s="2">
        <v>1349326800</v>
      </c>
      <c r="N911" s="2">
        <v>1349672400</v>
      </c>
      <c r="O911" s="2" t="b">
        <v>0</v>
      </c>
      <c r="P911" s="2" t="b">
        <v>0</v>
      </c>
      <c r="Q911" s="2" t="b">
        <f>AND(Table1[[#This Row],[staff_pick]]=TRUE,Table1[[#This Row],[spotlight]]=TRUE)</f>
        <v>0</v>
      </c>
      <c r="R911" s="2" t="s">
        <v>133</v>
      </c>
      <c r="S911" s="8" t="str">
        <f t="shared" si="158"/>
        <v>publishing</v>
      </c>
      <c r="T911" s="8" t="str">
        <f t="shared" si="159"/>
        <v>radio &amp; podcasts</v>
      </c>
      <c r="U911" s="12">
        <f t="shared" si="160"/>
        <v>41186.208333333336</v>
      </c>
      <c r="V911" s="12">
        <f t="shared" si="161"/>
        <v>41190.208333333336</v>
      </c>
      <c r="W911" s="16">
        <f t="shared" si="162"/>
        <v>4</v>
      </c>
      <c r="X911" s="15">
        <f t="shared" si="163"/>
        <v>1</v>
      </c>
      <c r="Y911" s="19">
        <f t="shared" si="164"/>
        <v>6500</v>
      </c>
      <c r="Z911" s="19">
        <f t="shared" si="165"/>
        <v>795</v>
      </c>
      <c r="AA911" s="19">
        <f t="shared" si="166"/>
        <v>49.6875</v>
      </c>
      <c r="AB911" s="2" t="str">
        <f t="shared" si="167"/>
        <v>USA</v>
      </c>
      <c r="AF911"/>
    </row>
    <row r="912" spans="2:32" x14ac:dyDescent="0.25">
      <c r="B912" s="24">
        <v>905</v>
      </c>
      <c r="C912" s="2" t="s">
        <v>1842</v>
      </c>
      <c r="D912" s="3" t="s">
        <v>1843</v>
      </c>
      <c r="E912" s="7">
        <v>7900</v>
      </c>
      <c r="F912" s="7">
        <v>12955</v>
      </c>
      <c r="G912" s="5">
        <f>Table1[[#This Row],[pledged]]/Table1[[#This Row],[goal]]</f>
        <v>1.6398734177215191</v>
      </c>
      <c r="H912" s="2" t="s">
        <v>20</v>
      </c>
      <c r="I912" s="2">
        <v>236</v>
      </c>
      <c r="J912" s="8">
        <f t="shared" si="157"/>
        <v>54.894067796610166</v>
      </c>
      <c r="K912" s="22" t="s">
        <v>21</v>
      </c>
      <c r="L912" s="22" t="s">
        <v>22</v>
      </c>
      <c r="M912" s="2">
        <v>1379566800</v>
      </c>
      <c r="N912" s="2">
        <v>1379826000</v>
      </c>
      <c r="O912" s="2" t="b">
        <v>0</v>
      </c>
      <c r="P912" s="2" t="b">
        <v>0</v>
      </c>
      <c r="Q912" s="2" t="b">
        <f>AND(Table1[[#This Row],[staff_pick]]=TRUE,Table1[[#This Row],[spotlight]]=TRUE)</f>
        <v>0</v>
      </c>
      <c r="R912" s="2" t="s">
        <v>33</v>
      </c>
      <c r="S912" s="8" t="str">
        <f t="shared" si="158"/>
        <v>theater</v>
      </c>
      <c r="T912" s="8" t="str">
        <f t="shared" si="159"/>
        <v>plays</v>
      </c>
      <c r="U912" s="12">
        <f t="shared" si="160"/>
        <v>41536.208333333336</v>
      </c>
      <c r="V912" s="12">
        <f t="shared" si="161"/>
        <v>41539.208333333336</v>
      </c>
      <c r="W912" s="16">
        <f t="shared" si="162"/>
        <v>3</v>
      </c>
      <c r="X912" s="15">
        <f t="shared" si="163"/>
        <v>1</v>
      </c>
      <c r="Y912" s="19">
        <f t="shared" si="164"/>
        <v>7900</v>
      </c>
      <c r="Z912" s="19">
        <f t="shared" si="165"/>
        <v>12955</v>
      </c>
      <c r="AA912" s="19">
        <f t="shared" si="166"/>
        <v>54.894067796610166</v>
      </c>
      <c r="AB912" s="2" t="str">
        <f t="shared" si="167"/>
        <v>USA</v>
      </c>
      <c r="AF912"/>
    </row>
    <row r="913" spans="2:32" x14ac:dyDescent="0.25">
      <c r="B913" s="24">
        <v>906</v>
      </c>
      <c r="C913" s="2" t="s">
        <v>1844</v>
      </c>
      <c r="D913" s="3" t="s">
        <v>1845</v>
      </c>
      <c r="E913" s="7">
        <v>5500</v>
      </c>
      <c r="F913" s="7">
        <v>8964</v>
      </c>
      <c r="G913" s="5">
        <f>Table1[[#This Row],[pledged]]/Table1[[#This Row],[goal]]</f>
        <v>1.6298181818181818</v>
      </c>
      <c r="H913" s="2" t="s">
        <v>20</v>
      </c>
      <c r="I913" s="2">
        <v>191</v>
      </c>
      <c r="J913" s="8">
        <f t="shared" si="157"/>
        <v>46.931937172774866</v>
      </c>
      <c r="K913" s="22" t="s">
        <v>21</v>
      </c>
      <c r="L913" s="22" t="s">
        <v>22</v>
      </c>
      <c r="M913" s="2">
        <v>1494651600</v>
      </c>
      <c r="N913" s="2">
        <v>1497762000</v>
      </c>
      <c r="O913" s="2" t="b">
        <v>1</v>
      </c>
      <c r="P913" s="2" t="b">
        <v>1</v>
      </c>
      <c r="Q913" s="2" t="b">
        <f>AND(Table1[[#This Row],[staff_pick]]=TRUE,Table1[[#This Row],[spotlight]]=TRUE)</f>
        <v>1</v>
      </c>
      <c r="R913" s="2" t="s">
        <v>42</v>
      </c>
      <c r="S913" s="8" t="str">
        <f t="shared" si="158"/>
        <v>film &amp; video</v>
      </c>
      <c r="T913" s="8" t="str">
        <f t="shared" si="159"/>
        <v>documentary</v>
      </c>
      <c r="U913" s="12">
        <f t="shared" si="160"/>
        <v>42868.208333333328</v>
      </c>
      <c r="V913" s="12">
        <f t="shared" si="161"/>
        <v>42904.208333333328</v>
      </c>
      <c r="W913" s="16">
        <f t="shared" si="162"/>
        <v>36</v>
      </c>
      <c r="X913" s="15">
        <f t="shared" si="163"/>
        <v>1</v>
      </c>
      <c r="Y913" s="19">
        <f t="shared" si="164"/>
        <v>5500</v>
      </c>
      <c r="Z913" s="19">
        <f t="shared" si="165"/>
        <v>8964</v>
      </c>
      <c r="AA913" s="19">
        <f t="shared" si="166"/>
        <v>46.931937172774866</v>
      </c>
      <c r="AB913" s="2" t="str">
        <f t="shared" si="167"/>
        <v>USA</v>
      </c>
      <c r="AF913"/>
    </row>
    <row r="914" spans="2:32" x14ac:dyDescent="0.25">
      <c r="B914" s="24">
        <v>907</v>
      </c>
      <c r="C914" s="2" t="s">
        <v>1846</v>
      </c>
      <c r="D914" s="3" t="s">
        <v>1847</v>
      </c>
      <c r="E914" s="7">
        <v>9100</v>
      </c>
      <c r="F914" s="7">
        <v>1843</v>
      </c>
      <c r="G914" s="5">
        <f>Table1[[#This Row],[pledged]]/Table1[[#This Row],[goal]]</f>
        <v>0.20252747252747252</v>
      </c>
      <c r="H914" s="2" t="s">
        <v>14</v>
      </c>
      <c r="I914" s="2">
        <v>41</v>
      </c>
      <c r="J914" s="8">
        <f t="shared" si="157"/>
        <v>44.951219512195124</v>
      </c>
      <c r="K914" s="22" t="s">
        <v>21</v>
      </c>
      <c r="L914" s="22" t="s">
        <v>22</v>
      </c>
      <c r="M914" s="2">
        <v>1303880400</v>
      </c>
      <c r="N914" s="2">
        <v>1304485200</v>
      </c>
      <c r="O914" s="2" t="b">
        <v>0</v>
      </c>
      <c r="P914" s="2" t="b">
        <v>0</v>
      </c>
      <c r="Q914" s="2" t="b">
        <f>AND(Table1[[#This Row],[staff_pick]]=TRUE,Table1[[#This Row],[spotlight]]=TRUE)</f>
        <v>0</v>
      </c>
      <c r="R914" s="2" t="s">
        <v>33</v>
      </c>
      <c r="S914" s="8" t="str">
        <f t="shared" si="158"/>
        <v>theater</v>
      </c>
      <c r="T914" s="8" t="str">
        <f t="shared" si="159"/>
        <v>plays</v>
      </c>
      <c r="U914" s="12">
        <f t="shared" si="160"/>
        <v>40660.208333333336</v>
      </c>
      <c r="V914" s="12">
        <f t="shared" si="161"/>
        <v>40667.208333333336</v>
      </c>
      <c r="W914" s="16">
        <f t="shared" si="162"/>
        <v>7</v>
      </c>
      <c r="X914" s="15">
        <f t="shared" si="163"/>
        <v>1</v>
      </c>
      <c r="Y914" s="19">
        <f t="shared" si="164"/>
        <v>9100</v>
      </c>
      <c r="Z914" s="19">
        <f t="shared" si="165"/>
        <v>1843</v>
      </c>
      <c r="AA914" s="19">
        <f t="shared" si="166"/>
        <v>44.951219512195124</v>
      </c>
      <c r="AB914" s="2" t="str">
        <f t="shared" si="167"/>
        <v>USA</v>
      </c>
      <c r="AF914"/>
    </row>
    <row r="915" spans="2:32" x14ac:dyDescent="0.25">
      <c r="B915" s="24">
        <v>908</v>
      </c>
      <c r="C915" s="2" t="s">
        <v>1848</v>
      </c>
      <c r="D915" s="3" t="s">
        <v>1849</v>
      </c>
      <c r="E915" s="7">
        <v>38200</v>
      </c>
      <c r="F915" s="7">
        <v>121950</v>
      </c>
      <c r="G915" s="5">
        <f>Table1[[#This Row],[pledged]]/Table1[[#This Row],[goal]]</f>
        <v>3.1924083769633507</v>
      </c>
      <c r="H915" s="2" t="s">
        <v>20</v>
      </c>
      <c r="I915" s="2">
        <v>3934</v>
      </c>
      <c r="J915" s="8">
        <f t="shared" si="157"/>
        <v>30.99898322318251</v>
      </c>
      <c r="K915" s="22" t="s">
        <v>21</v>
      </c>
      <c r="L915" s="22" t="s">
        <v>22</v>
      </c>
      <c r="M915" s="2">
        <v>1335934800</v>
      </c>
      <c r="N915" s="2">
        <v>1336885200</v>
      </c>
      <c r="O915" s="2" t="b">
        <v>0</v>
      </c>
      <c r="P915" s="2" t="b">
        <v>0</v>
      </c>
      <c r="Q915" s="2" t="b">
        <f>AND(Table1[[#This Row],[staff_pick]]=TRUE,Table1[[#This Row],[spotlight]]=TRUE)</f>
        <v>0</v>
      </c>
      <c r="R915" s="2" t="s">
        <v>89</v>
      </c>
      <c r="S915" s="8" t="str">
        <f t="shared" si="158"/>
        <v>games</v>
      </c>
      <c r="T915" s="8" t="str">
        <f t="shared" si="159"/>
        <v>video games</v>
      </c>
      <c r="U915" s="12">
        <f t="shared" si="160"/>
        <v>41031.208333333336</v>
      </c>
      <c r="V915" s="12">
        <f t="shared" si="161"/>
        <v>41042.208333333336</v>
      </c>
      <c r="W915" s="16">
        <f t="shared" si="162"/>
        <v>11</v>
      </c>
      <c r="X915" s="15">
        <f t="shared" si="163"/>
        <v>1</v>
      </c>
      <c r="Y915" s="19">
        <f t="shared" si="164"/>
        <v>38200</v>
      </c>
      <c r="Z915" s="19">
        <f t="shared" si="165"/>
        <v>121950</v>
      </c>
      <c r="AA915" s="19">
        <f t="shared" si="166"/>
        <v>30.99898322318251</v>
      </c>
      <c r="AB915" s="2" t="str">
        <f t="shared" si="167"/>
        <v>USA</v>
      </c>
      <c r="AF915"/>
    </row>
    <row r="916" spans="2:32" x14ac:dyDescent="0.25">
      <c r="B916" s="24">
        <v>909</v>
      </c>
      <c r="C916" s="2" t="s">
        <v>1850</v>
      </c>
      <c r="D916" s="3" t="s">
        <v>1851</v>
      </c>
      <c r="E916" s="7">
        <v>1800</v>
      </c>
      <c r="F916" s="7">
        <v>8621</v>
      </c>
      <c r="G916" s="5">
        <f>Table1[[#This Row],[pledged]]/Table1[[#This Row],[goal]]</f>
        <v>4.7894444444444444</v>
      </c>
      <c r="H916" s="2" t="s">
        <v>20</v>
      </c>
      <c r="I916" s="2">
        <v>80</v>
      </c>
      <c r="J916" s="8">
        <f t="shared" si="157"/>
        <v>107.7625</v>
      </c>
      <c r="K916" s="22" t="s">
        <v>15</v>
      </c>
      <c r="L916" s="22" t="s">
        <v>16</v>
      </c>
      <c r="M916" s="2">
        <v>1528088400</v>
      </c>
      <c r="N916" s="2">
        <v>1530421200</v>
      </c>
      <c r="O916" s="2" t="b">
        <v>0</v>
      </c>
      <c r="P916" s="2" t="b">
        <v>1</v>
      </c>
      <c r="Q916" s="2" t="b">
        <f>AND(Table1[[#This Row],[staff_pick]]=TRUE,Table1[[#This Row],[spotlight]]=TRUE)</f>
        <v>0</v>
      </c>
      <c r="R916" s="2" t="s">
        <v>33</v>
      </c>
      <c r="S916" s="8" t="str">
        <f t="shared" si="158"/>
        <v>theater</v>
      </c>
      <c r="T916" s="8" t="str">
        <f t="shared" si="159"/>
        <v>plays</v>
      </c>
      <c r="U916" s="12">
        <f t="shared" si="160"/>
        <v>43255.208333333328</v>
      </c>
      <c r="V916" s="12">
        <f t="shared" si="161"/>
        <v>43282.208333333328</v>
      </c>
      <c r="W916" s="16">
        <f t="shared" si="162"/>
        <v>27</v>
      </c>
      <c r="X916" s="15">
        <f t="shared" si="163"/>
        <v>1.32</v>
      </c>
      <c r="Y916" s="19">
        <f t="shared" si="164"/>
        <v>1363.6363636363635</v>
      </c>
      <c r="Z916" s="19">
        <f t="shared" si="165"/>
        <v>6531.060606060606</v>
      </c>
      <c r="AA916" s="19">
        <f t="shared" si="166"/>
        <v>81.638257575757578</v>
      </c>
      <c r="AB916" s="2" t="str">
        <f t="shared" si="167"/>
        <v>Canada</v>
      </c>
      <c r="AF916"/>
    </row>
    <row r="917" spans="2:32" x14ac:dyDescent="0.25">
      <c r="B917" s="24">
        <v>910</v>
      </c>
      <c r="C917" s="2" t="s">
        <v>1852</v>
      </c>
      <c r="D917" s="3" t="s">
        <v>1853</v>
      </c>
      <c r="E917" s="7">
        <v>154500</v>
      </c>
      <c r="F917" s="7">
        <v>30215</v>
      </c>
      <c r="G917" s="5">
        <f>Table1[[#This Row],[pledged]]/Table1[[#This Row],[goal]]</f>
        <v>0.19556634304207121</v>
      </c>
      <c r="H917" s="2" t="s">
        <v>74</v>
      </c>
      <c r="I917" s="2">
        <v>296</v>
      </c>
      <c r="J917" s="8">
        <f t="shared" si="157"/>
        <v>102.07770270270271</v>
      </c>
      <c r="K917" s="22" t="s">
        <v>21</v>
      </c>
      <c r="L917" s="22" t="s">
        <v>22</v>
      </c>
      <c r="M917" s="2">
        <v>1421906400</v>
      </c>
      <c r="N917" s="2">
        <v>1421992800</v>
      </c>
      <c r="O917" s="2" t="b">
        <v>0</v>
      </c>
      <c r="P917" s="2" t="b">
        <v>0</v>
      </c>
      <c r="Q917" s="2" t="b">
        <f>AND(Table1[[#This Row],[staff_pick]]=TRUE,Table1[[#This Row],[spotlight]]=TRUE)</f>
        <v>0</v>
      </c>
      <c r="R917" s="2" t="s">
        <v>33</v>
      </c>
      <c r="S917" s="8" t="str">
        <f t="shared" si="158"/>
        <v>theater</v>
      </c>
      <c r="T917" s="8" t="str">
        <f t="shared" si="159"/>
        <v>plays</v>
      </c>
      <c r="U917" s="12">
        <f t="shared" si="160"/>
        <v>42026.25</v>
      </c>
      <c r="V917" s="12">
        <f t="shared" si="161"/>
        <v>42027.25</v>
      </c>
      <c r="W917" s="16">
        <f t="shared" si="162"/>
        <v>1</v>
      </c>
      <c r="X917" s="15">
        <f t="shared" si="163"/>
        <v>1</v>
      </c>
      <c r="Y917" s="19">
        <f t="shared" si="164"/>
        <v>154500</v>
      </c>
      <c r="Z917" s="19">
        <f t="shared" si="165"/>
        <v>30215</v>
      </c>
      <c r="AA917" s="19">
        <f t="shared" si="166"/>
        <v>102.07770270270271</v>
      </c>
      <c r="AB917" s="2" t="str">
        <f t="shared" si="167"/>
        <v>USA</v>
      </c>
      <c r="AF917"/>
    </row>
    <row r="918" spans="2:32" x14ac:dyDescent="0.25">
      <c r="B918" s="24">
        <v>911</v>
      </c>
      <c r="C918" s="2" t="s">
        <v>1854</v>
      </c>
      <c r="D918" s="3" t="s">
        <v>1855</v>
      </c>
      <c r="E918" s="7">
        <v>5800</v>
      </c>
      <c r="F918" s="7">
        <v>11539</v>
      </c>
      <c r="G918" s="5">
        <f>Table1[[#This Row],[pledged]]/Table1[[#This Row],[goal]]</f>
        <v>1.9894827586206896</v>
      </c>
      <c r="H918" s="2" t="s">
        <v>20</v>
      </c>
      <c r="I918" s="2">
        <v>462</v>
      </c>
      <c r="J918" s="8">
        <f t="shared" si="157"/>
        <v>24.976190476190474</v>
      </c>
      <c r="K918" s="22" t="s">
        <v>21</v>
      </c>
      <c r="L918" s="22" t="s">
        <v>22</v>
      </c>
      <c r="M918" s="2">
        <v>1568005200</v>
      </c>
      <c r="N918" s="2">
        <v>1568178000</v>
      </c>
      <c r="O918" s="2" t="b">
        <v>1</v>
      </c>
      <c r="P918" s="2" t="b">
        <v>0</v>
      </c>
      <c r="Q918" s="2" t="b">
        <f>AND(Table1[[#This Row],[staff_pick]]=TRUE,Table1[[#This Row],[spotlight]]=TRUE)</f>
        <v>0</v>
      </c>
      <c r="R918" s="2" t="s">
        <v>28</v>
      </c>
      <c r="S918" s="8" t="str">
        <f t="shared" si="158"/>
        <v>technology</v>
      </c>
      <c r="T918" s="8" t="str">
        <f t="shared" si="159"/>
        <v>web</v>
      </c>
      <c r="U918" s="12">
        <f t="shared" si="160"/>
        <v>43717.208333333328</v>
      </c>
      <c r="V918" s="12">
        <f t="shared" si="161"/>
        <v>43719.208333333328</v>
      </c>
      <c r="W918" s="16">
        <f t="shared" si="162"/>
        <v>2</v>
      </c>
      <c r="X918" s="15">
        <f t="shared" si="163"/>
        <v>1</v>
      </c>
      <c r="Y918" s="19">
        <f t="shared" si="164"/>
        <v>5800</v>
      </c>
      <c r="Z918" s="19">
        <f t="shared" si="165"/>
        <v>11539</v>
      </c>
      <c r="AA918" s="19">
        <f t="shared" si="166"/>
        <v>24.976190476190474</v>
      </c>
      <c r="AB918" s="2" t="str">
        <f t="shared" si="167"/>
        <v>USA</v>
      </c>
      <c r="AF918"/>
    </row>
    <row r="919" spans="2:32" x14ac:dyDescent="0.25">
      <c r="B919" s="24">
        <v>912</v>
      </c>
      <c r="C919" s="2" t="s">
        <v>1856</v>
      </c>
      <c r="D919" s="3" t="s">
        <v>1857</v>
      </c>
      <c r="E919" s="7">
        <v>1800</v>
      </c>
      <c r="F919" s="7">
        <v>14310</v>
      </c>
      <c r="G919" s="5">
        <f>Table1[[#This Row],[pledged]]/Table1[[#This Row],[goal]]</f>
        <v>7.95</v>
      </c>
      <c r="H919" s="2" t="s">
        <v>20</v>
      </c>
      <c r="I919" s="2">
        <v>179</v>
      </c>
      <c r="J919" s="8">
        <f t="shared" si="157"/>
        <v>79.944134078212286</v>
      </c>
      <c r="K919" s="22" t="s">
        <v>21</v>
      </c>
      <c r="L919" s="22" t="s">
        <v>22</v>
      </c>
      <c r="M919" s="2">
        <v>1346821200</v>
      </c>
      <c r="N919" s="2">
        <v>1347944400</v>
      </c>
      <c r="O919" s="2" t="b">
        <v>1</v>
      </c>
      <c r="P919" s="2" t="b">
        <v>0</v>
      </c>
      <c r="Q919" s="2" t="b">
        <f>AND(Table1[[#This Row],[staff_pick]]=TRUE,Table1[[#This Row],[spotlight]]=TRUE)</f>
        <v>0</v>
      </c>
      <c r="R919" s="2" t="s">
        <v>53</v>
      </c>
      <c r="S919" s="8" t="str">
        <f t="shared" si="158"/>
        <v>film &amp; video</v>
      </c>
      <c r="T919" s="8" t="str">
        <f t="shared" si="159"/>
        <v>drama</v>
      </c>
      <c r="U919" s="12">
        <f t="shared" si="160"/>
        <v>41157.208333333336</v>
      </c>
      <c r="V919" s="12">
        <f t="shared" si="161"/>
        <v>41170.208333333336</v>
      </c>
      <c r="W919" s="16">
        <f t="shared" si="162"/>
        <v>13</v>
      </c>
      <c r="X919" s="15">
        <f t="shared" si="163"/>
        <v>1</v>
      </c>
      <c r="Y919" s="19">
        <f t="shared" si="164"/>
        <v>1800</v>
      </c>
      <c r="Z919" s="19">
        <f t="shared" si="165"/>
        <v>14310</v>
      </c>
      <c r="AA919" s="19">
        <f t="shared" si="166"/>
        <v>79.944134078212286</v>
      </c>
      <c r="AB919" s="2" t="str">
        <f t="shared" si="167"/>
        <v>USA</v>
      </c>
      <c r="AF919"/>
    </row>
    <row r="920" spans="2:32" x14ac:dyDescent="0.25">
      <c r="B920" s="24">
        <v>913</v>
      </c>
      <c r="C920" s="2" t="s">
        <v>1858</v>
      </c>
      <c r="D920" s="3" t="s">
        <v>1859</v>
      </c>
      <c r="E920" s="7">
        <v>70200</v>
      </c>
      <c r="F920" s="7">
        <v>35536</v>
      </c>
      <c r="G920" s="5">
        <f>Table1[[#This Row],[pledged]]/Table1[[#This Row],[goal]]</f>
        <v>0.50621082621082625</v>
      </c>
      <c r="H920" s="2" t="s">
        <v>14</v>
      </c>
      <c r="I920" s="2">
        <v>523</v>
      </c>
      <c r="J920" s="8">
        <f t="shared" si="157"/>
        <v>67.946462715105156</v>
      </c>
      <c r="K920" s="22" t="s">
        <v>26</v>
      </c>
      <c r="L920" s="22" t="s">
        <v>27</v>
      </c>
      <c r="M920" s="2">
        <v>1557637200</v>
      </c>
      <c r="N920" s="2">
        <v>1558760400</v>
      </c>
      <c r="O920" s="2" t="b">
        <v>0</v>
      </c>
      <c r="P920" s="2" t="b">
        <v>0</v>
      </c>
      <c r="Q920" s="2" t="b">
        <f>AND(Table1[[#This Row],[staff_pick]]=TRUE,Table1[[#This Row],[spotlight]]=TRUE)</f>
        <v>0</v>
      </c>
      <c r="R920" s="2" t="s">
        <v>53</v>
      </c>
      <c r="S920" s="8" t="str">
        <f t="shared" si="158"/>
        <v>film &amp; video</v>
      </c>
      <c r="T920" s="8" t="str">
        <f t="shared" si="159"/>
        <v>drama</v>
      </c>
      <c r="U920" s="12">
        <f t="shared" si="160"/>
        <v>43597.208333333328</v>
      </c>
      <c r="V920" s="12">
        <f t="shared" si="161"/>
        <v>43610.208333333328</v>
      </c>
      <c r="W920" s="16">
        <f t="shared" si="162"/>
        <v>13</v>
      </c>
      <c r="X920" s="15">
        <f t="shared" si="163"/>
        <v>1.49</v>
      </c>
      <c r="Y920" s="19">
        <f t="shared" si="164"/>
        <v>47114.093959731545</v>
      </c>
      <c r="Z920" s="19">
        <f t="shared" si="165"/>
        <v>23849.664429530203</v>
      </c>
      <c r="AA920" s="19">
        <f t="shared" si="166"/>
        <v>45.601652828929645</v>
      </c>
      <c r="AB920" s="2" t="str">
        <f t="shared" si="167"/>
        <v>Australia</v>
      </c>
      <c r="AF920"/>
    </row>
    <row r="921" spans="2:32" x14ac:dyDescent="0.25">
      <c r="B921" s="24">
        <v>914</v>
      </c>
      <c r="C921" s="2" t="s">
        <v>1860</v>
      </c>
      <c r="D921" s="3" t="s">
        <v>1861</v>
      </c>
      <c r="E921" s="7">
        <v>6400</v>
      </c>
      <c r="F921" s="7">
        <v>3676</v>
      </c>
      <c r="G921" s="5">
        <f>Table1[[#This Row],[pledged]]/Table1[[#This Row],[goal]]</f>
        <v>0.57437499999999997</v>
      </c>
      <c r="H921" s="2" t="s">
        <v>14</v>
      </c>
      <c r="I921" s="2">
        <v>141</v>
      </c>
      <c r="J921" s="8">
        <f t="shared" si="157"/>
        <v>26.070921985815602</v>
      </c>
      <c r="K921" s="22" t="s">
        <v>40</v>
      </c>
      <c r="L921" s="22" t="s">
        <v>41</v>
      </c>
      <c r="M921" s="2">
        <v>1375592400</v>
      </c>
      <c r="N921" s="2">
        <v>1376629200</v>
      </c>
      <c r="O921" s="2" t="b">
        <v>0</v>
      </c>
      <c r="P921" s="2" t="b">
        <v>0</v>
      </c>
      <c r="Q921" s="2" t="b">
        <f>AND(Table1[[#This Row],[staff_pick]]=TRUE,Table1[[#This Row],[spotlight]]=TRUE)</f>
        <v>0</v>
      </c>
      <c r="R921" s="2" t="s">
        <v>33</v>
      </c>
      <c r="S921" s="8" t="str">
        <f t="shared" si="158"/>
        <v>theater</v>
      </c>
      <c r="T921" s="8" t="str">
        <f t="shared" si="159"/>
        <v>plays</v>
      </c>
      <c r="U921" s="12">
        <f t="shared" si="160"/>
        <v>41490.208333333336</v>
      </c>
      <c r="V921" s="12">
        <f t="shared" si="161"/>
        <v>41502.208333333336</v>
      </c>
      <c r="W921" s="16">
        <f t="shared" si="162"/>
        <v>12</v>
      </c>
      <c r="X921" s="15">
        <f t="shared" si="163"/>
        <v>0.87</v>
      </c>
      <c r="Y921" s="19">
        <f t="shared" si="164"/>
        <v>7356.3218390804595</v>
      </c>
      <c r="Z921" s="19">
        <f t="shared" si="165"/>
        <v>4225.2873563218391</v>
      </c>
      <c r="AA921" s="19">
        <f t="shared" si="166"/>
        <v>29.966576995190348</v>
      </c>
      <c r="AB921" s="2" t="str">
        <f t="shared" si="167"/>
        <v>United Kingdom</v>
      </c>
      <c r="AF921"/>
    </row>
    <row r="922" spans="2:32" x14ac:dyDescent="0.25">
      <c r="B922" s="24">
        <v>915</v>
      </c>
      <c r="C922" s="2" t="s">
        <v>1862</v>
      </c>
      <c r="D922" s="3" t="s">
        <v>1863</v>
      </c>
      <c r="E922" s="7">
        <v>125900</v>
      </c>
      <c r="F922" s="7">
        <v>195936</v>
      </c>
      <c r="G922" s="5">
        <f>Table1[[#This Row],[pledged]]/Table1[[#This Row],[goal]]</f>
        <v>1.5562827640984909</v>
      </c>
      <c r="H922" s="2" t="s">
        <v>20</v>
      </c>
      <c r="I922" s="2">
        <v>1866</v>
      </c>
      <c r="J922" s="8">
        <f t="shared" si="157"/>
        <v>105.0032154340836</v>
      </c>
      <c r="K922" s="22" t="s">
        <v>40</v>
      </c>
      <c r="L922" s="22" t="s">
        <v>41</v>
      </c>
      <c r="M922" s="2">
        <v>1503982800</v>
      </c>
      <c r="N922" s="2">
        <v>1504760400</v>
      </c>
      <c r="O922" s="2" t="b">
        <v>0</v>
      </c>
      <c r="P922" s="2" t="b">
        <v>0</v>
      </c>
      <c r="Q922" s="2" t="b">
        <f>AND(Table1[[#This Row],[staff_pick]]=TRUE,Table1[[#This Row],[spotlight]]=TRUE)</f>
        <v>0</v>
      </c>
      <c r="R922" s="2" t="s">
        <v>269</v>
      </c>
      <c r="S922" s="8" t="str">
        <f t="shared" si="158"/>
        <v>film &amp; video</v>
      </c>
      <c r="T922" s="8" t="str">
        <f t="shared" si="159"/>
        <v>television</v>
      </c>
      <c r="U922" s="12">
        <f t="shared" si="160"/>
        <v>42976.208333333328</v>
      </c>
      <c r="V922" s="12">
        <f t="shared" si="161"/>
        <v>42985.208333333328</v>
      </c>
      <c r="W922" s="16">
        <f t="shared" si="162"/>
        <v>9</v>
      </c>
      <c r="X922" s="15">
        <f t="shared" si="163"/>
        <v>0.87</v>
      </c>
      <c r="Y922" s="19">
        <f t="shared" si="164"/>
        <v>144712.64367816091</v>
      </c>
      <c r="Z922" s="19">
        <f t="shared" si="165"/>
        <v>225213.79310344829</v>
      </c>
      <c r="AA922" s="19">
        <f t="shared" si="166"/>
        <v>120.69335107365931</v>
      </c>
      <c r="AB922" s="2" t="str">
        <f t="shared" si="167"/>
        <v>United Kingdom</v>
      </c>
      <c r="AF922"/>
    </row>
    <row r="923" spans="2:32" x14ac:dyDescent="0.25">
      <c r="B923" s="24">
        <v>916</v>
      </c>
      <c r="C923" s="2" t="s">
        <v>1864</v>
      </c>
      <c r="D923" s="3" t="s">
        <v>1865</v>
      </c>
      <c r="E923" s="7">
        <v>3700</v>
      </c>
      <c r="F923" s="7">
        <v>1343</v>
      </c>
      <c r="G923" s="5">
        <f>Table1[[#This Row],[pledged]]/Table1[[#This Row],[goal]]</f>
        <v>0.36297297297297298</v>
      </c>
      <c r="H923" s="2" t="s">
        <v>14</v>
      </c>
      <c r="I923" s="2">
        <v>52</v>
      </c>
      <c r="J923" s="8">
        <f t="shared" si="157"/>
        <v>25.826923076923077</v>
      </c>
      <c r="K923" s="22" t="s">
        <v>21</v>
      </c>
      <c r="L923" s="22" t="s">
        <v>22</v>
      </c>
      <c r="M923" s="2">
        <v>1418882400</v>
      </c>
      <c r="N923" s="2">
        <v>1419660000</v>
      </c>
      <c r="O923" s="2" t="b">
        <v>0</v>
      </c>
      <c r="P923" s="2" t="b">
        <v>0</v>
      </c>
      <c r="Q923" s="2" t="b">
        <f>AND(Table1[[#This Row],[staff_pick]]=TRUE,Table1[[#This Row],[spotlight]]=TRUE)</f>
        <v>0</v>
      </c>
      <c r="R923" s="2" t="s">
        <v>122</v>
      </c>
      <c r="S923" s="8" t="str">
        <f t="shared" si="158"/>
        <v>photography</v>
      </c>
      <c r="T923" s="8" t="str">
        <f t="shared" si="159"/>
        <v>photography books</v>
      </c>
      <c r="U923" s="12">
        <f t="shared" si="160"/>
        <v>41991.25</v>
      </c>
      <c r="V923" s="12">
        <f t="shared" si="161"/>
        <v>42000.25</v>
      </c>
      <c r="W923" s="16">
        <f t="shared" si="162"/>
        <v>9</v>
      </c>
      <c r="X923" s="15">
        <f t="shared" si="163"/>
        <v>1</v>
      </c>
      <c r="Y923" s="19">
        <f t="shared" si="164"/>
        <v>3700</v>
      </c>
      <c r="Z923" s="19">
        <f t="shared" si="165"/>
        <v>1343</v>
      </c>
      <c r="AA923" s="19">
        <f t="shared" si="166"/>
        <v>25.826923076923077</v>
      </c>
      <c r="AB923" s="2" t="str">
        <f t="shared" si="167"/>
        <v>USA</v>
      </c>
      <c r="AF923"/>
    </row>
    <row r="924" spans="2:32" x14ac:dyDescent="0.25">
      <c r="B924" s="24">
        <v>917</v>
      </c>
      <c r="C924" s="2" t="s">
        <v>1866</v>
      </c>
      <c r="D924" s="3" t="s">
        <v>1867</v>
      </c>
      <c r="E924" s="7">
        <v>3600</v>
      </c>
      <c r="F924" s="7">
        <v>2097</v>
      </c>
      <c r="G924" s="5">
        <f>Table1[[#This Row],[pledged]]/Table1[[#This Row],[goal]]</f>
        <v>0.58250000000000002</v>
      </c>
      <c r="H924" s="2" t="s">
        <v>47</v>
      </c>
      <c r="I924" s="2">
        <v>27</v>
      </c>
      <c r="J924" s="8">
        <f t="shared" si="157"/>
        <v>77.666666666666671</v>
      </c>
      <c r="K924" s="22" t="s">
        <v>40</v>
      </c>
      <c r="L924" s="22" t="s">
        <v>41</v>
      </c>
      <c r="M924" s="2">
        <v>1309237200</v>
      </c>
      <c r="N924" s="2">
        <v>1311310800</v>
      </c>
      <c r="O924" s="2" t="b">
        <v>0</v>
      </c>
      <c r="P924" s="2" t="b">
        <v>1</v>
      </c>
      <c r="Q924" s="2" t="b">
        <f>AND(Table1[[#This Row],[staff_pick]]=TRUE,Table1[[#This Row],[spotlight]]=TRUE)</f>
        <v>0</v>
      </c>
      <c r="R924" s="2" t="s">
        <v>100</v>
      </c>
      <c r="S924" s="8" t="str">
        <f t="shared" si="158"/>
        <v>film &amp; video</v>
      </c>
      <c r="T924" s="8" t="str">
        <f t="shared" si="159"/>
        <v>shorts</v>
      </c>
      <c r="U924" s="12">
        <f t="shared" si="160"/>
        <v>40722.208333333336</v>
      </c>
      <c r="V924" s="12">
        <f t="shared" si="161"/>
        <v>40746.208333333336</v>
      </c>
      <c r="W924" s="16">
        <f t="shared" si="162"/>
        <v>24</v>
      </c>
      <c r="X924" s="15">
        <f t="shared" si="163"/>
        <v>0.87</v>
      </c>
      <c r="Y924" s="19">
        <f t="shared" si="164"/>
        <v>4137.9310344827591</v>
      </c>
      <c r="Z924" s="19">
        <f t="shared" si="165"/>
        <v>2410.344827586207</v>
      </c>
      <c r="AA924" s="19">
        <f t="shared" si="166"/>
        <v>89.272030651340998</v>
      </c>
      <c r="AB924" s="2" t="str">
        <f t="shared" si="167"/>
        <v>United Kingdom</v>
      </c>
      <c r="AF924"/>
    </row>
    <row r="925" spans="2:32" x14ac:dyDescent="0.25">
      <c r="B925" s="24">
        <v>918</v>
      </c>
      <c r="C925" s="2" t="s">
        <v>1868</v>
      </c>
      <c r="D925" s="3" t="s">
        <v>1869</v>
      </c>
      <c r="E925" s="7">
        <v>3800</v>
      </c>
      <c r="F925" s="7">
        <v>9021</v>
      </c>
      <c r="G925" s="5">
        <f>Table1[[#This Row],[pledged]]/Table1[[#This Row],[goal]]</f>
        <v>2.3739473684210526</v>
      </c>
      <c r="H925" s="2" t="s">
        <v>20</v>
      </c>
      <c r="I925" s="2">
        <v>156</v>
      </c>
      <c r="J925" s="8">
        <f t="shared" si="157"/>
        <v>57.82692307692308</v>
      </c>
      <c r="K925" s="22" t="s">
        <v>98</v>
      </c>
      <c r="L925" s="22" t="s">
        <v>99</v>
      </c>
      <c r="M925" s="2">
        <v>1343365200</v>
      </c>
      <c r="N925" s="2">
        <v>1344315600</v>
      </c>
      <c r="O925" s="2" t="b">
        <v>0</v>
      </c>
      <c r="P925" s="2" t="b">
        <v>0</v>
      </c>
      <c r="Q925" s="2" t="b">
        <f>AND(Table1[[#This Row],[staff_pick]]=TRUE,Table1[[#This Row],[spotlight]]=TRUE)</f>
        <v>0</v>
      </c>
      <c r="R925" s="2" t="s">
        <v>133</v>
      </c>
      <c r="S925" s="8" t="str">
        <f t="shared" si="158"/>
        <v>publishing</v>
      </c>
      <c r="T925" s="8" t="str">
        <f t="shared" si="159"/>
        <v>radio &amp; podcasts</v>
      </c>
      <c r="U925" s="12">
        <f t="shared" si="160"/>
        <v>41117.208333333336</v>
      </c>
      <c r="V925" s="12">
        <f t="shared" si="161"/>
        <v>41128.208333333336</v>
      </c>
      <c r="W925" s="16">
        <f t="shared" si="162"/>
        <v>11</v>
      </c>
      <c r="X925" s="15">
        <f t="shared" si="163"/>
        <v>0.96</v>
      </c>
      <c r="Y925" s="19">
        <f t="shared" si="164"/>
        <v>3958.3333333333335</v>
      </c>
      <c r="Z925" s="19">
        <f t="shared" si="165"/>
        <v>9396.875</v>
      </c>
      <c r="AA925" s="19">
        <f t="shared" si="166"/>
        <v>60.236378205128204</v>
      </c>
      <c r="AB925" s="2" t="str">
        <f t="shared" si="167"/>
        <v>Switzerland</v>
      </c>
      <c r="AF925"/>
    </row>
    <row r="926" spans="2:32" x14ac:dyDescent="0.25">
      <c r="B926" s="24">
        <v>919</v>
      </c>
      <c r="C926" s="2" t="s">
        <v>1870</v>
      </c>
      <c r="D926" s="3" t="s">
        <v>1871</v>
      </c>
      <c r="E926" s="7">
        <v>35600</v>
      </c>
      <c r="F926" s="7">
        <v>20915</v>
      </c>
      <c r="G926" s="5">
        <f>Table1[[#This Row],[pledged]]/Table1[[#This Row],[goal]]</f>
        <v>0.58750000000000002</v>
      </c>
      <c r="H926" s="2" t="s">
        <v>14</v>
      </c>
      <c r="I926" s="2">
        <v>225</v>
      </c>
      <c r="J926" s="8">
        <f t="shared" si="157"/>
        <v>92.955555555555549</v>
      </c>
      <c r="K926" s="22" t="s">
        <v>26</v>
      </c>
      <c r="L926" s="22" t="s">
        <v>27</v>
      </c>
      <c r="M926" s="2">
        <v>1507957200</v>
      </c>
      <c r="N926" s="2">
        <v>1510725600</v>
      </c>
      <c r="O926" s="2" t="b">
        <v>0</v>
      </c>
      <c r="P926" s="2" t="b">
        <v>1</v>
      </c>
      <c r="Q926" s="2" t="b">
        <f>AND(Table1[[#This Row],[staff_pick]]=TRUE,Table1[[#This Row],[spotlight]]=TRUE)</f>
        <v>0</v>
      </c>
      <c r="R926" s="2" t="s">
        <v>33</v>
      </c>
      <c r="S926" s="8" t="str">
        <f t="shared" si="158"/>
        <v>theater</v>
      </c>
      <c r="T926" s="8" t="str">
        <f t="shared" si="159"/>
        <v>plays</v>
      </c>
      <c r="U926" s="12">
        <f t="shared" si="160"/>
        <v>43022.208333333328</v>
      </c>
      <c r="V926" s="12">
        <f t="shared" si="161"/>
        <v>43054.25</v>
      </c>
      <c r="W926" s="16">
        <f t="shared" si="162"/>
        <v>32</v>
      </c>
      <c r="X926" s="15">
        <f t="shared" si="163"/>
        <v>1.49</v>
      </c>
      <c r="Y926" s="19">
        <f t="shared" si="164"/>
        <v>23892.617449664431</v>
      </c>
      <c r="Z926" s="19">
        <f t="shared" si="165"/>
        <v>14036.912751677852</v>
      </c>
      <c r="AA926" s="19">
        <f t="shared" si="166"/>
        <v>62.386278896346006</v>
      </c>
      <c r="AB926" s="2" t="str">
        <f t="shared" si="167"/>
        <v>Australia</v>
      </c>
      <c r="AF926"/>
    </row>
    <row r="927" spans="2:32" x14ac:dyDescent="0.25">
      <c r="B927" s="24">
        <v>920</v>
      </c>
      <c r="C927" s="2" t="s">
        <v>1872</v>
      </c>
      <c r="D927" s="3" t="s">
        <v>1873</v>
      </c>
      <c r="E927" s="7">
        <v>5300</v>
      </c>
      <c r="F927" s="7">
        <v>9676</v>
      </c>
      <c r="G927" s="5">
        <f>Table1[[#This Row],[pledged]]/Table1[[#This Row],[goal]]</f>
        <v>1.8256603773584905</v>
      </c>
      <c r="H927" s="2" t="s">
        <v>20</v>
      </c>
      <c r="I927" s="2">
        <v>255</v>
      </c>
      <c r="J927" s="8">
        <f t="shared" si="157"/>
        <v>37.945098039215686</v>
      </c>
      <c r="K927" s="22" t="s">
        <v>21</v>
      </c>
      <c r="L927" s="22" t="s">
        <v>22</v>
      </c>
      <c r="M927" s="2">
        <v>1549519200</v>
      </c>
      <c r="N927" s="2">
        <v>1551247200</v>
      </c>
      <c r="O927" s="2" t="b">
        <v>1</v>
      </c>
      <c r="P927" s="2" t="b">
        <v>0</v>
      </c>
      <c r="Q927" s="2" t="b">
        <f>AND(Table1[[#This Row],[staff_pick]]=TRUE,Table1[[#This Row],[spotlight]]=TRUE)</f>
        <v>0</v>
      </c>
      <c r="R927" s="2" t="s">
        <v>71</v>
      </c>
      <c r="S927" s="8" t="str">
        <f t="shared" si="158"/>
        <v>film &amp; video</v>
      </c>
      <c r="T927" s="8" t="str">
        <f t="shared" si="159"/>
        <v>animation</v>
      </c>
      <c r="U927" s="12">
        <f t="shared" si="160"/>
        <v>43503.25</v>
      </c>
      <c r="V927" s="12">
        <f t="shared" si="161"/>
        <v>43523.25</v>
      </c>
      <c r="W927" s="16">
        <f t="shared" si="162"/>
        <v>20</v>
      </c>
      <c r="X927" s="15">
        <f t="shared" si="163"/>
        <v>1</v>
      </c>
      <c r="Y927" s="19">
        <f t="shared" si="164"/>
        <v>5300</v>
      </c>
      <c r="Z927" s="19">
        <f t="shared" si="165"/>
        <v>9676</v>
      </c>
      <c r="AA927" s="19">
        <f t="shared" si="166"/>
        <v>37.945098039215686</v>
      </c>
      <c r="AB927" s="2" t="str">
        <f t="shared" si="167"/>
        <v>USA</v>
      </c>
      <c r="AF927"/>
    </row>
    <row r="928" spans="2:32" x14ac:dyDescent="0.25">
      <c r="B928" s="24">
        <v>921</v>
      </c>
      <c r="C928" s="2" t="s">
        <v>1874</v>
      </c>
      <c r="D928" s="3" t="s">
        <v>1875</v>
      </c>
      <c r="E928" s="7">
        <v>160400</v>
      </c>
      <c r="F928" s="7">
        <v>1210</v>
      </c>
      <c r="G928" s="5">
        <f>Table1[[#This Row],[pledged]]/Table1[[#This Row],[goal]]</f>
        <v>7.5436408977556111E-3</v>
      </c>
      <c r="H928" s="2" t="s">
        <v>14</v>
      </c>
      <c r="I928" s="2">
        <v>38</v>
      </c>
      <c r="J928" s="8">
        <f t="shared" si="157"/>
        <v>31.842105263157894</v>
      </c>
      <c r="K928" s="22" t="s">
        <v>21</v>
      </c>
      <c r="L928" s="22" t="s">
        <v>22</v>
      </c>
      <c r="M928" s="2">
        <v>1329026400</v>
      </c>
      <c r="N928" s="2">
        <v>1330236000</v>
      </c>
      <c r="O928" s="2" t="b">
        <v>0</v>
      </c>
      <c r="P928" s="2" t="b">
        <v>0</v>
      </c>
      <c r="Q928" s="2" t="b">
        <f>AND(Table1[[#This Row],[staff_pick]]=TRUE,Table1[[#This Row],[spotlight]]=TRUE)</f>
        <v>0</v>
      </c>
      <c r="R928" s="2" t="s">
        <v>28</v>
      </c>
      <c r="S928" s="8" t="str">
        <f t="shared" si="158"/>
        <v>technology</v>
      </c>
      <c r="T928" s="8" t="str">
        <f t="shared" si="159"/>
        <v>web</v>
      </c>
      <c r="U928" s="12">
        <f t="shared" si="160"/>
        <v>40951.25</v>
      </c>
      <c r="V928" s="12">
        <f t="shared" si="161"/>
        <v>40965.25</v>
      </c>
      <c r="W928" s="16">
        <f t="shared" si="162"/>
        <v>14</v>
      </c>
      <c r="X928" s="15">
        <f t="shared" si="163"/>
        <v>1</v>
      </c>
      <c r="Y928" s="19">
        <f t="shared" si="164"/>
        <v>160400</v>
      </c>
      <c r="Z928" s="19">
        <f t="shared" si="165"/>
        <v>1210</v>
      </c>
      <c r="AA928" s="19">
        <f t="shared" si="166"/>
        <v>31.842105263157894</v>
      </c>
      <c r="AB928" s="2" t="str">
        <f t="shared" si="167"/>
        <v>USA</v>
      </c>
      <c r="AF928"/>
    </row>
    <row r="929" spans="2:32" x14ac:dyDescent="0.25">
      <c r="B929" s="24">
        <v>922</v>
      </c>
      <c r="C929" s="2" t="s">
        <v>1876</v>
      </c>
      <c r="D929" s="3" t="s">
        <v>1877</v>
      </c>
      <c r="E929" s="7">
        <v>51400</v>
      </c>
      <c r="F929" s="7">
        <v>90440</v>
      </c>
      <c r="G929" s="5">
        <f>Table1[[#This Row],[pledged]]/Table1[[#This Row],[goal]]</f>
        <v>1.7595330739299611</v>
      </c>
      <c r="H929" s="2" t="s">
        <v>20</v>
      </c>
      <c r="I929" s="2">
        <v>2261</v>
      </c>
      <c r="J929" s="8">
        <f t="shared" si="157"/>
        <v>40</v>
      </c>
      <c r="K929" s="22" t="s">
        <v>21</v>
      </c>
      <c r="L929" s="22" t="s">
        <v>22</v>
      </c>
      <c r="M929" s="2">
        <v>1544335200</v>
      </c>
      <c r="N929" s="2">
        <v>1545112800</v>
      </c>
      <c r="O929" s="2" t="b">
        <v>0</v>
      </c>
      <c r="P929" s="2" t="b">
        <v>1</v>
      </c>
      <c r="Q929" s="2" t="b">
        <f>AND(Table1[[#This Row],[staff_pick]]=TRUE,Table1[[#This Row],[spotlight]]=TRUE)</f>
        <v>0</v>
      </c>
      <c r="R929" s="2" t="s">
        <v>319</v>
      </c>
      <c r="S929" s="8" t="str">
        <f t="shared" si="158"/>
        <v>music</v>
      </c>
      <c r="T929" s="8" t="str">
        <f t="shared" si="159"/>
        <v>world music</v>
      </c>
      <c r="U929" s="12">
        <f t="shared" si="160"/>
        <v>43443.25</v>
      </c>
      <c r="V929" s="12">
        <f t="shared" si="161"/>
        <v>43452.25</v>
      </c>
      <c r="W929" s="16">
        <f t="shared" si="162"/>
        <v>9</v>
      </c>
      <c r="X929" s="15">
        <f t="shared" si="163"/>
        <v>1</v>
      </c>
      <c r="Y929" s="19">
        <f t="shared" si="164"/>
        <v>51400</v>
      </c>
      <c r="Z929" s="19">
        <f t="shared" si="165"/>
        <v>90440</v>
      </c>
      <c r="AA929" s="19">
        <f t="shared" si="166"/>
        <v>40</v>
      </c>
      <c r="AB929" s="2" t="str">
        <f t="shared" si="167"/>
        <v>USA</v>
      </c>
      <c r="AF929"/>
    </row>
    <row r="930" spans="2:32" x14ac:dyDescent="0.25">
      <c r="B930" s="24">
        <v>923</v>
      </c>
      <c r="C930" s="2" t="s">
        <v>1878</v>
      </c>
      <c r="D930" s="3" t="s">
        <v>1879</v>
      </c>
      <c r="E930" s="7">
        <v>1700</v>
      </c>
      <c r="F930" s="7">
        <v>4044</v>
      </c>
      <c r="G930" s="5">
        <f>Table1[[#This Row],[pledged]]/Table1[[#This Row],[goal]]</f>
        <v>2.3788235294117648</v>
      </c>
      <c r="H930" s="2" t="s">
        <v>20</v>
      </c>
      <c r="I930" s="2">
        <v>40</v>
      </c>
      <c r="J930" s="8">
        <f t="shared" si="157"/>
        <v>101.1</v>
      </c>
      <c r="K930" s="22" t="s">
        <v>21</v>
      </c>
      <c r="L930" s="22" t="s">
        <v>22</v>
      </c>
      <c r="M930" s="2">
        <v>1279083600</v>
      </c>
      <c r="N930" s="2">
        <v>1279170000</v>
      </c>
      <c r="O930" s="2" t="b">
        <v>0</v>
      </c>
      <c r="P930" s="2" t="b">
        <v>0</v>
      </c>
      <c r="Q930" s="2" t="b">
        <f>AND(Table1[[#This Row],[staff_pick]]=TRUE,Table1[[#This Row],[spotlight]]=TRUE)</f>
        <v>0</v>
      </c>
      <c r="R930" s="2" t="s">
        <v>33</v>
      </c>
      <c r="S930" s="8" t="str">
        <f t="shared" si="158"/>
        <v>theater</v>
      </c>
      <c r="T930" s="8" t="str">
        <f t="shared" si="159"/>
        <v>plays</v>
      </c>
      <c r="U930" s="12">
        <f t="shared" si="160"/>
        <v>40373.208333333336</v>
      </c>
      <c r="V930" s="12">
        <f t="shared" si="161"/>
        <v>40374.208333333336</v>
      </c>
      <c r="W930" s="16">
        <f t="shared" si="162"/>
        <v>1</v>
      </c>
      <c r="X930" s="15">
        <f t="shared" si="163"/>
        <v>1</v>
      </c>
      <c r="Y930" s="19">
        <f t="shared" si="164"/>
        <v>1700</v>
      </c>
      <c r="Z930" s="19">
        <f t="shared" si="165"/>
        <v>4044</v>
      </c>
      <c r="AA930" s="19">
        <f t="shared" si="166"/>
        <v>101.1</v>
      </c>
      <c r="AB930" s="2" t="str">
        <f t="shared" si="167"/>
        <v>USA</v>
      </c>
      <c r="AF930"/>
    </row>
    <row r="931" spans="2:32" x14ac:dyDescent="0.25">
      <c r="B931" s="24">
        <v>924</v>
      </c>
      <c r="C931" s="2" t="s">
        <v>1880</v>
      </c>
      <c r="D931" s="3" t="s">
        <v>1881</v>
      </c>
      <c r="E931" s="7">
        <v>39400</v>
      </c>
      <c r="F931" s="7">
        <v>192292</v>
      </c>
      <c r="G931" s="5">
        <f>Table1[[#This Row],[pledged]]/Table1[[#This Row],[goal]]</f>
        <v>4.8805076142131982</v>
      </c>
      <c r="H931" s="2" t="s">
        <v>20</v>
      </c>
      <c r="I931" s="2">
        <v>2289</v>
      </c>
      <c r="J931" s="8">
        <f t="shared" si="157"/>
        <v>84.006989951944078</v>
      </c>
      <c r="K931" s="22" t="s">
        <v>107</v>
      </c>
      <c r="L931" s="22" t="s">
        <v>108</v>
      </c>
      <c r="M931" s="2">
        <v>1572498000</v>
      </c>
      <c r="N931" s="2">
        <v>1573452000</v>
      </c>
      <c r="O931" s="2" t="b">
        <v>0</v>
      </c>
      <c r="P931" s="2" t="b">
        <v>0</v>
      </c>
      <c r="Q931" s="2" t="b">
        <f>AND(Table1[[#This Row],[staff_pick]]=TRUE,Table1[[#This Row],[spotlight]]=TRUE)</f>
        <v>0</v>
      </c>
      <c r="R931" s="2" t="s">
        <v>33</v>
      </c>
      <c r="S931" s="8" t="str">
        <f t="shared" si="158"/>
        <v>theater</v>
      </c>
      <c r="T931" s="8" t="str">
        <f t="shared" si="159"/>
        <v>plays</v>
      </c>
      <c r="U931" s="12">
        <f t="shared" si="160"/>
        <v>43769.208333333328</v>
      </c>
      <c r="V931" s="12">
        <f t="shared" si="161"/>
        <v>43780.25</v>
      </c>
      <c r="W931" s="16">
        <f t="shared" si="162"/>
        <v>11</v>
      </c>
      <c r="X931" s="15">
        <f t="shared" si="163"/>
        <v>1</v>
      </c>
      <c r="Y931" s="19">
        <f t="shared" si="164"/>
        <v>39400</v>
      </c>
      <c r="Z931" s="19">
        <f t="shared" si="165"/>
        <v>192292</v>
      </c>
      <c r="AA931" s="19">
        <f t="shared" si="166"/>
        <v>84.006989951944078</v>
      </c>
      <c r="AB931" s="2" t="str">
        <f t="shared" si="167"/>
        <v>Euro Zone</v>
      </c>
      <c r="AF931"/>
    </row>
    <row r="932" spans="2:32" x14ac:dyDescent="0.25">
      <c r="B932" s="24">
        <v>925</v>
      </c>
      <c r="C932" s="2" t="s">
        <v>1882</v>
      </c>
      <c r="D932" s="3" t="s">
        <v>1883</v>
      </c>
      <c r="E932" s="7">
        <v>3000</v>
      </c>
      <c r="F932" s="7">
        <v>6722</v>
      </c>
      <c r="G932" s="5">
        <f>Table1[[#This Row],[pledged]]/Table1[[#This Row],[goal]]</f>
        <v>2.2406666666666668</v>
      </c>
      <c r="H932" s="2" t="s">
        <v>20</v>
      </c>
      <c r="I932" s="2">
        <v>65</v>
      </c>
      <c r="J932" s="8">
        <f t="shared" si="157"/>
        <v>103.41538461538461</v>
      </c>
      <c r="K932" s="22" t="s">
        <v>21</v>
      </c>
      <c r="L932" s="22" t="s">
        <v>22</v>
      </c>
      <c r="M932" s="2">
        <v>1506056400</v>
      </c>
      <c r="N932" s="2">
        <v>1507093200</v>
      </c>
      <c r="O932" s="2" t="b">
        <v>0</v>
      </c>
      <c r="P932" s="2" t="b">
        <v>0</v>
      </c>
      <c r="Q932" s="2" t="b">
        <f>AND(Table1[[#This Row],[staff_pick]]=TRUE,Table1[[#This Row],[spotlight]]=TRUE)</f>
        <v>0</v>
      </c>
      <c r="R932" s="2" t="s">
        <v>33</v>
      </c>
      <c r="S932" s="8" t="str">
        <f t="shared" si="158"/>
        <v>theater</v>
      </c>
      <c r="T932" s="8" t="str">
        <f t="shared" si="159"/>
        <v>plays</v>
      </c>
      <c r="U932" s="12">
        <f t="shared" si="160"/>
        <v>43000.208333333328</v>
      </c>
      <c r="V932" s="12">
        <f t="shared" si="161"/>
        <v>43012.208333333328</v>
      </c>
      <c r="W932" s="16">
        <f t="shared" si="162"/>
        <v>12</v>
      </c>
      <c r="X932" s="15">
        <f t="shared" si="163"/>
        <v>1</v>
      </c>
      <c r="Y932" s="19">
        <f t="shared" si="164"/>
        <v>3000</v>
      </c>
      <c r="Z932" s="19">
        <f t="shared" si="165"/>
        <v>6722</v>
      </c>
      <c r="AA932" s="19">
        <f t="shared" si="166"/>
        <v>103.41538461538461</v>
      </c>
      <c r="AB932" s="2" t="str">
        <f t="shared" si="167"/>
        <v>USA</v>
      </c>
      <c r="AF932"/>
    </row>
    <row r="933" spans="2:32" x14ac:dyDescent="0.25">
      <c r="B933" s="24">
        <v>926</v>
      </c>
      <c r="C933" s="2" t="s">
        <v>1884</v>
      </c>
      <c r="D933" s="3" t="s">
        <v>1885</v>
      </c>
      <c r="E933" s="7">
        <v>8700</v>
      </c>
      <c r="F933" s="7">
        <v>1577</v>
      </c>
      <c r="G933" s="5">
        <f>Table1[[#This Row],[pledged]]/Table1[[#This Row],[goal]]</f>
        <v>0.18126436781609195</v>
      </c>
      <c r="H933" s="2" t="s">
        <v>14</v>
      </c>
      <c r="I933" s="2">
        <v>15</v>
      </c>
      <c r="J933" s="8">
        <f t="shared" si="157"/>
        <v>105.13333333333334</v>
      </c>
      <c r="K933" s="22" t="s">
        <v>21</v>
      </c>
      <c r="L933" s="22" t="s">
        <v>22</v>
      </c>
      <c r="M933" s="2">
        <v>1463029200</v>
      </c>
      <c r="N933" s="2">
        <v>1463374800</v>
      </c>
      <c r="O933" s="2" t="b">
        <v>0</v>
      </c>
      <c r="P933" s="2" t="b">
        <v>0</v>
      </c>
      <c r="Q933" s="2" t="b">
        <f>AND(Table1[[#This Row],[staff_pick]]=TRUE,Table1[[#This Row],[spotlight]]=TRUE)</f>
        <v>0</v>
      </c>
      <c r="R933" s="2" t="s">
        <v>17</v>
      </c>
      <c r="S933" s="8" t="str">
        <f t="shared" si="158"/>
        <v>food</v>
      </c>
      <c r="T933" s="8" t="str">
        <f t="shared" si="159"/>
        <v>food trucks</v>
      </c>
      <c r="U933" s="12">
        <f t="shared" si="160"/>
        <v>42502.208333333328</v>
      </c>
      <c r="V933" s="12">
        <f t="shared" si="161"/>
        <v>42506.208333333328</v>
      </c>
      <c r="W933" s="16">
        <f t="shared" si="162"/>
        <v>4</v>
      </c>
      <c r="X933" s="15">
        <f t="shared" si="163"/>
        <v>1</v>
      </c>
      <c r="Y933" s="19">
        <f t="shared" si="164"/>
        <v>8700</v>
      </c>
      <c r="Z933" s="19">
        <f t="shared" si="165"/>
        <v>1577</v>
      </c>
      <c r="AA933" s="19">
        <f t="shared" si="166"/>
        <v>105.13333333333334</v>
      </c>
      <c r="AB933" s="2" t="str">
        <f t="shared" si="167"/>
        <v>USA</v>
      </c>
      <c r="AF933"/>
    </row>
    <row r="934" spans="2:32" x14ac:dyDescent="0.25">
      <c r="B934" s="24">
        <v>927</v>
      </c>
      <c r="C934" s="2" t="s">
        <v>1886</v>
      </c>
      <c r="D934" s="3" t="s">
        <v>1887</v>
      </c>
      <c r="E934" s="7">
        <v>7200</v>
      </c>
      <c r="F934" s="7">
        <v>3301</v>
      </c>
      <c r="G934" s="5">
        <f>Table1[[#This Row],[pledged]]/Table1[[#This Row],[goal]]</f>
        <v>0.45847222222222223</v>
      </c>
      <c r="H934" s="2" t="s">
        <v>14</v>
      </c>
      <c r="I934" s="2">
        <v>37</v>
      </c>
      <c r="J934" s="8">
        <f t="shared" si="157"/>
        <v>89.21621621621621</v>
      </c>
      <c r="K934" s="22" t="s">
        <v>21</v>
      </c>
      <c r="L934" s="22" t="s">
        <v>22</v>
      </c>
      <c r="M934" s="2">
        <v>1342069200</v>
      </c>
      <c r="N934" s="2">
        <v>1344574800</v>
      </c>
      <c r="O934" s="2" t="b">
        <v>0</v>
      </c>
      <c r="P934" s="2" t="b">
        <v>0</v>
      </c>
      <c r="Q934" s="2" t="b">
        <f>AND(Table1[[#This Row],[staff_pick]]=TRUE,Table1[[#This Row],[spotlight]]=TRUE)</f>
        <v>0</v>
      </c>
      <c r="R934" s="2" t="s">
        <v>33</v>
      </c>
      <c r="S934" s="8" t="str">
        <f t="shared" si="158"/>
        <v>theater</v>
      </c>
      <c r="T934" s="8" t="str">
        <f t="shared" si="159"/>
        <v>plays</v>
      </c>
      <c r="U934" s="12">
        <f t="shared" si="160"/>
        <v>41102.208333333336</v>
      </c>
      <c r="V934" s="12">
        <f t="shared" si="161"/>
        <v>41131.208333333336</v>
      </c>
      <c r="W934" s="16">
        <f t="shared" si="162"/>
        <v>29</v>
      </c>
      <c r="X934" s="15">
        <f t="shared" si="163"/>
        <v>1</v>
      </c>
      <c r="Y934" s="19">
        <f t="shared" si="164"/>
        <v>7200</v>
      </c>
      <c r="Z934" s="19">
        <f t="shared" si="165"/>
        <v>3301</v>
      </c>
      <c r="AA934" s="19">
        <f t="shared" si="166"/>
        <v>89.21621621621621</v>
      </c>
      <c r="AB934" s="2" t="str">
        <f t="shared" si="167"/>
        <v>USA</v>
      </c>
      <c r="AF934"/>
    </row>
    <row r="935" spans="2:32" x14ac:dyDescent="0.25">
      <c r="B935" s="24">
        <v>928</v>
      </c>
      <c r="C935" s="2" t="s">
        <v>1888</v>
      </c>
      <c r="D935" s="3" t="s">
        <v>1889</v>
      </c>
      <c r="E935" s="7">
        <v>167400</v>
      </c>
      <c r="F935" s="7">
        <v>196386</v>
      </c>
      <c r="G935" s="5">
        <f>Table1[[#This Row],[pledged]]/Table1[[#This Row],[goal]]</f>
        <v>1.1731541218637993</v>
      </c>
      <c r="H935" s="2" t="s">
        <v>20</v>
      </c>
      <c r="I935" s="2">
        <v>3777</v>
      </c>
      <c r="J935" s="8">
        <f t="shared" si="157"/>
        <v>51.995234312946785</v>
      </c>
      <c r="K935" s="22" t="s">
        <v>107</v>
      </c>
      <c r="L935" s="22" t="s">
        <v>108</v>
      </c>
      <c r="M935" s="2">
        <v>1388296800</v>
      </c>
      <c r="N935" s="2">
        <v>1389074400</v>
      </c>
      <c r="O935" s="2" t="b">
        <v>0</v>
      </c>
      <c r="P935" s="2" t="b">
        <v>0</v>
      </c>
      <c r="Q935" s="2" t="b">
        <f>AND(Table1[[#This Row],[staff_pick]]=TRUE,Table1[[#This Row],[spotlight]]=TRUE)</f>
        <v>0</v>
      </c>
      <c r="R935" s="2" t="s">
        <v>28</v>
      </c>
      <c r="S935" s="8" t="str">
        <f t="shared" si="158"/>
        <v>technology</v>
      </c>
      <c r="T935" s="8" t="str">
        <f t="shared" si="159"/>
        <v>web</v>
      </c>
      <c r="U935" s="12">
        <f t="shared" si="160"/>
        <v>41637.25</v>
      </c>
      <c r="V935" s="12">
        <f t="shared" si="161"/>
        <v>41646.25</v>
      </c>
      <c r="W935" s="16">
        <f t="shared" si="162"/>
        <v>9</v>
      </c>
      <c r="X935" s="15">
        <f t="shared" si="163"/>
        <v>1</v>
      </c>
      <c r="Y935" s="19">
        <f t="shared" si="164"/>
        <v>167400</v>
      </c>
      <c r="Z935" s="19">
        <f t="shared" si="165"/>
        <v>196386</v>
      </c>
      <c r="AA935" s="19">
        <f t="shared" si="166"/>
        <v>51.995234312946785</v>
      </c>
      <c r="AB935" s="2" t="str">
        <f t="shared" si="167"/>
        <v>Euro Zone</v>
      </c>
      <c r="AF935"/>
    </row>
    <row r="936" spans="2:32" x14ac:dyDescent="0.25">
      <c r="B936" s="24">
        <v>929</v>
      </c>
      <c r="C936" s="2" t="s">
        <v>1890</v>
      </c>
      <c r="D936" s="3" t="s">
        <v>1891</v>
      </c>
      <c r="E936" s="7">
        <v>5500</v>
      </c>
      <c r="F936" s="7">
        <v>11952</v>
      </c>
      <c r="G936" s="5">
        <f>Table1[[#This Row],[pledged]]/Table1[[#This Row],[goal]]</f>
        <v>2.173090909090909</v>
      </c>
      <c r="H936" s="2" t="s">
        <v>20</v>
      </c>
      <c r="I936" s="2">
        <v>184</v>
      </c>
      <c r="J936" s="8">
        <f t="shared" si="157"/>
        <v>64.956521739130437</v>
      </c>
      <c r="K936" s="22" t="s">
        <v>40</v>
      </c>
      <c r="L936" s="22" t="s">
        <v>41</v>
      </c>
      <c r="M936" s="2">
        <v>1493787600</v>
      </c>
      <c r="N936" s="2">
        <v>1494997200</v>
      </c>
      <c r="O936" s="2" t="b">
        <v>0</v>
      </c>
      <c r="P936" s="2" t="b">
        <v>0</v>
      </c>
      <c r="Q936" s="2" t="b">
        <f>AND(Table1[[#This Row],[staff_pick]]=TRUE,Table1[[#This Row],[spotlight]]=TRUE)</f>
        <v>0</v>
      </c>
      <c r="R936" s="2" t="s">
        <v>33</v>
      </c>
      <c r="S936" s="8" t="str">
        <f t="shared" si="158"/>
        <v>theater</v>
      </c>
      <c r="T936" s="8" t="str">
        <f t="shared" si="159"/>
        <v>plays</v>
      </c>
      <c r="U936" s="12">
        <f t="shared" si="160"/>
        <v>42858.208333333328</v>
      </c>
      <c r="V936" s="12">
        <f t="shared" si="161"/>
        <v>42872.208333333328</v>
      </c>
      <c r="W936" s="16">
        <f t="shared" si="162"/>
        <v>14</v>
      </c>
      <c r="X936" s="15">
        <f t="shared" si="163"/>
        <v>0.87</v>
      </c>
      <c r="Y936" s="19">
        <f t="shared" si="164"/>
        <v>6321.8390804597702</v>
      </c>
      <c r="Z936" s="19">
        <f t="shared" si="165"/>
        <v>13737.931034482759</v>
      </c>
      <c r="AA936" s="19">
        <f t="shared" si="166"/>
        <v>74.662668665667169</v>
      </c>
      <c r="AB936" s="2" t="str">
        <f t="shared" si="167"/>
        <v>United Kingdom</v>
      </c>
      <c r="AF936"/>
    </row>
    <row r="937" spans="2:32" x14ac:dyDescent="0.25">
      <c r="B937" s="24">
        <v>930</v>
      </c>
      <c r="C937" s="2" t="s">
        <v>1892</v>
      </c>
      <c r="D937" s="3" t="s">
        <v>1893</v>
      </c>
      <c r="E937" s="7">
        <v>3500</v>
      </c>
      <c r="F937" s="7">
        <v>3930</v>
      </c>
      <c r="G937" s="5">
        <f>Table1[[#This Row],[pledged]]/Table1[[#This Row],[goal]]</f>
        <v>1.1228571428571428</v>
      </c>
      <c r="H937" s="2" t="s">
        <v>20</v>
      </c>
      <c r="I937" s="2">
        <v>85</v>
      </c>
      <c r="J937" s="8">
        <f t="shared" si="157"/>
        <v>46.235294117647058</v>
      </c>
      <c r="K937" s="22" t="s">
        <v>21</v>
      </c>
      <c r="L937" s="22" t="s">
        <v>22</v>
      </c>
      <c r="M937" s="2">
        <v>1424844000</v>
      </c>
      <c r="N937" s="2">
        <v>1425448800</v>
      </c>
      <c r="O937" s="2" t="b">
        <v>0</v>
      </c>
      <c r="P937" s="2" t="b">
        <v>1</v>
      </c>
      <c r="Q937" s="2" t="b">
        <f>AND(Table1[[#This Row],[staff_pick]]=TRUE,Table1[[#This Row],[spotlight]]=TRUE)</f>
        <v>0</v>
      </c>
      <c r="R937" s="2" t="s">
        <v>33</v>
      </c>
      <c r="S937" s="8" t="str">
        <f t="shared" si="158"/>
        <v>theater</v>
      </c>
      <c r="T937" s="8" t="str">
        <f t="shared" si="159"/>
        <v>plays</v>
      </c>
      <c r="U937" s="12">
        <f t="shared" si="160"/>
        <v>42060.25</v>
      </c>
      <c r="V937" s="12">
        <f t="shared" si="161"/>
        <v>42067.25</v>
      </c>
      <c r="W937" s="16">
        <f t="shared" si="162"/>
        <v>7</v>
      </c>
      <c r="X937" s="15">
        <f t="shared" si="163"/>
        <v>1</v>
      </c>
      <c r="Y937" s="19">
        <f t="shared" si="164"/>
        <v>3500</v>
      </c>
      <c r="Z937" s="19">
        <f t="shared" si="165"/>
        <v>3930</v>
      </c>
      <c r="AA937" s="19">
        <f t="shared" si="166"/>
        <v>46.235294117647058</v>
      </c>
      <c r="AB937" s="2" t="str">
        <f t="shared" si="167"/>
        <v>USA</v>
      </c>
      <c r="AF937"/>
    </row>
    <row r="938" spans="2:32" x14ac:dyDescent="0.25">
      <c r="B938" s="24">
        <v>931</v>
      </c>
      <c r="C938" s="2" t="s">
        <v>1894</v>
      </c>
      <c r="D938" s="3" t="s">
        <v>1895</v>
      </c>
      <c r="E938" s="7">
        <v>7900</v>
      </c>
      <c r="F938" s="7">
        <v>5729</v>
      </c>
      <c r="G938" s="5">
        <f>Table1[[#This Row],[pledged]]/Table1[[#This Row],[goal]]</f>
        <v>0.72518987341772156</v>
      </c>
      <c r="H938" s="2" t="s">
        <v>14</v>
      </c>
      <c r="I938" s="2">
        <v>112</v>
      </c>
      <c r="J938" s="8">
        <f t="shared" si="157"/>
        <v>51.151785714285715</v>
      </c>
      <c r="K938" s="22" t="s">
        <v>21</v>
      </c>
      <c r="L938" s="22" t="s">
        <v>22</v>
      </c>
      <c r="M938" s="2">
        <v>1403931600</v>
      </c>
      <c r="N938" s="2">
        <v>1404104400</v>
      </c>
      <c r="O938" s="2" t="b">
        <v>0</v>
      </c>
      <c r="P938" s="2" t="b">
        <v>1</v>
      </c>
      <c r="Q938" s="2" t="b">
        <f>AND(Table1[[#This Row],[staff_pick]]=TRUE,Table1[[#This Row],[spotlight]]=TRUE)</f>
        <v>0</v>
      </c>
      <c r="R938" s="2" t="s">
        <v>33</v>
      </c>
      <c r="S938" s="8" t="str">
        <f t="shared" si="158"/>
        <v>theater</v>
      </c>
      <c r="T938" s="8" t="str">
        <f t="shared" si="159"/>
        <v>plays</v>
      </c>
      <c r="U938" s="12">
        <f t="shared" si="160"/>
        <v>41818.208333333336</v>
      </c>
      <c r="V938" s="12">
        <f t="shared" si="161"/>
        <v>41820.208333333336</v>
      </c>
      <c r="W938" s="16">
        <f t="shared" si="162"/>
        <v>2</v>
      </c>
      <c r="X938" s="15">
        <f t="shared" si="163"/>
        <v>1</v>
      </c>
      <c r="Y938" s="19">
        <f t="shared" si="164"/>
        <v>7900</v>
      </c>
      <c r="Z938" s="19">
        <f t="shared" si="165"/>
        <v>5729</v>
      </c>
      <c r="AA938" s="19">
        <f t="shared" si="166"/>
        <v>51.151785714285715</v>
      </c>
      <c r="AB938" s="2" t="str">
        <f t="shared" si="167"/>
        <v>USA</v>
      </c>
      <c r="AF938"/>
    </row>
    <row r="939" spans="2:32" x14ac:dyDescent="0.25">
      <c r="B939" s="24">
        <v>932</v>
      </c>
      <c r="C939" s="2" t="s">
        <v>1896</v>
      </c>
      <c r="D939" s="3" t="s">
        <v>1897</v>
      </c>
      <c r="E939" s="7">
        <v>2300</v>
      </c>
      <c r="F939" s="7">
        <v>4883</v>
      </c>
      <c r="G939" s="5">
        <f>Table1[[#This Row],[pledged]]/Table1[[#This Row],[goal]]</f>
        <v>2.1230434782608696</v>
      </c>
      <c r="H939" s="2" t="s">
        <v>20</v>
      </c>
      <c r="I939" s="2">
        <v>144</v>
      </c>
      <c r="J939" s="8">
        <f t="shared" si="157"/>
        <v>33.909722222222221</v>
      </c>
      <c r="K939" s="22" t="s">
        <v>21</v>
      </c>
      <c r="L939" s="22" t="s">
        <v>22</v>
      </c>
      <c r="M939" s="2">
        <v>1394514000</v>
      </c>
      <c r="N939" s="2">
        <v>1394773200</v>
      </c>
      <c r="O939" s="2" t="b">
        <v>0</v>
      </c>
      <c r="P939" s="2" t="b">
        <v>0</v>
      </c>
      <c r="Q939" s="2" t="b">
        <f>AND(Table1[[#This Row],[staff_pick]]=TRUE,Table1[[#This Row],[spotlight]]=TRUE)</f>
        <v>0</v>
      </c>
      <c r="R939" s="2" t="s">
        <v>23</v>
      </c>
      <c r="S939" s="8" t="str">
        <f t="shared" si="158"/>
        <v>music</v>
      </c>
      <c r="T939" s="8" t="str">
        <f t="shared" si="159"/>
        <v>rock</v>
      </c>
      <c r="U939" s="12">
        <f t="shared" si="160"/>
        <v>41709.208333333336</v>
      </c>
      <c r="V939" s="12">
        <f t="shared" si="161"/>
        <v>41712.208333333336</v>
      </c>
      <c r="W939" s="16">
        <f t="shared" si="162"/>
        <v>3</v>
      </c>
      <c r="X939" s="15">
        <f t="shared" si="163"/>
        <v>1</v>
      </c>
      <c r="Y939" s="19">
        <f t="shared" si="164"/>
        <v>2300</v>
      </c>
      <c r="Z939" s="19">
        <f t="shared" si="165"/>
        <v>4883</v>
      </c>
      <c r="AA939" s="19">
        <f t="shared" si="166"/>
        <v>33.909722222222221</v>
      </c>
      <c r="AB939" s="2" t="str">
        <f t="shared" si="167"/>
        <v>USA</v>
      </c>
      <c r="AF939"/>
    </row>
    <row r="940" spans="2:32" x14ac:dyDescent="0.25">
      <c r="B940" s="24">
        <v>933</v>
      </c>
      <c r="C940" s="2" t="s">
        <v>1898</v>
      </c>
      <c r="D940" s="3" t="s">
        <v>1899</v>
      </c>
      <c r="E940" s="7">
        <v>73000</v>
      </c>
      <c r="F940" s="7">
        <v>175015</v>
      </c>
      <c r="G940" s="5">
        <f>Table1[[#This Row],[pledged]]/Table1[[#This Row],[goal]]</f>
        <v>2.3974657534246577</v>
      </c>
      <c r="H940" s="2" t="s">
        <v>20</v>
      </c>
      <c r="I940" s="2">
        <v>1902</v>
      </c>
      <c r="J940" s="8">
        <f t="shared" si="157"/>
        <v>92.016298633017882</v>
      </c>
      <c r="K940" s="22" t="s">
        <v>21</v>
      </c>
      <c r="L940" s="22" t="s">
        <v>22</v>
      </c>
      <c r="M940" s="2">
        <v>1365397200</v>
      </c>
      <c r="N940" s="2">
        <v>1366520400</v>
      </c>
      <c r="O940" s="2" t="b">
        <v>0</v>
      </c>
      <c r="P940" s="2" t="b">
        <v>0</v>
      </c>
      <c r="Q940" s="2" t="b">
        <f>AND(Table1[[#This Row],[staff_pick]]=TRUE,Table1[[#This Row],[spotlight]]=TRUE)</f>
        <v>0</v>
      </c>
      <c r="R940" s="2" t="s">
        <v>33</v>
      </c>
      <c r="S940" s="8" t="str">
        <f t="shared" si="158"/>
        <v>theater</v>
      </c>
      <c r="T940" s="8" t="str">
        <f t="shared" si="159"/>
        <v>plays</v>
      </c>
      <c r="U940" s="12">
        <f t="shared" si="160"/>
        <v>41372.208333333336</v>
      </c>
      <c r="V940" s="12">
        <f t="shared" si="161"/>
        <v>41385.208333333336</v>
      </c>
      <c r="W940" s="16">
        <f t="shared" si="162"/>
        <v>13</v>
      </c>
      <c r="X940" s="15">
        <f t="shared" si="163"/>
        <v>1</v>
      </c>
      <c r="Y940" s="19">
        <f t="shared" si="164"/>
        <v>73000</v>
      </c>
      <c r="Z940" s="19">
        <f t="shared" si="165"/>
        <v>175015</v>
      </c>
      <c r="AA940" s="19">
        <f t="shared" si="166"/>
        <v>92.016298633017882</v>
      </c>
      <c r="AB940" s="2" t="str">
        <f t="shared" si="167"/>
        <v>USA</v>
      </c>
      <c r="AF940"/>
    </row>
    <row r="941" spans="2:32" x14ac:dyDescent="0.25">
      <c r="B941" s="24">
        <v>934</v>
      </c>
      <c r="C941" s="2" t="s">
        <v>1900</v>
      </c>
      <c r="D941" s="3" t="s">
        <v>1901</v>
      </c>
      <c r="E941" s="7">
        <v>6200</v>
      </c>
      <c r="F941" s="7">
        <v>11280</v>
      </c>
      <c r="G941" s="5">
        <f>Table1[[#This Row],[pledged]]/Table1[[#This Row],[goal]]</f>
        <v>1.8193548387096774</v>
      </c>
      <c r="H941" s="2" t="s">
        <v>20</v>
      </c>
      <c r="I941" s="2">
        <v>105</v>
      </c>
      <c r="J941" s="8">
        <f t="shared" si="157"/>
        <v>107.42857142857143</v>
      </c>
      <c r="K941" s="22" t="s">
        <v>21</v>
      </c>
      <c r="L941" s="22" t="s">
        <v>22</v>
      </c>
      <c r="M941" s="2">
        <v>1456120800</v>
      </c>
      <c r="N941" s="2">
        <v>1456639200</v>
      </c>
      <c r="O941" s="2" t="b">
        <v>0</v>
      </c>
      <c r="P941" s="2" t="b">
        <v>0</v>
      </c>
      <c r="Q941" s="2" t="b">
        <f>AND(Table1[[#This Row],[staff_pick]]=TRUE,Table1[[#This Row],[spotlight]]=TRUE)</f>
        <v>0</v>
      </c>
      <c r="R941" s="2" t="s">
        <v>33</v>
      </c>
      <c r="S941" s="8" t="str">
        <f t="shared" si="158"/>
        <v>theater</v>
      </c>
      <c r="T941" s="8" t="str">
        <f t="shared" si="159"/>
        <v>plays</v>
      </c>
      <c r="U941" s="12">
        <f t="shared" si="160"/>
        <v>42422.25</v>
      </c>
      <c r="V941" s="12">
        <f t="shared" si="161"/>
        <v>42428.25</v>
      </c>
      <c r="W941" s="16">
        <f t="shared" si="162"/>
        <v>6</v>
      </c>
      <c r="X941" s="15">
        <f t="shared" si="163"/>
        <v>1</v>
      </c>
      <c r="Y941" s="19">
        <f t="shared" si="164"/>
        <v>6200</v>
      </c>
      <c r="Z941" s="19">
        <f t="shared" si="165"/>
        <v>11280</v>
      </c>
      <c r="AA941" s="19">
        <f t="shared" si="166"/>
        <v>107.42857142857143</v>
      </c>
      <c r="AB941" s="2" t="str">
        <f t="shared" si="167"/>
        <v>USA</v>
      </c>
      <c r="AF941"/>
    </row>
    <row r="942" spans="2:32" x14ac:dyDescent="0.25">
      <c r="B942" s="24">
        <v>935</v>
      </c>
      <c r="C942" s="2" t="s">
        <v>1902</v>
      </c>
      <c r="D942" s="3" t="s">
        <v>1903</v>
      </c>
      <c r="E942" s="7">
        <v>6100</v>
      </c>
      <c r="F942" s="7">
        <v>10012</v>
      </c>
      <c r="G942" s="5">
        <f>Table1[[#This Row],[pledged]]/Table1[[#This Row],[goal]]</f>
        <v>1.6413114754098361</v>
      </c>
      <c r="H942" s="2" t="s">
        <v>20</v>
      </c>
      <c r="I942" s="2">
        <v>132</v>
      </c>
      <c r="J942" s="8">
        <f t="shared" si="157"/>
        <v>75.848484848484844</v>
      </c>
      <c r="K942" s="22" t="s">
        <v>21</v>
      </c>
      <c r="L942" s="22" t="s">
        <v>22</v>
      </c>
      <c r="M942" s="2">
        <v>1437714000</v>
      </c>
      <c r="N942" s="2">
        <v>1438318800</v>
      </c>
      <c r="O942" s="2" t="b">
        <v>0</v>
      </c>
      <c r="P942" s="2" t="b">
        <v>0</v>
      </c>
      <c r="Q942" s="2" t="b">
        <f>AND(Table1[[#This Row],[staff_pick]]=TRUE,Table1[[#This Row],[spotlight]]=TRUE)</f>
        <v>0</v>
      </c>
      <c r="R942" s="2" t="s">
        <v>33</v>
      </c>
      <c r="S942" s="8" t="str">
        <f t="shared" si="158"/>
        <v>theater</v>
      </c>
      <c r="T942" s="8" t="str">
        <f t="shared" si="159"/>
        <v>plays</v>
      </c>
      <c r="U942" s="12">
        <f t="shared" si="160"/>
        <v>42209.208333333328</v>
      </c>
      <c r="V942" s="12">
        <f t="shared" si="161"/>
        <v>42216.208333333328</v>
      </c>
      <c r="W942" s="16">
        <f t="shared" si="162"/>
        <v>7</v>
      </c>
      <c r="X942" s="15">
        <f t="shared" si="163"/>
        <v>1</v>
      </c>
      <c r="Y942" s="19">
        <f t="shared" si="164"/>
        <v>6100</v>
      </c>
      <c r="Z942" s="19">
        <f t="shared" si="165"/>
        <v>10012</v>
      </c>
      <c r="AA942" s="19">
        <f t="shared" si="166"/>
        <v>75.848484848484844</v>
      </c>
      <c r="AB942" s="2" t="str">
        <f t="shared" si="167"/>
        <v>USA</v>
      </c>
      <c r="AF942"/>
    </row>
    <row r="943" spans="2:32" x14ac:dyDescent="0.25">
      <c r="B943" s="24">
        <v>936</v>
      </c>
      <c r="C943" s="2" t="s">
        <v>1246</v>
      </c>
      <c r="D943" s="3" t="s">
        <v>1904</v>
      </c>
      <c r="E943" s="7">
        <v>103200</v>
      </c>
      <c r="F943" s="7">
        <v>1690</v>
      </c>
      <c r="G943" s="5">
        <f>Table1[[#This Row],[pledged]]/Table1[[#This Row],[goal]]</f>
        <v>1.6375968992248063E-2</v>
      </c>
      <c r="H943" s="2" t="s">
        <v>14</v>
      </c>
      <c r="I943" s="2">
        <v>21</v>
      </c>
      <c r="J943" s="8">
        <f t="shared" si="157"/>
        <v>80.476190476190482</v>
      </c>
      <c r="K943" s="22" t="s">
        <v>21</v>
      </c>
      <c r="L943" s="22" t="s">
        <v>22</v>
      </c>
      <c r="M943" s="2">
        <v>1563771600</v>
      </c>
      <c r="N943" s="2">
        <v>1564030800</v>
      </c>
      <c r="O943" s="2" t="b">
        <v>1</v>
      </c>
      <c r="P943" s="2" t="b">
        <v>0</v>
      </c>
      <c r="Q943" s="2" t="b">
        <f>AND(Table1[[#This Row],[staff_pick]]=TRUE,Table1[[#This Row],[spotlight]]=TRUE)</f>
        <v>0</v>
      </c>
      <c r="R943" s="2" t="s">
        <v>33</v>
      </c>
      <c r="S943" s="8" t="str">
        <f t="shared" si="158"/>
        <v>theater</v>
      </c>
      <c r="T943" s="8" t="str">
        <f t="shared" si="159"/>
        <v>plays</v>
      </c>
      <c r="U943" s="12">
        <f t="shared" si="160"/>
        <v>43668.208333333328</v>
      </c>
      <c r="V943" s="12">
        <f t="shared" si="161"/>
        <v>43671.208333333328</v>
      </c>
      <c r="W943" s="16">
        <f t="shared" si="162"/>
        <v>3</v>
      </c>
      <c r="X943" s="15">
        <f t="shared" si="163"/>
        <v>1</v>
      </c>
      <c r="Y943" s="19">
        <f t="shared" si="164"/>
        <v>103200</v>
      </c>
      <c r="Z943" s="19">
        <f t="shared" si="165"/>
        <v>1690</v>
      </c>
      <c r="AA943" s="19">
        <f t="shared" si="166"/>
        <v>80.476190476190482</v>
      </c>
      <c r="AB943" s="2" t="str">
        <f t="shared" si="167"/>
        <v>USA</v>
      </c>
      <c r="AF943"/>
    </row>
    <row r="944" spans="2:32" x14ac:dyDescent="0.25">
      <c r="B944" s="24">
        <v>937</v>
      </c>
      <c r="C944" s="2" t="s">
        <v>1905</v>
      </c>
      <c r="D944" s="3" t="s">
        <v>1906</v>
      </c>
      <c r="E944" s="7">
        <v>171000</v>
      </c>
      <c r="F944" s="7">
        <v>84891</v>
      </c>
      <c r="G944" s="5">
        <f>Table1[[#This Row],[pledged]]/Table1[[#This Row],[goal]]</f>
        <v>0.49643859649122807</v>
      </c>
      <c r="H944" s="2" t="s">
        <v>74</v>
      </c>
      <c r="I944" s="2">
        <v>976</v>
      </c>
      <c r="J944" s="8">
        <f t="shared" si="157"/>
        <v>86.978483606557376</v>
      </c>
      <c r="K944" s="22" t="s">
        <v>21</v>
      </c>
      <c r="L944" s="22" t="s">
        <v>22</v>
      </c>
      <c r="M944" s="2">
        <v>1448517600</v>
      </c>
      <c r="N944" s="2">
        <v>1449295200</v>
      </c>
      <c r="O944" s="2" t="b">
        <v>0</v>
      </c>
      <c r="P944" s="2" t="b">
        <v>0</v>
      </c>
      <c r="Q944" s="2" t="b">
        <f>AND(Table1[[#This Row],[staff_pick]]=TRUE,Table1[[#This Row],[spotlight]]=TRUE)</f>
        <v>0</v>
      </c>
      <c r="R944" s="2" t="s">
        <v>42</v>
      </c>
      <c r="S944" s="8" t="str">
        <f t="shared" si="158"/>
        <v>film &amp; video</v>
      </c>
      <c r="T944" s="8" t="str">
        <f t="shared" si="159"/>
        <v>documentary</v>
      </c>
      <c r="U944" s="12">
        <f t="shared" si="160"/>
        <v>42334.25</v>
      </c>
      <c r="V944" s="12">
        <f t="shared" si="161"/>
        <v>42343.25</v>
      </c>
      <c r="W944" s="16">
        <f t="shared" si="162"/>
        <v>9</v>
      </c>
      <c r="X944" s="15">
        <f t="shared" si="163"/>
        <v>1</v>
      </c>
      <c r="Y944" s="19">
        <f t="shared" si="164"/>
        <v>171000</v>
      </c>
      <c r="Z944" s="19">
        <f t="shared" si="165"/>
        <v>84891</v>
      </c>
      <c r="AA944" s="19">
        <f t="shared" si="166"/>
        <v>86.978483606557376</v>
      </c>
      <c r="AB944" s="2" t="str">
        <f t="shared" si="167"/>
        <v>USA</v>
      </c>
      <c r="AF944"/>
    </row>
    <row r="945" spans="2:32" x14ac:dyDescent="0.25">
      <c r="B945" s="24">
        <v>938</v>
      </c>
      <c r="C945" s="2" t="s">
        <v>1907</v>
      </c>
      <c r="D945" s="3" t="s">
        <v>1908</v>
      </c>
      <c r="E945" s="7">
        <v>9200</v>
      </c>
      <c r="F945" s="7">
        <v>10093</v>
      </c>
      <c r="G945" s="5">
        <f>Table1[[#This Row],[pledged]]/Table1[[#This Row],[goal]]</f>
        <v>1.0970652173913042</v>
      </c>
      <c r="H945" s="2" t="s">
        <v>20</v>
      </c>
      <c r="I945" s="2">
        <v>96</v>
      </c>
      <c r="J945" s="8">
        <f t="shared" si="157"/>
        <v>105.13541666666667</v>
      </c>
      <c r="K945" s="22" t="s">
        <v>21</v>
      </c>
      <c r="L945" s="22" t="s">
        <v>22</v>
      </c>
      <c r="M945" s="2">
        <v>1528779600</v>
      </c>
      <c r="N945" s="2">
        <v>1531890000</v>
      </c>
      <c r="O945" s="2" t="b">
        <v>0</v>
      </c>
      <c r="P945" s="2" t="b">
        <v>1</v>
      </c>
      <c r="Q945" s="2" t="b">
        <f>AND(Table1[[#This Row],[staff_pick]]=TRUE,Table1[[#This Row],[spotlight]]=TRUE)</f>
        <v>0</v>
      </c>
      <c r="R945" s="2" t="s">
        <v>119</v>
      </c>
      <c r="S945" s="8" t="str">
        <f t="shared" si="158"/>
        <v>publishing</v>
      </c>
      <c r="T945" s="8" t="str">
        <f t="shared" si="159"/>
        <v>fiction</v>
      </c>
      <c r="U945" s="12">
        <f t="shared" si="160"/>
        <v>43263.208333333328</v>
      </c>
      <c r="V945" s="12">
        <f t="shared" si="161"/>
        <v>43299.208333333328</v>
      </c>
      <c r="W945" s="16">
        <f t="shared" si="162"/>
        <v>36</v>
      </c>
      <c r="X945" s="15">
        <f t="shared" si="163"/>
        <v>1</v>
      </c>
      <c r="Y945" s="19">
        <f t="shared" si="164"/>
        <v>9200</v>
      </c>
      <c r="Z945" s="19">
        <f t="shared" si="165"/>
        <v>10093</v>
      </c>
      <c r="AA945" s="19">
        <f t="shared" si="166"/>
        <v>105.13541666666667</v>
      </c>
      <c r="AB945" s="2" t="str">
        <f t="shared" si="167"/>
        <v>USA</v>
      </c>
      <c r="AF945"/>
    </row>
    <row r="946" spans="2:32" x14ac:dyDescent="0.25">
      <c r="B946" s="24">
        <v>939</v>
      </c>
      <c r="C946" s="2" t="s">
        <v>1909</v>
      </c>
      <c r="D946" s="3" t="s">
        <v>1910</v>
      </c>
      <c r="E946" s="7">
        <v>7800</v>
      </c>
      <c r="F946" s="7">
        <v>3839</v>
      </c>
      <c r="G946" s="5">
        <f>Table1[[#This Row],[pledged]]/Table1[[#This Row],[goal]]</f>
        <v>0.49217948717948717</v>
      </c>
      <c r="H946" s="2" t="s">
        <v>14</v>
      </c>
      <c r="I946" s="2">
        <v>67</v>
      </c>
      <c r="J946" s="8">
        <f t="shared" si="157"/>
        <v>57.298507462686565</v>
      </c>
      <c r="K946" s="22" t="s">
        <v>21</v>
      </c>
      <c r="L946" s="22" t="s">
        <v>22</v>
      </c>
      <c r="M946" s="2">
        <v>1304744400</v>
      </c>
      <c r="N946" s="2">
        <v>1306213200</v>
      </c>
      <c r="O946" s="2" t="b">
        <v>0</v>
      </c>
      <c r="P946" s="2" t="b">
        <v>1</v>
      </c>
      <c r="Q946" s="2" t="b">
        <f>AND(Table1[[#This Row],[staff_pick]]=TRUE,Table1[[#This Row],[spotlight]]=TRUE)</f>
        <v>0</v>
      </c>
      <c r="R946" s="2" t="s">
        <v>89</v>
      </c>
      <c r="S946" s="8" t="str">
        <f t="shared" si="158"/>
        <v>games</v>
      </c>
      <c r="T946" s="8" t="str">
        <f t="shared" si="159"/>
        <v>video games</v>
      </c>
      <c r="U946" s="12">
        <f t="shared" si="160"/>
        <v>40670.208333333336</v>
      </c>
      <c r="V946" s="12">
        <f t="shared" si="161"/>
        <v>40687.208333333336</v>
      </c>
      <c r="W946" s="16">
        <f t="shared" si="162"/>
        <v>17</v>
      </c>
      <c r="X946" s="15">
        <f t="shared" si="163"/>
        <v>1</v>
      </c>
      <c r="Y946" s="19">
        <f t="shared" si="164"/>
        <v>7800</v>
      </c>
      <c r="Z946" s="19">
        <f t="shared" si="165"/>
        <v>3839</v>
      </c>
      <c r="AA946" s="19">
        <f t="shared" si="166"/>
        <v>57.298507462686565</v>
      </c>
      <c r="AB946" s="2" t="str">
        <f t="shared" si="167"/>
        <v>USA</v>
      </c>
      <c r="AF946"/>
    </row>
    <row r="947" spans="2:32" x14ac:dyDescent="0.25">
      <c r="B947" s="24">
        <v>940</v>
      </c>
      <c r="C947" s="2" t="s">
        <v>1911</v>
      </c>
      <c r="D947" s="3" t="s">
        <v>1912</v>
      </c>
      <c r="E947" s="7">
        <v>9900</v>
      </c>
      <c r="F947" s="7">
        <v>6161</v>
      </c>
      <c r="G947" s="5">
        <f>Table1[[#This Row],[pledged]]/Table1[[#This Row],[goal]]</f>
        <v>0.62232323232323228</v>
      </c>
      <c r="H947" s="2" t="s">
        <v>47</v>
      </c>
      <c r="I947" s="2">
        <v>66</v>
      </c>
      <c r="J947" s="8">
        <f t="shared" si="157"/>
        <v>93.348484848484844</v>
      </c>
      <c r="K947" s="22" t="s">
        <v>15</v>
      </c>
      <c r="L947" s="22" t="s">
        <v>16</v>
      </c>
      <c r="M947" s="2">
        <v>1354341600</v>
      </c>
      <c r="N947" s="2">
        <v>1356242400</v>
      </c>
      <c r="O947" s="2" t="b">
        <v>0</v>
      </c>
      <c r="P947" s="2" t="b">
        <v>0</v>
      </c>
      <c r="Q947" s="2" t="b">
        <f>AND(Table1[[#This Row],[staff_pick]]=TRUE,Table1[[#This Row],[spotlight]]=TRUE)</f>
        <v>0</v>
      </c>
      <c r="R947" s="2" t="s">
        <v>28</v>
      </c>
      <c r="S947" s="8" t="str">
        <f t="shared" si="158"/>
        <v>technology</v>
      </c>
      <c r="T947" s="8" t="str">
        <f t="shared" si="159"/>
        <v>web</v>
      </c>
      <c r="U947" s="12">
        <f t="shared" si="160"/>
        <v>41244.25</v>
      </c>
      <c r="V947" s="12">
        <f t="shared" si="161"/>
        <v>41266.25</v>
      </c>
      <c r="W947" s="16">
        <f t="shared" si="162"/>
        <v>22</v>
      </c>
      <c r="X947" s="15">
        <f t="shared" si="163"/>
        <v>1.32</v>
      </c>
      <c r="Y947" s="19">
        <f t="shared" si="164"/>
        <v>7500</v>
      </c>
      <c r="Z947" s="19">
        <f t="shared" si="165"/>
        <v>4667.424242424242</v>
      </c>
      <c r="AA947" s="19">
        <f t="shared" si="166"/>
        <v>70.718549127640031</v>
      </c>
      <c r="AB947" s="2" t="str">
        <f t="shared" si="167"/>
        <v>Canada</v>
      </c>
      <c r="AF947"/>
    </row>
    <row r="948" spans="2:32" x14ac:dyDescent="0.25">
      <c r="B948" s="24">
        <v>941</v>
      </c>
      <c r="C948" s="2" t="s">
        <v>1913</v>
      </c>
      <c r="D948" s="3" t="s">
        <v>1914</v>
      </c>
      <c r="E948" s="7">
        <v>43000</v>
      </c>
      <c r="F948" s="7">
        <v>5615</v>
      </c>
      <c r="G948" s="5">
        <f>Table1[[#This Row],[pledged]]/Table1[[#This Row],[goal]]</f>
        <v>0.1305813953488372</v>
      </c>
      <c r="H948" s="2" t="s">
        <v>14</v>
      </c>
      <c r="I948" s="2">
        <v>78</v>
      </c>
      <c r="J948" s="8">
        <f t="shared" si="157"/>
        <v>71.987179487179489</v>
      </c>
      <c r="K948" s="22" t="s">
        <v>21</v>
      </c>
      <c r="L948" s="22" t="s">
        <v>22</v>
      </c>
      <c r="M948" s="2">
        <v>1294552800</v>
      </c>
      <c r="N948" s="2">
        <v>1297576800</v>
      </c>
      <c r="O948" s="2" t="b">
        <v>1</v>
      </c>
      <c r="P948" s="2" t="b">
        <v>0</v>
      </c>
      <c r="Q948" s="2" t="b">
        <f>AND(Table1[[#This Row],[staff_pick]]=TRUE,Table1[[#This Row],[spotlight]]=TRUE)</f>
        <v>0</v>
      </c>
      <c r="R948" s="2" t="s">
        <v>33</v>
      </c>
      <c r="S948" s="8" t="str">
        <f t="shared" si="158"/>
        <v>theater</v>
      </c>
      <c r="T948" s="8" t="str">
        <f t="shared" si="159"/>
        <v>plays</v>
      </c>
      <c r="U948" s="12">
        <f t="shared" si="160"/>
        <v>40552.25</v>
      </c>
      <c r="V948" s="12">
        <f t="shared" si="161"/>
        <v>40587.25</v>
      </c>
      <c r="W948" s="16">
        <f t="shared" si="162"/>
        <v>35</v>
      </c>
      <c r="X948" s="15">
        <f t="shared" si="163"/>
        <v>1</v>
      </c>
      <c r="Y948" s="19">
        <f t="shared" si="164"/>
        <v>43000</v>
      </c>
      <c r="Z948" s="19">
        <f t="shared" si="165"/>
        <v>5615</v>
      </c>
      <c r="AA948" s="19">
        <f t="shared" si="166"/>
        <v>71.987179487179489</v>
      </c>
      <c r="AB948" s="2" t="str">
        <f t="shared" si="167"/>
        <v>USA</v>
      </c>
      <c r="AF948"/>
    </row>
    <row r="949" spans="2:32" x14ac:dyDescent="0.25">
      <c r="B949" s="24">
        <v>942</v>
      </c>
      <c r="C949" s="2" t="s">
        <v>1907</v>
      </c>
      <c r="D949" s="3" t="s">
        <v>1915</v>
      </c>
      <c r="E949" s="7">
        <v>9600</v>
      </c>
      <c r="F949" s="7">
        <v>6205</v>
      </c>
      <c r="G949" s="5">
        <f>Table1[[#This Row],[pledged]]/Table1[[#This Row],[goal]]</f>
        <v>0.64635416666666667</v>
      </c>
      <c r="H949" s="2" t="s">
        <v>14</v>
      </c>
      <c r="I949" s="2">
        <v>67</v>
      </c>
      <c r="J949" s="8">
        <f t="shared" si="157"/>
        <v>92.611940298507463</v>
      </c>
      <c r="K949" s="22" t="s">
        <v>26</v>
      </c>
      <c r="L949" s="22" t="s">
        <v>27</v>
      </c>
      <c r="M949" s="2">
        <v>1295935200</v>
      </c>
      <c r="N949" s="2">
        <v>1296194400</v>
      </c>
      <c r="O949" s="2" t="b">
        <v>0</v>
      </c>
      <c r="P949" s="2" t="b">
        <v>0</v>
      </c>
      <c r="Q949" s="2" t="b">
        <f>AND(Table1[[#This Row],[staff_pick]]=TRUE,Table1[[#This Row],[spotlight]]=TRUE)</f>
        <v>0</v>
      </c>
      <c r="R949" s="2" t="s">
        <v>33</v>
      </c>
      <c r="S949" s="8" t="str">
        <f t="shared" si="158"/>
        <v>theater</v>
      </c>
      <c r="T949" s="8" t="str">
        <f t="shared" si="159"/>
        <v>plays</v>
      </c>
      <c r="U949" s="12">
        <f t="shared" si="160"/>
        <v>40568.25</v>
      </c>
      <c r="V949" s="12">
        <f t="shared" si="161"/>
        <v>40571.25</v>
      </c>
      <c r="W949" s="16">
        <f t="shared" si="162"/>
        <v>3</v>
      </c>
      <c r="X949" s="15">
        <f t="shared" si="163"/>
        <v>1.49</v>
      </c>
      <c r="Y949" s="19">
        <f t="shared" si="164"/>
        <v>6442.9530201342286</v>
      </c>
      <c r="Z949" s="19">
        <f t="shared" si="165"/>
        <v>4164.4295302013425</v>
      </c>
      <c r="AA949" s="19">
        <f t="shared" si="166"/>
        <v>62.155664629870785</v>
      </c>
      <c r="AB949" s="2" t="str">
        <f t="shared" si="167"/>
        <v>Australia</v>
      </c>
      <c r="AF949"/>
    </row>
    <row r="950" spans="2:32" x14ac:dyDescent="0.25">
      <c r="B950" s="24">
        <v>943</v>
      </c>
      <c r="C950" s="2" t="s">
        <v>1916</v>
      </c>
      <c r="D950" s="3" t="s">
        <v>1917</v>
      </c>
      <c r="E950" s="7">
        <v>7500</v>
      </c>
      <c r="F950" s="7">
        <v>11969</v>
      </c>
      <c r="G950" s="5">
        <f>Table1[[#This Row],[pledged]]/Table1[[#This Row],[goal]]</f>
        <v>1.5958666666666668</v>
      </c>
      <c r="H950" s="2" t="s">
        <v>20</v>
      </c>
      <c r="I950" s="2">
        <v>114</v>
      </c>
      <c r="J950" s="8">
        <f t="shared" si="157"/>
        <v>104.99122807017544</v>
      </c>
      <c r="K950" s="22" t="s">
        <v>21</v>
      </c>
      <c r="L950" s="22" t="s">
        <v>22</v>
      </c>
      <c r="M950" s="2">
        <v>1411534800</v>
      </c>
      <c r="N950" s="2">
        <v>1414558800</v>
      </c>
      <c r="O950" s="2" t="b">
        <v>0</v>
      </c>
      <c r="P950" s="2" t="b">
        <v>0</v>
      </c>
      <c r="Q950" s="2" t="b">
        <f>AND(Table1[[#This Row],[staff_pick]]=TRUE,Table1[[#This Row],[spotlight]]=TRUE)</f>
        <v>0</v>
      </c>
      <c r="R950" s="2" t="s">
        <v>17</v>
      </c>
      <c r="S950" s="8" t="str">
        <f t="shared" si="158"/>
        <v>food</v>
      </c>
      <c r="T950" s="8" t="str">
        <f t="shared" si="159"/>
        <v>food trucks</v>
      </c>
      <c r="U950" s="12">
        <f t="shared" si="160"/>
        <v>41906.208333333336</v>
      </c>
      <c r="V950" s="12">
        <f t="shared" si="161"/>
        <v>41941.208333333336</v>
      </c>
      <c r="W950" s="16">
        <f t="shared" si="162"/>
        <v>35</v>
      </c>
      <c r="X950" s="15">
        <f t="shared" si="163"/>
        <v>1</v>
      </c>
      <c r="Y950" s="19">
        <f t="shared" si="164"/>
        <v>7500</v>
      </c>
      <c r="Z950" s="19">
        <f t="shared" si="165"/>
        <v>11969</v>
      </c>
      <c r="AA950" s="19">
        <f t="shared" si="166"/>
        <v>104.99122807017544</v>
      </c>
      <c r="AB950" s="2" t="str">
        <f t="shared" si="167"/>
        <v>USA</v>
      </c>
      <c r="AF950"/>
    </row>
    <row r="951" spans="2:32" x14ac:dyDescent="0.25">
      <c r="B951" s="24">
        <v>944</v>
      </c>
      <c r="C951" s="2" t="s">
        <v>1918</v>
      </c>
      <c r="D951" s="3" t="s">
        <v>1919</v>
      </c>
      <c r="E951" s="7">
        <v>10000</v>
      </c>
      <c r="F951" s="7">
        <v>8142</v>
      </c>
      <c r="G951" s="5">
        <f>Table1[[#This Row],[pledged]]/Table1[[#This Row],[goal]]</f>
        <v>0.81420000000000003</v>
      </c>
      <c r="H951" s="2" t="s">
        <v>14</v>
      </c>
      <c r="I951" s="2">
        <v>263</v>
      </c>
      <c r="J951" s="8">
        <f t="shared" si="157"/>
        <v>30.958174904942965</v>
      </c>
      <c r="K951" s="22" t="s">
        <v>26</v>
      </c>
      <c r="L951" s="22" t="s">
        <v>27</v>
      </c>
      <c r="M951" s="2">
        <v>1486706400</v>
      </c>
      <c r="N951" s="2">
        <v>1488348000</v>
      </c>
      <c r="O951" s="2" t="b">
        <v>0</v>
      </c>
      <c r="P951" s="2" t="b">
        <v>0</v>
      </c>
      <c r="Q951" s="2" t="b">
        <f>AND(Table1[[#This Row],[staff_pick]]=TRUE,Table1[[#This Row],[spotlight]]=TRUE)</f>
        <v>0</v>
      </c>
      <c r="R951" s="2" t="s">
        <v>122</v>
      </c>
      <c r="S951" s="8" t="str">
        <f t="shared" si="158"/>
        <v>photography</v>
      </c>
      <c r="T951" s="8" t="str">
        <f t="shared" si="159"/>
        <v>photography books</v>
      </c>
      <c r="U951" s="12">
        <f t="shared" si="160"/>
        <v>42776.25</v>
      </c>
      <c r="V951" s="12">
        <f t="shared" si="161"/>
        <v>42795.25</v>
      </c>
      <c r="W951" s="16">
        <f t="shared" si="162"/>
        <v>19</v>
      </c>
      <c r="X951" s="15">
        <f t="shared" si="163"/>
        <v>1.49</v>
      </c>
      <c r="Y951" s="19">
        <f t="shared" si="164"/>
        <v>6711.4093959731545</v>
      </c>
      <c r="Z951" s="19">
        <f t="shared" si="165"/>
        <v>5464.4295302013425</v>
      </c>
      <c r="AA951" s="19">
        <f t="shared" si="166"/>
        <v>20.777298593921454</v>
      </c>
      <c r="AB951" s="2" t="str">
        <f t="shared" si="167"/>
        <v>Australia</v>
      </c>
      <c r="AF951"/>
    </row>
    <row r="952" spans="2:32" x14ac:dyDescent="0.25">
      <c r="B952" s="24">
        <v>945</v>
      </c>
      <c r="C952" s="2" t="s">
        <v>1920</v>
      </c>
      <c r="D952" s="3" t="s">
        <v>1921</v>
      </c>
      <c r="E952" s="7">
        <v>172000</v>
      </c>
      <c r="F952" s="7">
        <v>55805</v>
      </c>
      <c r="G952" s="5">
        <f>Table1[[#This Row],[pledged]]/Table1[[#This Row],[goal]]</f>
        <v>0.32444767441860467</v>
      </c>
      <c r="H952" s="2" t="s">
        <v>14</v>
      </c>
      <c r="I952" s="2">
        <v>1691</v>
      </c>
      <c r="J952" s="8">
        <f t="shared" si="157"/>
        <v>33.001182732111175</v>
      </c>
      <c r="K952" s="22" t="s">
        <v>21</v>
      </c>
      <c r="L952" s="22" t="s">
        <v>22</v>
      </c>
      <c r="M952" s="2">
        <v>1333602000</v>
      </c>
      <c r="N952" s="2">
        <v>1334898000</v>
      </c>
      <c r="O952" s="2" t="b">
        <v>1</v>
      </c>
      <c r="P952" s="2" t="b">
        <v>0</v>
      </c>
      <c r="Q952" s="2" t="b">
        <f>AND(Table1[[#This Row],[staff_pick]]=TRUE,Table1[[#This Row],[spotlight]]=TRUE)</f>
        <v>0</v>
      </c>
      <c r="R952" s="2" t="s">
        <v>122</v>
      </c>
      <c r="S952" s="8" t="str">
        <f t="shared" si="158"/>
        <v>photography</v>
      </c>
      <c r="T952" s="8" t="str">
        <f t="shared" si="159"/>
        <v>photography books</v>
      </c>
      <c r="U952" s="12">
        <f t="shared" si="160"/>
        <v>41004.208333333336</v>
      </c>
      <c r="V952" s="12">
        <f t="shared" si="161"/>
        <v>41019.208333333336</v>
      </c>
      <c r="W952" s="16">
        <f t="shared" si="162"/>
        <v>15</v>
      </c>
      <c r="X952" s="15">
        <f t="shared" si="163"/>
        <v>1</v>
      </c>
      <c r="Y952" s="19">
        <f t="shared" si="164"/>
        <v>172000</v>
      </c>
      <c r="Z952" s="19">
        <f t="shared" si="165"/>
        <v>55805</v>
      </c>
      <c r="AA952" s="19">
        <f t="shared" si="166"/>
        <v>33.001182732111175</v>
      </c>
      <c r="AB952" s="2" t="str">
        <f t="shared" si="167"/>
        <v>USA</v>
      </c>
      <c r="AF952"/>
    </row>
    <row r="953" spans="2:32" x14ac:dyDescent="0.25">
      <c r="B953" s="24">
        <v>946</v>
      </c>
      <c r="C953" s="2" t="s">
        <v>1922</v>
      </c>
      <c r="D953" s="3" t="s">
        <v>1923</v>
      </c>
      <c r="E953" s="7">
        <v>153700</v>
      </c>
      <c r="F953" s="7">
        <v>15238</v>
      </c>
      <c r="G953" s="5">
        <f>Table1[[#This Row],[pledged]]/Table1[[#This Row],[goal]]</f>
        <v>9.9141184124918666E-2</v>
      </c>
      <c r="H953" s="2" t="s">
        <v>14</v>
      </c>
      <c r="I953" s="2">
        <v>181</v>
      </c>
      <c r="J953" s="8">
        <f t="shared" si="157"/>
        <v>84.187845303867405</v>
      </c>
      <c r="K953" s="22" t="s">
        <v>21</v>
      </c>
      <c r="L953" s="22" t="s">
        <v>22</v>
      </c>
      <c r="M953" s="2">
        <v>1308200400</v>
      </c>
      <c r="N953" s="2">
        <v>1308373200</v>
      </c>
      <c r="O953" s="2" t="b">
        <v>0</v>
      </c>
      <c r="P953" s="2" t="b">
        <v>0</v>
      </c>
      <c r="Q953" s="2" t="b">
        <f>AND(Table1[[#This Row],[staff_pick]]=TRUE,Table1[[#This Row],[spotlight]]=TRUE)</f>
        <v>0</v>
      </c>
      <c r="R953" s="2" t="s">
        <v>33</v>
      </c>
      <c r="S953" s="8" t="str">
        <f t="shared" si="158"/>
        <v>theater</v>
      </c>
      <c r="T953" s="8" t="str">
        <f t="shared" si="159"/>
        <v>plays</v>
      </c>
      <c r="U953" s="12">
        <f t="shared" si="160"/>
        <v>40710.208333333336</v>
      </c>
      <c r="V953" s="12">
        <f t="shared" si="161"/>
        <v>40712.208333333336</v>
      </c>
      <c r="W953" s="16">
        <f t="shared" si="162"/>
        <v>2</v>
      </c>
      <c r="X953" s="15">
        <f t="shared" si="163"/>
        <v>1</v>
      </c>
      <c r="Y953" s="19">
        <f t="shared" si="164"/>
        <v>153700</v>
      </c>
      <c r="Z953" s="19">
        <f t="shared" si="165"/>
        <v>15238</v>
      </c>
      <c r="AA953" s="19">
        <f t="shared" si="166"/>
        <v>84.187845303867405</v>
      </c>
      <c r="AB953" s="2" t="str">
        <f t="shared" si="167"/>
        <v>USA</v>
      </c>
      <c r="AF953"/>
    </row>
    <row r="954" spans="2:32" x14ac:dyDescent="0.25">
      <c r="B954" s="24">
        <v>947</v>
      </c>
      <c r="C954" s="2" t="s">
        <v>1924</v>
      </c>
      <c r="D954" s="3" t="s">
        <v>1925</v>
      </c>
      <c r="E954" s="7">
        <v>3600</v>
      </c>
      <c r="F954" s="7">
        <v>961</v>
      </c>
      <c r="G954" s="5">
        <f>Table1[[#This Row],[pledged]]/Table1[[#This Row],[goal]]</f>
        <v>0.26694444444444443</v>
      </c>
      <c r="H954" s="2" t="s">
        <v>14</v>
      </c>
      <c r="I954" s="2">
        <v>13</v>
      </c>
      <c r="J954" s="8">
        <f t="shared" si="157"/>
        <v>73.92307692307692</v>
      </c>
      <c r="K954" s="22" t="s">
        <v>21</v>
      </c>
      <c r="L954" s="22" t="s">
        <v>22</v>
      </c>
      <c r="M954" s="2">
        <v>1411707600</v>
      </c>
      <c r="N954" s="2">
        <v>1412312400</v>
      </c>
      <c r="O954" s="2" t="b">
        <v>0</v>
      </c>
      <c r="P954" s="2" t="b">
        <v>0</v>
      </c>
      <c r="Q954" s="2" t="b">
        <f>AND(Table1[[#This Row],[staff_pick]]=TRUE,Table1[[#This Row],[spotlight]]=TRUE)</f>
        <v>0</v>
      </c>
      <c r="R954" s="2" t="s">
        <v>33</v>
      </c>
      <c r="S954" s="8" t="str">
        <f t="shared" si="158"/>
        <v>theater</v>
      </c>
      <c r="T954" s="8" t="str">
        <f t="shared" si="159"/>
        <v>plays</v>
      </c>
      <c r="U954" s="12">
        <f t="shared" si="160"/>
        <v>41908.208333333336</v>
      </c>
      <c r="V954" s="12">
        <f t="shared" si="161"/>
        <v>41915.208333333336</v>
      </c>
      <c r="W954" s="16">
        <f t="shared" si="162"/>
        <v>7</v>
      </c>
      <c r="X954" s="15">
        <f t="shared" si="163"/>
        <v>1</v>
      </c>
      <c r="Y954" s="19">
        <f t="shared" si="164"/>
        <v>3600</v>
      </c>
      <c r="Z954" s="19">
        <f t="shared" si="165"/>
        <v>961</v>
      </c>
      <c r="AA954" s="19">
        <f t="shared" si="166"/>
        <v>73.92307692307692</v>
      </c>
      <c r="AB954" s="2" t="str">
        <f t="shared" si="167"/>
        <v>USA</v>
      </c>
      <c r="AF954"/>
    </row>
    <row r="955" spans="2:32" x14ac:dyDescent="0.25">
      <c r="B955" s="24">
        <v>948</v>
      </c>
      <c r="C955" s="2" t="s">
        <v>1926</v>
      </c>
      <c r="D955" s="3" t="s">
        <v>1927</v>
      </c>
      <c r="E955" s="7">
        <v>9400</v>
      </c>
      <c r="F955" s="7">
        <v>5918</v>
      </c>
      <c r="G955" s="5">
        <f>Table1[[#This Row],[pledged]]/Table1[[#This Row],[goal]]</f>
        <v>0.62957446808510642</v>
      </c>
      <c r="H955" s="2" t="s">
        <v>74</v>
      </c>
      <c r="I955" s="2">
        <v>160</v>
      </c>
      <c r="J955" s="8">
        <f t="shared" si="157"/>
        <v>36.987499999999997</v>
      </c>
      <c r="K955" s="22" t="s">
        <v>21</v>
      </c>
      <c r="L955" s="22" t="s">
        <v>22</v>
      </c>
      <c r="M955" s="2">
        <v>1418364000</v>
      </c>
      <c r="N955" s="2">
        <v>1419228000</v>
      </c>
      <c r="O955" s="2" t="b">
        <v>1</v>
      </c>
      <c r="P955" s="2" t="b">
        <v>1</v>
      </c>
      <c r="Q955" s="2" t="b">
        <f>AND(Table1[[#This Row],[staff_pick]]=TRUE,Table1[[#This Row],[spotlight]]=TRUE)</f>
        <v>1</v>
      </c>
      <c r="R955" s="2" t="s">
        <v>42</v>
      </c>
      <c r="S955" s="8" t="str">
        <f t="shared" si="158"/>
        <v>film &amp; video</v>
      </c>
      <c r="T955" s="8" t="str">
        <f t="shared" si="159"/>
        <v>documentary</v>
      </c>
      <c r="U955" s="12">
        <f t="shared" si="160"/>
        <v>41985.25</v>
      </c>
      <c r="V955" s="12">
        <f t="shared" si="161"/>
        <v>41995.25</v>
      </c>
      <c r="W955" s="16">
        <f t="shared" si="162"/>
        <v>10</v>
      </c>
      <c r="X955" s="15">
        <f t="shared" si="163"/>
        <v>1</v>
      </c>
      <c r="Y955" s="19">
        <f t="shared" si="164"/>
        <v>9400</v>
      </c>
      <c r="Z955" s="19">
        <f t="shared" si="165"/>
        <v>5918</v>
      </c>
      <c r="AA955" s="19">
        <f t="shared" si="166"/>
        <v>36.987499999999997</v>
      </c>
      <c r="AB955" s="2" t="str">
        <f t="shared" si="167"/>
        <v>USA</v>
      </c>
      <c r="AF955"/>
    </row>
    <row r="956" spans="2:32" x14ac:dyDescent="0.25">
      <c r="B956" s="24">
        <v>949</v>
      </c>
      <c r="C956" s="2" t="s">
        <v>1928</v>
      </c>
      <c r="D956" s="3" t="s">
        <v>1929</v>
      </c>
      <c r="E956" s="7">
        <v>5900</v>
      </c>
      <c r="F956" s="7">
        <v>9520</v>
      </c>
      <c r="G956" s="5">
        <f>Table1[[#This Row],[pledged]]/Table1[[#This Row],[goal]]</f>
        <v>1.6135593220338984</v>
      </c>
      <c r="H956" s="2" t="s">
        <v>20</v>
      </c>
      <c r="I956" s="2">
        <v>203</v>
      </c>
      <c r="J956" s="8">
        <f t="shared" si="157"/>
        <v>46.896551724137929</v>
      </c>
      <c r="K956" s="22" t="s">
        <v>21</v>
      </c>
      <c r="L956" s="22" t="s">
        <v>22</v>
      </c>
      <c r="M956" s="2">
        <v>1429333200</v>
      </c>
      <c r="N956" s="2">
        <v>1430974800</v>
      </c>
      <c r="O956" s="2" t="b">
        <v>0</v>
      </c>
      <c r="P956" s="2" t="b">
        <v>0</v>
      </c>
      <c r="Q956" s="2" t="b">
        <f>AND(Table1[[#This Row],[staff_pick]]=TRUE,Table1[[#This Row],[spotlight]]=TRUE)</f>
        <v>0</v>
      </c>
      <c r="R956" s="2" t="s">
        <v>28</v>
      </c>
      <c r="S956" s="8" t="str">
        <f t="shared" si="158"/>
        <v>technology</v>
      </c>
      <c r="T956" s="8" t="str">
        <f t="shared" si="159"/>
        <v>web</v>
      </c>
      <c r="U956" s="12">
        <f t="shared" si="160"/>
        <v>42112.208333333328</v>
      </c>
      <c r="V956" s="12">
        <f t="shared" si="161"/>
        <v>42131.208333333328</v>
      </c>
      <c r="W956" s="16">
        <f t="shared" si="162"/>
        <v>19</v>
      </c>
      <c r="X956" s="15">
        <f t="shared" si="163"/>
        <v>1</v>
      </c>
      <c r="Y956" s="19">
        <f t="shared" si="164"/>
        <v>5900</v>
      </c>
      <c r="Z956" s="19">
        <f t="shared" si="165"/>
        <v>9520</v>
      </c>
      <c r="AA956" s="19">
        <f t="shared" si="166"/>
        <v>46.896551724137929</v>
      </c>
      <c r="AB956" s="2" t="str">
        <f t="shared" si="167"/>
        <v>USA</v>
      </c>
      <c r="AF956"/>
    </row>
    <row r="957" spans="2:32" x14ac:dyDescent="0.25">
      <c r="B957" s="24">
        <v>950</v>
      </c>
      <c r="C957" s="2" t="s">
        <v>1930</v>
      </c>
      <c r="D957" s="3" t="s">
        <v>1931</v>
      </c>
      <c r="E957" s="7">
        <v>100</v>
      </c>
      <c r="F957" s="7">
        <v>5</v>
      </c>
      <c r="G957" s="5">
        <f>Table1[[#This Row],[pledged]]/Table1[[#This Row],[goal]]</f>
        <v>0.05</v>
      </c>
      <c r="H957" s="2" t="s">
        <v>14</v>
      </c>
      <c r="I957" s="2">
        <v>1</v>
      </c>
      <c r="J957" s="8">
        <f t="shared" si="157"/>
        <v>5</v>
      </c>
      <c r="K957" s="22" t="s">
        <v>21</v>
      </c>
      <c r="L957" s="22" t="s">
        <v>22</v>
      </c>
      <c r="M957" s="2">
        <v>1555390800</v>
      </c>
      <c r="N957" s="2">
        <v>1555822800</v>
      </c>
      <c r="O957" s="2" t="b">
        <v>0</v>
      </c>
      <c r="P957" s="2" t="b">
        <v>1</v>
      </c>
      <c r="Q957" s="2" t="b">
        <f>AND(Table1[[#This Row],[staff_pick]]=TRUE,Table1[[#This Row],[spotlight]]=TRUE)</f>
        <v>0</v>
      </c>
      <c r="R957" s="2" t="s">
        <v>33</v>
      </c>
      <c r="S957" s="8" t="str">
        <f t="shared" si="158"/>
        <v>theater</v>
      </c>
      <c r="T957" s="8" t="str">
        <f t="shared" si="159"/>
        <v>plays</v>
      </c>
      <c r="U957" s="12">
        <f t="shared" si="160"/>
        <v>43571.208333333328</v>
      </c>
      <c r="V957" s="12">
        <f t="shared" si="161"/>
        <v>43576.208333333328</v>
      </c>
      <c r="W957" s="16">
        <f t="shared" si="162"/>
        <v>5</v>
      </c>
      <c r="X957" s="15">
        <f t="shared" si="163"/>
        <v>1</v>
      </c>
      <c r="Y957" s="19">
        <f t="shared" si="164"/>
        <v>100</v>
      </c>
      <c r="Z957" s="19">
        <f t="shared" si="165"/>
        <v>5</v>
      </c>
      <c r="AA957" s="19">
        <f t="shared" si="166"/>
        <v>5</v>
      </c>
      <c r="AB957" s="2" t="str">
        <f t="shared" si="167"/>
        <v>USA</v>
      </c>
      <c r="AF957"/>
    </row>
    <row r="958" spans="2:32" x14ac:dyDescent="0.25">
      <c r="B958" s="24">
        <v>951</v>
      </c>
      <c r="C958" s="2" t="s">
        <v>1932</v>
      </c>
      <c r="D958" s="3" t="s">
        <v>1933</v>
      </c>
      <c r="E958" s="7">
        <v>14500</v>
      </c>
      <c r="F958" s="7">
        <v>159056</v>
      </c>
      <c r="G958" s="5">
        <f>Table1[[#This Row],[pledged]]/Table1[[#This Row],[goal]]</f>
        <v>10.969379310344827</v>
      </c>
      <c r="H958" s="2" t="s">
        <v>20</v>
      </c>
      <c r="I958" s="2">
        <v>1559</v>
      </c>
      <c r="J958" s="8">
        <f t="shared" si="157"/>
        <v>102.02437459910199</v>
      </c>
      <c r="K958" s="22" t="s">
        <v>21</v>
      </c>
      <c r="L958" s="22" t="s">
        <v>22</v>
      </c>
      <c r="M958" s="2">
        <v>1482732000</v>
      </c>
      <c r="N958" s="2">
        <v>1482818400</v>
      </c>
      <c r="O958" s="2" t="b">
        <v>0</v>
      </c>
      <c r="P958" s="2" t="b">
        <v>1</v>
      </c>
      <c r="Q958" s="2" t="b">
        <f>AND(Table1[[#This Row],[staff_pick]]=TRUE,Table1[[#This Row],[spotlight]]=TRUE)</f>
        <v>0</v>
      </c>
      <c r="R958" s="2" t="s">
        <v>23</v>
      </c>
      <c r="S958" s="8" t="str">
        <f t="shared" si="158"/>
        <v>music</v>
      </c>
      <c r="T958" s="8" t="str">
        <f t="shared" si="159"/>
        <v>rock</v>
      </c>
      <c r="U958" s="12">
        <f t="shared" si="160"/>
        <v>42730.25</v>
      </c>
      <c r="V958" s="12">
        <f t="shared" si="161"/>
        <v>42731.25</v>
      </c>
      <c r="W958" s="16">
        <f t="shared" si="162"/>
        <v>1</v>
      </c>
      <c r="X958" s="15">
        <f t="shared" si="163"/>
        <v>1</v>
      </c>
      <c r="Y958" s="19">
        <f t="shared" si="164"/>
        <v>14500</v>
      </c>
      <c r="Z958" s="19">
        <f t="shared" si="165"/>
        <v>159056</v>
      </c>
      <c r="AA958" s="19">
        <f t="shared" si="166"/>
        <v>102.02437459910199</v>
      </c>
      <c r="AB958" s="2" t="str">
        <f t="shared" si="167"/>
        <v>USA</v>
      </c>
      <c r="AF958"/>
    </row>
    <row r="959" spans="2:32" x14ac:dyDescent="0.25">
      <c r="B959" s="24">
        <v>952</v>
      </c>
      <c r="C959" s="2" t="s">
        <v>1934</v>
      </c>
      <c r="D959" s="3" t="s">
        <v>1935</v>
      </c>
      <c r="E959" s="7">
        <v>145500</v>
      </c>
      <c r="F959" s="7">
        <v>101987</v>
      </c>
      <c r="G959" s="5">
        <f>Table1[[#This Row],[pledged]]/Table1[[#This Row],[goal]]</f>
        <v>0.70094158075601376</v>
      </c>
      <c r="H959" s="2" t="s">
        <v>74</v>
      </c>
      <c r="I959" s="2">
        <v>2266</v>
      </c>
      <c r="J959" s="8">
        <f t="shared" si="157"/>
        <v>45.007502206531335</v>
      </c>
      <c r="K959" s="22" t="s">
        <v>21</v>
      </c>
      <c r="L959" s="22" t="s">
        <v>22</v>
      </c>
      <c r="M959" s="2">
        <v>1470718800</v>
      </c>
      <c r="N959" s="2">
        <v>1471928400</v>
      </c>
      <c r="O959" s="2" t="b">
        <v>0</v>
      </c>
      <c r="P959" s="2" t="b">
        <v>0</v>
      </c>
      <c r="Q959" s="2" t="b">
        <f>AND(Table1[[#This Row],[staff_pick]]=TRUE,Table1[[#This Row],[spotlight]]=TRUE)</f>
        <v>0</v>
      </c>
      <c r="R959" s="2" t="s">
        <v>42</v>
      </c>
      <c r="S959" s="8" t="str">
        <f t="shared" si="158"/>
        <v>film &amp; video</v>
      </c>
      <c r="T959" s="8" t="str">
        <f t="shared" si="159"/>
        <v>documentary</v>
      </c>
      <c r="U959" s="12">
        <f t="shared" si="160"/>
        <v>42591.208333333328</v>
      </c>
      <c r="V959" s="12">
        <f t="shared" si="161"/>
        <v>42605.208333333328</v>
      </c>
      <c r="W959" s="16">
        <f t="shared" si="162"/>
        <v>14</v>
      </c>
      <c r="X959" s="15">
        <f t="shared" si="163"/>
        <v>1</v>
      </c>
      <c r="Y959" s="19">
        <f t="shared" si="164"/>
        <v>145500</v>
      </c>
      <c r="Z959" s="19">
        <f t="shared" si="165"/>
        <v>101987</v>
      </c>
      <c r="AA959" s="19">
        <f t="shared" si="166"/>
        <v>45.007502206531335</v>
      </c>
      <c r="AB959" s="2" t="str">
        <f t="shared" si="167"/>
        <v>USA</v>
      </c>
      <c r="AF959"/>
    </row>
    <row r="960" spans="2:32" x14ac:dyDescent="0.25">
      <c r="B960" s="24">
        <v>953</v>
      </c>
      <c r="C960" s="2" t="s">
        <v>1936</v>
      </c>
      <c r="D960" s="3" t="s">
        <v>1937</v>
      </c>
      <c r="E960" s="7">
        <v>3300</v>
      </c>
      <c r="F960" s="7">
        <v>1980</v>
      </c>
      <c r="G960" s="5">
        <f>Table1[[#This Row],[pledged]]/Table1[[#This Row],[goal]]</f>
        <v>0.6</v>
      </c>
      <c r="H960" s="2" t="s">
        <v>14</v>
      </c>
      <c r="I960" s="2">
        <v>21</v>
      </c>
      <c r="J960" s="8">
        <f t="shared" si="157"/>
        <v>94.285714285714292</v>
      </c>
      <c r="K960" s="22" t="s">
        <v>21</v>
      </c>
      <c r="L960" s="22" t="s">
        <v>22</v>
      </c>
      <c r="M960" s="2">
        <v>1450591200</v>
      </c>
      <c r="N960" s="2">
        <v>1453701600</v>
      </c>
      <c r="O960" s="2" t="b">
        <v>0</v>
      </c>
      <c r="P960" s="2" t="b">
        <v>1</v>
      </c>
      <c r="Q960" s="2" t="b">
        <f>AND(Table1[[#This Row],[staff_pick]]=TRUE,Table1[[#This Row],[spotlight]]=TRUE)</f>
        <v>0</v>
      </c>
      <c r="R960" s="2" t="s">
        <v>474</v>
      </c>
      <c r="S960" s="8" t="str">
        <f t="shared" si="158"/>
        <v>film &amp; video</v>
      </c>
      <c r="T960" s="8" t="str">
        <f t="shared" si="159"/>
        <v>science fiction</v>
      </c>
      <c r="U960" s="12">
        <f t="shared" si="160"/>
        <v>42358.25</v>
      </c>
      <c r="V960" s="12">
        <f t="shared" si="161"/>
        <v>42394.25</v>
      </c>
      <c r="W960" s="16">
        <f t="shared" si="162"/>
        <v>36</v>
      </c>
      <c r="X960" s="15">
        <f t="shared" si="163"/>
        <v>1</v>
      </c>
      <c r="Y960" s="19">
        <f t="shared" si="164"/>
        <v>3300</v>
      </c>
      <c r="Z960" s="19">
        <f t="shared" si="165"/>
        <v>1980</v>
      </c>
      <c r="AA960" s="19">
        <f t="shared" si="166"/>
        <v>94.285714285714292</v>
      </c>
      <c r="AB960" s="2" t="str">
        <f t="shared" si="167"/>
        <v>USA</v>
      </c>
      <c r="AF960"/>
    </row>
    <row r="961" spans="2:32" x14ac:dyDescent="0.25">
      <c r="B961" s="24">
        <v>954</v>
      </c>
      <c r="C961" s="2" t="s">
        <v>1938</v>
      </c>
      <c r="D961" s="3" t="s">
        <v>1939</v>
      </c>
      <c r="E961" s="7">
        <v>42600</v>
      </c>
      <c r="F961" s="7">
        <v>156384</v>
      </c>
      <c r="G961" s="5">
        <f>Table1[[#This Row],[pledged]]/Table1[[#This Row],[goal]]</f>
        <v>3.6709859154929578</v>
      </c>
      <c r="H961" s="2" t="s">
        <v>20</v>
      </c>
      <c r="I961" s="2">
        <v>1548</v>
      </c>
      <c r="J961" s="8">
        <f t="shared" si="157"/>
        <v>101.02325581395348</v>
      </c>
      <c r="K961" s="22" t="s">
        <v>26</v>
      </c>
      <c r="L961" s="22" t="s">
        <v>27</v>
      </c>
      <c r="M961" s="2">
        <v>1348290000</v>
      </c>
      <c r="N961" s="2">
        <v>1350363600</v>
      </c>
      <c r="O961" s="2" t="b">
        <v>0</v>
      </c>
      <c r="P961" s="2" t="b">
        <v>0</v>
      </c>
      <c r="Q961" s="2" t="b">
        <f>AND(Table1[[#This Row],[staff_pick]]=TRUE,Table1[[#This Row],[spotlight]]=TRUE)</f>
        <v>0</v>
      </c>
      <c r="R961" s="2" t="s">
        <v>28</v>
      </c>
      <c r="S961" s="8" t="str">
        <f t="shared" si="158"/>
        <v>technology</v>
      </c>
      <c r="T961" s="8" t="str">
        <f t="shared" si="159"/>
        <v>web</v>
      </c>
      <c r="U961" s="12">
        <f t="shared" si="160"/>
        <v>41174.208333333336</v>
      </c>
      <c r="V961" s="12">
        <f t="shared" si="161"/>
        <v>41198.208333333336</v>
      </c>
      <c r="W961" s="16">
        <f t="shared" si="162"/>
        <v>24</v>
      </c>
      <c r="X961" s="15">
        <f t="shared" si="163"/>
        <v>1.49</v>
      </c>
      <c r="Y961" s="19">
        <f t="shared" si="164"/>
        <v>28590.604026845638</v>
      </c>
      <c r="Z961" s="19">
        <f t="shared" si="165"/>
        <v>104955.70469798658</v>
      </c>
      <c r="AA961" s="19">
        <f t="shared" si="166"/>
        <v>67.800842828156703</v>
      </c>
      <c r="AB961" s="2" t="str">
        <f t="shared" si="167"/>
        <v>Australia</v>
      </c>
      <c r="AF961"/>
    </row>
    <row r="962" spans="2:32" x14ac:dyDescent="0.25">
      <c r="B962" s="24">
        <v>955</v>
      </c>
      <c r="C962" s="2" t="s">
        <v>1940</v>
      </c>
      <c r="D962" s="3" t="s">
        <v>1941</v>
      </c>
      <c r="E962" s="7">
        <v>700</v>
      </c>
      <c r="F962" s="7">
        <v>7763</v>
      </c>
      <c r="G962" s="5">
        <f>Table1[[#This Row],[pledged]]/Table1[[#This Row],[goal]]</f>
        <v>11.09</v>
      </c>
      <c r="H962" s="2" t="s">
        <v>20</v>
      </c>
      <c r="I962" s="2">
        <v>80</v>
      </c>
      <c r="J962" s="8">
        <f t="shared" si="157"/>
        <v>97.037499999999994</v>
      </c>
      <c r="K962" s="22" t="s">
        <v>21</v>
      </c>
      <c r="L962" s="22" t="s">
        <v>22</v>
      </c>
      <c r="M962" s="2">
        <v>1353823200</v>
      </c>
      <c r="N962" s="2">
        <v>1353996000</v>
      </c>
      <c r="O962" s="2" t="b">
        <v>0</v>
      </c>
      <c r="P962" s="2" t="b">
        <v>0</v>
      </c>
      <c r="Q962" s="2" t="b">
        <f>AND(Table1[[#This Row],[staff_pick]]=TRUE,Table1[[#This Row],[spotlight]]=TRUE)</f>
        <v>0</v>
      </c>
      <c r="R962" s="2" t="s">
        <v>33</v>
      </c>
      <c r="S962" s="8" t="str">
        <f t="shared" si="158"/>
        <v>theater</v>
      </c>
      <c r="T962" s="8" t="str">
        <f t="shared" si="159"/>
        <v>plays</v>
      </c>
      <c r="U962" s="12">
        <f t="shared" si="160"/>
        <v>41238.25</v>
      </c>
      <c r="V962" s="12">
        <f t="shared" si="161"/>
        <v>41240.25</v>
      </c>
      <c r="W962" s="16">
        <f t="shared" si="162"/>
        <v>2</v>
      </c>
      <c r="X962" s="15">
        <f t="shared" si="163"/>
        <v>1</v>
      </c>
      <c r="Y962" s="19">
        <f t="shared" si="164"/>
        <v>700</v>
      </c>
      <c r="Z962" s="19">
        <f t="shared" si="165"/>
        <v>7763</v>
      </c>
      <c r="AA962" s="19">
        <f t="shared" si="166"/>
        <v>97.037499999999994</v>
      </c>
      <c r="AB962" s="2" t="str">
        <f t="shared" si="167"/>
        <v>USA</v>
      </c>
      <c r="AF962"/>
    </row>
    <row r="963" spans="2:32" x14ac:dyDescent="0.25">
      <c r="B963" s="24">
        <v>956</v>
      </c>
      <c r="C963" s="2" t="s">
        <v>1942</v>
      </c>
      <c r="D963" s="3" t="s">
        <v>1943</v>
      </c>
      <c r="E963" s="7">
        <v>187600</v>
      </c>
      <c r="F963" s="7">
        <v>35698</v>
      </c>
      <c r="G963" s="5">
        <f>Table1[[#This Row],[pledged]]/Table1[[#This Row],[goal]]</f>
        <v>0.19028784648187633</v>
      </c>
      <c r="H963" s="2" t="s">
        <v>14</v>
      </c>
      <c r="I963" s="2">
        <v>830</v>
      </c>
      <c r="J963" s="8">
        <f t="shared" si="157"/>
        <v>43.00963855421687</v>
      </c>
      <c r="K963" s="22" t="s">
        <v>21</v>
      </c>
      <c r="L963" s="22" t="s">
        <v>22</v>
      </c>
      <c r="M963" s="2">
        <v>1450764000</v>
      </c>
      <c r="N963" s="2">
        <v>1451109600</v>
      </c>
      <c r="O963" s="2" t="b">
        <v>0</v>
      </c>
      <c r="P963" s="2" t="b">
        <v>0</v>
      </c>
      <c r="Q963" s="2" t="b">
        <f>AND(Table1[[#This Row],[staff_pick]]=TRUE,Table1[[#This Row],[spotlight]]=TRUE)</f>
        <v>0</v>
      </c>
      <c r="R963" s="2" t="s">
        <v>474</v>
      </c>
      <c r="S963" s="8" t="str">
        <f t="shared" si="158"/>
        <v>film &amp; video</v>
      </c>
      <c r="T963" s="8" t="str">
        <f t="shared" si="159"/>
        <v>science fiction</v>
      </c>
      <c r="U963" s="12">
        <f t="shared" si="160"/>
        <v>42360.25</v>
      </c>
      <c r="V963" s="12">
        <f t="shared" si="161"/>
        <v>42364.25</v>
      </c>
      <c r="W963" s="16">
        <f t="shared" si="162"/>
        <v>4</v>
      </c>
      <c r="X963" s="15">
        <f t="shared" si="163"/>
        <v>1</v>
      </c>
      <c r="Y963" s="19">
        <f t="shared" si="164"/>
        <v>187600</v>
      </c>
      <c r="Z963" s="19">
        <f t="shared" si="165"/>
        <v>35698</v>
      </c>
      <c r="AA963" s="19">
        <f t="shared" si="166"/>
        <v>43.00963855421687</v>
      </c>
      <c r="AB963" s="2" t="str">
        <f t="shared" si="167"/>
        <v>USA</v>
      </c>
      <c r="AF963"/>
    </row>
    <row r="964" spans="2:32" x14ac:dyDescent="0.25">
      <c r="B964" s="24">
        <v>957</v>
      </c>
      <c r="C964" s="2" t="s">
        <v>1944</v>
      </c>
      <c r="D964" s="3" t="s">
        <v>1945</v>
      </c>
      <c r="E964" s="7">
        <v>9800</v>
      </c>
      <c r="F964" s="7">
        <v>12434</v>
      </c>
      <c r="G964" s="5">
        <f>Table1[[#This Row],[pledged]]/Table1[[#This Row],[goal]]</f>
        <v>1.2687755102040816</v>
      </c>
      <c r="H964" s="2" t="s">
        <v>20</v>
      </c>
      <c r="I964" s="2">
        <v>131</v>
      </c>
      <c r="J964" s="8">
        <f t="shared" si="157"/>
        <v>94.916030534351151</v>
      </c>
      <c r="K964" s="22" t="s">
        <v>21</v>
      </c>
      <c r="L964" s="22" t="s">
        <v>22</v>
      </c>
      <c r="M964" s="2">
        <v>1329372000</v>
      </c>
      <c r="N964" s="2">
        <v>1329631200</v>
      </c>
      <c r="O964" s="2" t="b">
        <v>0</v>
      </c>
      <c r="P964" s="2" t="b">
        <v>0</v>
      </c>
      <c r="Q964" s="2" t="b">
        <f>AND(Table1[[#This Row],[staff_pick]]=TRUE,Table1[[#This Row],[spotlight]]=TRUE)</f>
        <v>0</v>
      </c>
      <c r="R964" s="2" t="s">
        <v>33</v>
      </c>
      <c r="S964" s="8" t="str">
        <f t="shared" si="158"/>
        <v>theater</v>
      </c>
      <c r="T964" s="8" t="str">
        <f t="shared" si="159"/>
        <v>plays</v>
      </c>
      <c r="U964" s="12">
        <f t="shared" si="160"/>
        <v>40955.25</v>
      </c>
      <c r="V964" s="12">
        <f t="shared" si="161"/>
        <v>40958.25</v>
      </c>
      <c r="W964" s="16">
        <f t="shared" si="162"/>
        <v>3</v>
      </c>
      <c r="X964" s="15">
        <f t="shared" si="163"/>
        <v>1</v>
      </c>
      <c r="Y964" s="19">
        <f t="shared" si="164"/>
        <v>9800</v>
      </c>
      <c r="Z964" s="19">
        <f t="shared" si="165"/>
        <v>12434</v>
      </c>
      <c r="AA964" s="19">
        <f t="shared" si="166"/>
        <v>94.916030534351151</v>
      </c>
      <c r="AB964" s="2" t="str">
        <f t="shared" si="167"/>
        <v>USA</v>
      </c>
      <c r="AF964"/>
    </row>
    <row r="965" spans="2:32" x14ac:dyDescent="0.25">
      <c r="B965" s="24">
        <v>958</v>
      </c>
      <c r="C965" s="2" t="s">
        <v>1946</v>
      </c>
      <c r="D965" s="3" t="s">
        <v>1947</v>
      </c>
      <c r="E965" s="7">
        <v>1100</v>
      </c>
      <c r="F965" s="7">
        <v>8081</v>
      </c>
      <c r="G965" s="5">
        <f>Table1[[#This Row],[pledged]]/Table1[[#This Row],[goal]]</f>
        <v>7.3463636363636367</v>
      </c>
      <c r="H965" s="2" t="s">
        <v>20</v>
      </c>
      <c r="I965" s="2">
        <v>112</v>
      </c>
      <c r="J965" s="8">
        <f t="shared" si="157"/>
        <v>72.151785714285708</v>
      </c>
      <c r="K965" s="22" t="s">
        <v>21</v>
      </c>
      <c r="L965" s="22" t="s">
        <v>22</v>
      </c>
      <c r="M965" s="2">
        <v>1277096400</v>
      </c>
      <c r="N965" s="2">
        <v>1278997200</v>
      </c>
      <c r="O965" s="2" t="b">
        <v>0</v>
      </c>
      <c r="P965" s="2" t="b">
        <v>0</v>
      </c>
      <c r="Q965" s="2" t="b">
        <f>AND(Table1[[#This Row],[staff_pick]]=TRUE,Table1[[#This Row],[spotlight]]=TRUE)</f>
        <v>0</v>
      </c>
      <c r="R965" s="2" t="s">
        <v>71</v>
      </c>
      <c r="S965" s="8" t="str">
        <f t="shared" si="158"/>
        <v>film &amp; video</v>
      </c>
      <c r="T965" s="8" t="str">
        <f t="shared" si="159"/>
        <v>animation</v>
      </c>
      <c r="U965" s="12">
        <f t="shared" si="160"/>
        <v>40350.208333333336</v>
      </c>
      <c r="V965" s="12">
        <f t="shared" si="161"/>
        <v>40372.208333333336</v>
      </c>
      <c r="W965" s="16">
        <f t="shared" si="162"/>
        <v>22</v>
      </c>
      <c r="X965" s="15">
        <f t="shared" si="163"/>
        <v>1</v>
      </c>
      <c r="Y965" s="19">
        <f t="shared" si="164"/>
        <v>1100</v>
      </c>
      <c r="Z965" s="19">
        <f t="shared" si="165"/>
        <v>8081</v>
      </c>
      <c r="AA965" s="19">
        <f t="shared" si="166"/>
        <v>72.151785714285708</v>
      </c>
      <c r="AB965" s="2" t="str">
        <f t="shared" si="167"/>
        <v>USA</v>
      </c>
      <c r="AF965"/>
    </row>
    <row r="966" spans="2:32" x14ac:dyDescent="0.25">
      <c r="B966" s="24">
        <v>959</v>
      </c>
      <c r="C966" s="2" t="s">
        <v>1948</v>
      </c>
      <c r="D966" s="3" t="s">
        <v>1949</v>
      </c>
      <c r="E966" s="7">
        <v>145000</v>
      </c>
      <c r="F966" s="7">
        <v>6631</v>
      </c>
      <c r="G966" s="5">
        <f>Table1[[#This Row],[pledged]]/Table1[[#This Row],[goal]]</f>
        <v>4.5731034482758622E-2</v>
      </c>
      <c r="H966" s="2" t="s">
        <v>14</v>
      </c>
      <c r="I966" s="2">
        <v>130</v>
      </c>
      <c r="J966" s="8">
        <f t="shared" si="157"/>
        <v>51.007692307692309</v>
      </c>
      <c r="K966" s="22" t="s">
        <v>21</v>
      </c>
      <c r="L966" s="22" t="s">
        <v>22</v>
      </c>
      <c r="M966" s="2">
        <v>1277701200</v>
      </c>
      <c r="N966" s="2">
        <v>1280120400</v>
      </c>
      <c r="O966" s="2" t="b">
        <v>0</v>
      </c>
      <c r="P966" s="2" t="b">
        <v>0</v>
      </c>
      <c r="Q966" s="2" t="b">
        <f>AND(Table1[[#This Row],[staff_pick]]=TRUE,Table1[[#This Row],[spotlight]]=TRUE)</f>
        <v>0</v>
      </c>
      <c r="R966" s="2" t="s">
        <v>206</v>
      </c>
      <c r="S966" s="8" t="str">
        <f t="shared" si="158"/>
        <v>publishing</v>
      </c>
      <c r="T966" s="8" t="str">
        <f t="shared" si="159"/>
        <v>translations</v>
      </c>
      <c r="U966" s="12">
        <f t="shared" si="160"/>
        <v>40357.208333333336</v>
      </c>
      <c r="V966" s="12">
        <f t="shared" si="161"/>
        <v>40385.208333333336</v>
      </c>
      <c r="W966" s="16">
        <f t="shared" si="162"/>
        <v>28</v>
      </c>
      <c r="X966" s="15">
        <f t="shared" si="163"/>
        <v>1</v>
      </c>
      <c r="Y966" s="19">
        <f t="shared" si="164"/>
        <v>145000</v>
      </c>
      <c r="Z966" s="19">
        <f t="shared" si="165"/>
        <v>6631</v>
      </c>
      <c r="AA966" s="19">
        <f t="shared" si="166"/>
        <v>51.007692307692309</v>
      </c>
      <c r="AB966" s="2" t="str">
        <f t="shared" si="167"/>
        <v>USA</v>
      </c>
      <c r="AF966"/>
    </row>
    <row r="967" spans="2:32" x14ac:dyDescent="0.25">
      <c r="B967" s="24">
        <v>960</v>
      </c>
      <c r="C967" s="2" t="s">
        <v>1950</v>
      </c>
      <c r="D967" s="3" t="s">
        <v>1951</v>
      </c>
      <c r="E967" s="7">
        <v>5500</v>
      </c>
      <c r="F967" s="7">
        <v>4678</v>
      </c>
      <c r="G967" s="5">
        <f>Table1[[#This Row],[pledged]]/Table1[[#This Row],[goal]]</f>
        <v>0.85054545454545449</v>
      </c>
      <c r="H967" s="2" t="s">
        <v>14</v>
      </c>
      <c r="I967" s="2">
        <v>55</v>
      </c>
      <c r="J967" s="8">
        <f t="shared" ref="J967:J1006" si="168">IFERROR(F967/I967,0)</f>
        <v>85.054545454545448</v>
      </c>
      <c r="K967" s="22" t="s">
        <v>21</v>
      </c>
      <c r="L967" s="22" t="s">
        <v>22</v>
      </c>
      <c r="M967" s="2">
        <v>1454911200</v>
      </c>
      <c r="N967" s="2">
        <v>1458104400</v>
      </c>
      <c r="O967" s="2" t="b">
        <v>0</v>
      </c>
      <c r="P967" s="2" t="b">
        <v>0</v>
      </c>
      <c r="Q967" s="2" t="b">
        <f>AND(Table1[[#This Row],[staff_pick]]=TRUE,Table1[[#This Row],[spotlight]]=TRUE)</f>
        <v>0</v>
      </c>
      <c r="R967" s="2" t="s">
        <v>28</v>
      </c>
      <c r="S967" s="8" t="str">
        <f t="shared" ref="S967:S1006" si="169">LEFT(R967,SEARCH("/",R967,1)-1)</f>
        <v>technology</v>
      </c>
      <c r="T967" s="8" t="str">
        <f t="shared" ref="T967:T1006" si="170">MID(R967,SEARCH("/",R967,1)+1,256)</f>
        <v>web</v>
      </c>
      <c r="U967" s="12">
        <f t="shared" ref="U967:U1006" si="171">(((M967/60)/60)/24)+DATE(1970,1,1)</f>
        <v>42408.25</v>
      </c>
      <c r="V967" s="12">
        <f t="shared" ref="V967:V1006" si="172">(((N967/60)/60)/24)+DATE(1970,1,1)</f>
        <v>42445.208333333328</v>
      </c>
      <c r="W967" s="16">
        <f t="shared" ref="W967:W1006" si="173">_xlfn.DAYS(V967,U967)</f>
        <v>37</v>
      </c>
      <c r="X967" s="15">
        <f t="shared" ref="X967:X1006" si="174">VLOOKUP(L967,$AF$7:$AG$13,2,FALSE)</f>
        <v>1</v>
      </c>
      <c r="Y967" s="19">
        <f t="shared" ref="Y967:Y1006" si="175">E967/X967</f>
        <v>5500</v>
      </c>
      <c r="Z967" s="19">
        <f t="shared" ref="Z967:Z1006" si="176">F967/X967</f>
        <v>4678</v>
      </c>
      <c r="AA967" s="19">
        <f t="shared" ref="AA967:AA1006" si="177">IFERROR(Z967/I967,0)</f>
        <v>85.054545454545448</v>
      </c>
      <c r="AB967" s="2" t="str">
        <f t="shared" ref="AB967:AB1006" si="178">VLOOKUP(L967,$AF$7:$AH$13,3,FALSE)</f>
        <v>USA</v>
      </c>
      <c r="AF967"/>
    </row>
    <row r="968" spans="2:32" x14ac:dyDescent="0.25">
      <c r="B968" s="24">
        <v>961</v>
      </c>
      <c r="C968" s="2" t="s">
        <v>1952</v>
      </c>
      <c r="D968" s="3" t="s">
        <v>1953</v>
      </c>
      <c r="E968" s="7">
        <v>5700</v>
      </c>
      <c r="F968" s="7">
        <v>6800</v>
      </c>
      <c r="G968" s="5">
        <f>Table1[[#This Row],[pledged]]/Table1[[#This Row],[goal]]</f>
        <v>1.1929824561403508</v>
      </c>
      <c r="H968" s="2" t="s">
        <v>20</v>
      </c>
      <c r="I968" s="2">
        <v>155</v>
      </c>
      <c r="J968" s="8">
        <f t="shared" si="168"/>
        <v>43.87096774193548</v>
      </c>
      <c r="K968" s="22" t="s">
        <v>21</v>
      </c>
      <c r="L968" s="22" t="s">
        <v>22</v>
      </c>
      <c r="M968" s="2">
        <v>1297922400</v>
      </c>
      <c r="N968" s="2">
        <v>1298268000</v>
      </c>
      <c r="O968" s="2" t="b">
        <v>0</v>
      </c>
      <c r="P968" s="2" t="b">
        <v>0</v>
      </c>
      <c r="Q968" s="2" t="b">
        <f>AND(Table1[[#This Row],[staff_pick]]=TRUE,Table1[[#This Row],[spotlight]]=TRUE)</f>
        <v>0</v>
      </c>
      <c r="R968" s="2" t="s">
        <v>206</v>
      </c>
      <c r="S968" s="8" t="str">
        <f t="shared" si="169"/>
        <v>publishing</v>
      </c>
      <c r="T968" s="8" t="str">
        <f t="shared" si="170"/>
        <v>translations</v>
      </c>
      <c r="U968" s="12">
        <f t="shared" si="171"/>
        <v>40591.25</v>
      </c>
      <c r="V968" s="12">
        <f t="shared" si="172"/>
        <v>40595.25</v>
      </c>
      <c r="W968" s="16">
        <f t="shared" si="173"/>
        <v>4</v>
      </c>
      <c r="X968" s="15">
        <f t="shared" si="174"/>
        <v>1</v>
      </c>
      <c r="Y968" s="19">
        <f t="shared" si="175"/>
        <v>5700</v>
      </c>
      <c r="Z968" s="19">
        <f t="shared" si="176"/>
        <v>6800</v>
      </c>
      <c r="AA968" s="19">
        <f t="shared" si="177"/>
        <v>43.87096774193548</v>
      </c>
      <c r="AB968" s="2" t="str">
        <f t="shared" si="178"/>
        <v>USA</v>
      </c>
      <c r="AF968"/>
    </row>
    <row r="969" spans="2:32" x14ac:dyDescent="0.25">
      <c r="B969" s="24">
        <v>962</v>
      </c>
      <c r="C969" s="2" t="s">
        <v>1954</v>
      </c>
      <c r="D969" s="3" t="s">
        <v>1955</v>
      </c>
      <c r="E969" s="7">
        <v>3600</v>
      </c>
      <c r="F969" s="7">
        <v>10657</v>
      </c>
      <c r="G969" s="5">
        <f>Table1[[#This Row],[pledged]]/Table1[[#This Row],[goal]]</f>
        <v>2.9602777777777778</v>
      </c>
      <c r="H969" s="2" t="s">
        <v>20</v>
      </c>
      <c r="I969" s="2">
        <v>266</v>
      </c>
      <c r="J969" s="8">
        <f t="shared" si="168"/>
        <v>40.063909774436091</v>
      </c>
      <c r="K969" s="22" t="s">
        <v>21</v>
      </c>
      <c r="L969" s="22" t="s">
        <v>22</v>
      </c>
      <c r="M969" s="2">
        <v>1384408800</v>
      </c>
      <c r="N969" s="2">
        <v>1386223200</v>
      </c>
      <c r="O969" s="2" t="b">
        <v>0</v>
      </c>
      <c r="P969" s="2" t="b">
        <v>0</v>
      </c>
      <c r="Q969" s="2" t="b">
        <f>AND(Table1[[#This Row],[staff_pick]]=TRUE,Table1[[#This Row],[spotlight]]=TRUE)</f>
        <v>0</v>
      </c>
      <c r="R969" s="2" t="s">
        <v>17</v>
      </c>
      <c r="S969" s="8" t="str">
        <f t="shared" si="169"/>
        <v>food</v>
      </c>
      <c r="T969" s="8" t="str">
        <f t="shared" si="170"/>
        <v>food trucks</v>
      </c>
      <c r="U969" s="12">
        <f t="shared" si="171"/>
        <v>41592.25</v>
      </c>
      <c r="V969" s="12">
        <f t="shared" si="172"/>
        <v>41613.25</v>
      </c>
      <c r="W969" s="16">
        <f t="shared" si="173"/>
        <v>21</v>
      </c>
      <c r="X969" s="15">
        <f t="shared" si="174"/>
        <v>1</v>
      </c>
      <c r="Y969" s="19">
        <f t="shared" si="175"/>
        <v>3600</v>
      </c>
      <c r="Z969" s="19">
        <f t="shared" si="176"/>
        <v>10657</v>
      </c>
      <c r="AA969" s="19">
        <f t="shared" si="177"/>
        <v>40.063909774436091</v>
      </c>
      <c r="AB969" s="2" t="str">
        <f t="shared" si="178"/>
        <v>USA</v>
      </c>
      <c r="AF969"/>
    </row>
    <row r="970" spans="2:32" x14ac:dyDescent="0.25">
      <c r="B970" s="24">
        <v>963</v>
      </c>
      <c r="C970" s="2" t="s">
        <v>1956</v>
      </c>
      <c r="D970" s="3" t="s">
        <v>1957</v>
      </c>
      <c r="E970" s="7">
        <v>5900</v>
      </c>
      <c r="F970" s="7">
        <v>4997</v>
      </c>
      <c r="G970" s="5">
        <f>Table1[[#This Row],[pledged]]/Table1[[#This Row],[goal]]</f>
        <v>0.84694915254237291</v>
      </c>
      <c r="H970" s="2" t="s">
        <v>14</v>
      </c>
      <c r="I970" s="2">
        <v>114</v>
      </c>
      <c r="J970" s="8">
        <f t="shared" si="168"/>
        <v>43.833333333333336</v>
      </c>
      <c r="K970" s="22" t="s">
        <v>107</v>
      </c>
      <c r="L970" s="22" t="s">
        <v>108</v>
      </c>
      <c r="M970" s="2">
        <v>1299304800</v>
      </c>
      <c r="N970" s="2">
        <v>1299823200</v>
      </c>
      <c r="O970" s="2" t="b">
        <v>0</v>
      </c>
      <c r="P970" s="2" t="b">
        <v>1</v>
      </c>
      <c r="Q970" s="2" t="b">
        <f>AND(Table1[[#This Row],[staff_pick]]=TRUE,Table1[[#This Row],[spotlight]]=TRUE)</f>
        <v>0</v>
      </c>
      <c r="R970" s="2" t="s">
        <v>122</v>
      </c>
      <c r="S970" s="8" t="str">
        <f t="shared" si="169"/>
        <v>photography</v>
      </c>
      <c r="T970" s="8" t="str">
        <f t="shared" si="170"/>
        <v>photography books</v>
      </c>
      <c r="U970" s="12">
        <f t="shared" si="171"/>
        <v>40607.25</v>
      </c>
      <c r="V970" s="12">
        <f t="shared" si="172"/>
        <v>40613.25</v>
      </c>
      <c r="W970" s="16">
        <f t="shared" si="173"/>
        <v>6</v>
      </c>
      <c r="X970" s="15">
        <f t="shared" si="174"/>
        <v>1</v>
      </c>
      <c r="Y970" s="19">
        <f t="shared" si="175"/>
        <v>5900</v>
      </c>
      <c r="Z970" s="19">
        <f t="shared" si="176"/>
        <v>4997</v>
      </c>
      <c r="AA970" s="19">
        <f t="shared" si="177"/>
        <v>43.833333333333336</v>
      </c>
      <c r="AB970" s="2" t="str">
        <f t="shared" si="178"/>
        <v>Euro Zone</v>
      </c>
      <c r="AF970"/>
    </row>
    <row r="971" spans="2:32" x14ac:dyDescent="0.25">
      <c r="B971" s="24">
        <v>964</v>
      </c>
      <c r="C971" s="2" t="s">
        <v>1958</v>
      </c>
      <c r="D971" s="3" t="s">
        <v>1959</v>
      </c>
      <c r="E971" s="7">
        <v>3700</v>
      </c>
      <c r="F971" s="7">
        <v>13164</v>
      </c>
      <c r="G971" s="5">
        <f>Table1[[#This Row],[pledged]]/Table1[[#This Row],[goal]]</f>
        <v>3.5578378378378379</v>
      </c>
      <c r="H971" s="2" t="s">
        <v>20</v>
      </c>
      <c r="I971" s="2">
        <v>155</v>
      </c>
      <c r="J971" s="8">
        <f t="shared" si="168"/>
        <v>84.92903225806451</v>
      </c>
      <c r="K971" s="22" t="s">
        <v>21</v>
      </c>
      <c r="L971" s="22" t="s">
        <v>22</v>
      </c>
      <c r="M971" s="2">
        <v>1431320400</v>
      </c>
      <c r="N971" s="2">
        <v>1431752400</v>
      </c>
      <c r="O971" s="2" t="b">
        <v>0</v>
      </c>
      <c r="P971" s="2" t="b">
        <v>0</v>
      </c>
      <c r="Q971" s="2" t="b">
        <f>AND(Table1[[#This Row],[staff_pick]]=TRUE,Table1[[#This Row],[spotlight]]=TRUE)</f>
        <v>0</v>
      </c>
      <c r="R971" s="2" t="s">
        <v>33</v>
      </c>
      <c r="S971" s="8" t="str">
        <f t="shared" si="169"/>
        <v>theater</v>
      </c>
      <c r="T971" s="8" t="str">
        <f t="shared" si="170"/>
        <v>plays</v>
      </c>
      <c r="U971" s="12">
        <f t="shared" si="171"/>
        <v>42135.208333333328</v>
      </c>
      <c r="V971" s="12">
        <f t="shared" si="172"/>
        <v>42140.208333333328</v>
      </c>
      <c r="W971" s="16">
        <f t="shared" si="173"/>
        <v>5</v>
      </c>
      <c r="X971" s="15">
        <f t="shared" si="174"/>
        <v>1</v>
      </c>
      <c r="Y971" s="19">
        <f t="shared" si="175"/>
        <v>3700</v>
      </c>
      <c r="Z971" s="19">
        <f t="shared" si="176"/>
        <v>13164</v>
      </c>
      <c r="AA971" s="19">
        <f t="shared" si="177"/>
        <v>84.92903225806451</v>
      </c>
      <c r="AB971" s="2" t="str">
        <f t="shared" si="178"/>
        <v>USA</v>
      </c>
      <c r="AF971"/>
    </row>
    <row r="972" spans="2:32" x14ac:dyDescent="0.25">
      <c r="B972" s="24">
        <v>965</v>
      </c>
      <c r="C972" s="2" t="s">
        <v>1960</v>
      </c>
      <c r="D972" s="3" t="s">
        <v>1961</v>
      </c>
      <c r="E972" s="7">
        <v>2200</v>
      </c>
      <c r="F972" s="7">
        <v>8501</v>
      </c>
      <c r="G972" s="5">
        <f>Table1[[#This Row],[pledged]]/Table1[[#This Row],[goal]]</f>
        <v>3.8640909090909092</v>
      </c>
      <c r="H972" s="2" t="s">
        <v>20</v>
      </c>
      <c r="I972" s="2">
        <v>207</v>
      </c>
      <c r="J972" s="8">
        <f t="shared" si="168"/>
        <v>41.067632850241544</v>
      </c>
      <c r="K972" s="22" t="s">
        <v>40</v>
      </c>
      <c r="L972" s="22" t="s">
        <v>41</v>
      </c>
      <c r="M972" s="2">
        <v>1264399200</v>
      </c>
      <c r="N972" s="2">
        <v>1267855200</v>
      </c>
      <c r="O972" s="2" t="b">
        <v>0</v>
      </c>
      <c r="P972" s="2" t="b">
        <v>0</v>
      </c>
      <c r="Q972" s="2" t="b">
        <f>AND(Table1[[#This Row],[staff_pick]]=TRUE,Table1[[#This Row],[spotlight]]=TRUE)</f>
        <v>0</v>
      </c>
      <c r="R972" s="2" t="s">
        <v>23</v>
      </c>
      <c r="S972" s="8" t="str">
        <f t="shared" si="169"/>
        <v>music</v>
      </c>
      <c r="T972" s="8" t="str">
        <f t="shared" si="170"/>
        <v>rock</v>
      </c>
      <c r="U972" s="12">
        <f t="shared" si="171"/>
        <v>40203.25</v>
      </c>
      <c r="V972" s="12">
        <f t="shared" si="172"/>
        <v>40243.25</v>
      </c>
      <c r="W972" s="16">
        <f t="shared" si="173"/>
        <v>40</v>
      </c>
      <c r="X972" s="15">
        <f t="shared" si="174"/>
        <v>0.87</v>
      </c>
      <c r="Y972" s="19">
        <f t="shared" si="175"/>
        <v>2528.7356321839079</v>
      </c>
      <c r="Z972" s="19">
        <f t="shared" si="176"/>
        <v>9771.2643678160912</v>
      </c>
      <c r="AA972" s="19">
        <f t="shared" si="177"/>
        <v>47.204175689932811</v>
      </c>
      <c r="AB972" s="2" t="str">
        <f t="shared" si="178"/>
        <v>United Kingdom</v>
      </c>
      <c r="AF972"/>
    </row>
    <row r="973" spans="2:32" x14ac:dyDescent="0.25">
      <c r="B973" s="24">
        <v>966</v>
      </c>
      <c r="C973" s="2" t="s">
        <v>878</v>
      </c>
      <c r="D973" s="3" t="s">
        <v>1962</v>
      </c>
      <c r="E973" s="7">
        <v>1700</v>
      </c>
      <c r="F973" s="7">
        <v>13468</v>
      </c>
      <c r="G973" s="5">
        <f>Table1[[#This Row],[pledged]]/Table1[[#This Row],[goal]]</f>
        <v>7.9223529411764702</v>
      </c>
      <c r="H973" s="2" t="s">
        <v>20</v>
      </c>
      <c r="I973" s="2">
        <v>245</v>
      </c>
      <c r="J973" s="8">
        <f t="shared" si="168"/>
        <v>54.971428571428568</v>
      </c>
      <c r="K973" s="22" t="s">
        <v>21</v>
      </c>
      <c r="L973" s="22" t="s">
        <v>22</v>
      </c>
      <c r="M973" s="2">
        <v>1497502800</v>
      </c>
      <c r="N973" s="2">
        <v>1497675600</v>
      </c>
      <c r="O973" s="2" t="b">
        <v>0</v>
      </c>
      <c r="P973" s="2" t="b">
        <v>0</v>
      </c>
      <c r="Q973" s="2" t="b">
        <f>AND(Table1[[#This Row],[staff_pick]]=TRUE,Table1[[#This Row],[spotlight]]=TRUE)</f>
        <v>0</v>
      </c>
      <c r="R973" s="2" t="s">
        <v>33</v>
      </c>
      <c r="S973" s="8" t="str">
        <f t="shared" si="169"/>
        <v>theater</v>
      </c>
      <c r="T973" s="8" t="str">
        <f t="shared" si="170"/>
        <v>plays</v>
      </c>
      <c r="U973" s="12">
        <f t="shared" si="171"/>
        <v>42901.208333333328</v>
      </c>
      <c r="V973" s="12">
        <f t="shared" si="172"/>
        <v>42903.208333333328</v>
      </c>
      <c r="W973" s="16">
        <f t="shared" si="173"/>
        <v>2</v>
      </c>
      <c r="X973" s="15">
        <f t="shared" si="174"/>
        <v>1</v>
      </c>
      <c r="Y973" s="19">
        <f t="shared" si="175"/>
        <v>1700</v>
      </c>
      <c r="Z973" s="19">
        <f t="shared" si="176"/>
        <v>13468</v>
      </c>
      <c r="AA973" s="19">
        <f t="shared" si="177"/>
        <v>54.971428571428568</v>
      </c>
      <c r="AB973" s="2" t="str">
        <f t="shared" si="178"/>
        <v>USA</v>
      </c>
      <c r="AF973"/>
    </row>
    <row r="974" spans="2:32" x14ac:dyDescent="0.25">
      <c r="B974" s="24">
        <v>967</v>
      </c>
      <c r="C974" s="2" t="s">
        <v>1963</v>
      </c>
      <c r="D974" s="3" t="s">
        <v>1964</v>
      </c>
      <c r="E974" s="7">
        <v>88400</v>
      </c>
      <c r="F974" s="7">
        <v>121138</v>
      </c>
      <c r="G974" s="5">
        <f>Table1[[#This Row],[pledged]]/Table1[[#This Row],[goal]]</f>
        <v>1.3703393665158372</v>
      </c>
      <c r="H974" s="2" t="s">
        <v>20</v>
      </c>
      <c r="I974" s="2">
        <v>1573</v>
      </c>
      <c r="J974" s="8">
        <f t="shared" si="168"/>
        <v>77.010807374443743</v>
      </c>
      <c r="K974" s="22" t="s">
        <v>21</v>
      </c>
      <c r="L974" s="22" t="s">
        <v>22</v>
      </c>
      <c r="M974" s="2">
        <v>1333688400</v>
      </c>
      <c r="N974" s="2">
        <v>1336885200</v>
      </c>
      <c r="O974" s="2" t="b">
        <v>0</v>
      </c>
      <c r="P974" s="2" t="b">
        <v>0</v>
      </c>
      <c r="Q974" s="2" t="b">
        <f>AND(Table1[[#This Row],[staff_pick]]=TRUE,Table1[[#This Row],[spotlight]]=TRUE)</f>
        <v>0</v>
      </c>
      <c r="R974" s="2" t="s">
        <v>319</v>
      </c>
      <c r="S974" s="8" t="str">
        <f t="shared" si="169"/>
        <v>music</v>
      </c>
      <c r="T974" s="8" t="str">
        <f t="shared" si="170"/>
        <v>world music</v>
      </c>
      <c r="U974" s="12">
        <f t="shared" si="171"/>
        <v>41005.208333333336</v>
      </c>
      <c r="V974" s="12">
        <f t="shared" si="172"/>
        <v>41042.208333333336</v>
      </c>
      <c r="W974" s="16">
        <f t="shared" si="173"/>
        <v>37</v>
      </c>
      <c r="X974" s="15">
        <f t="shared" si="174"/>
        <v>1</v>
      </c>
      <c r="Y974" s="19">
        <f t="shared" si="175"/>
        <v>88400</v>
      </c>
      <c r="Z974" s="19">
        <f t="shared" si="176"/>
        <v>121138</v>
      </c>
      <c r="AA974" s="19">
        <f t="shared" si="177"/>
        <v>77.010807374443743</v>
      </c>
      <c r="AB974" s="2" t="str">
        <f t="shared" si="178"/>
        <v>USA</v>
      </c>
      <c r="AF974"/>
    </row>
    <row r="975" spans="2:32" x14ac:dyDescent="0.25">
      <c r="B975" s="24">
        <v>968</v>
      </c>
      <c r="C975" s="2" t="s">
        <v>1965</v>
      </c>
      <c r="D975" s="3" t="s">
        <v>1966</v>
      </c>
      <c r="E975" s="7">
        <v>2400</v>
      </c>
      <c r="F975" s="7">
        <v>8117</v>
      </c>
      <c r="G975" s="5">
        <f>Table1[[#This Row],[pledged]]/Table1[[#This Row],[goal]]</f>
        <v>3.3820833333333336</v>
      </c>
      <c r="H975" s="2" t="s">
        <v>20</v>
      </c>
      <c r="I975" s="2">
        <v>114</v>
      </c>
      <c r="J975" s="8">
        <f t="shared" si="168"/>
        <v>71.201754385964918</v>
      </c>
      <c r="K975" s="22" t="s">
        <v>21</v>
      </c>
      <c r="L975" s="22" t="s">
        <v>22</v>
      </c>
      <c r="M975" s="2">
        <v>1293861600</v>
      </c>
      <c r="N975" s="2">
        <v>1295157600</v>
      </c>
      <c r="O975" s="2" t="b">
        <v>0</v>
      </c>
      <c r="P975" s="2" t="b">
        <v>0</v>
      </c>
      <c r="Q975" s="2" t="b">
        <f>AND(Table1[[#This Row],[staff_pick]]=TRUE,Table1[[#This Row],[spotlight]]=TRUE)</f>
        <v>0</v>
      </c>
      <c r="R975" s="2" t="s">
        <v>17</v>
      </c>
      <c r="S975" s="8" t="str">
        <f t="shared" si="169"/>
        <v>food</v>
      </c>
      <c r="T975" s="8" t="str">
        <f t="shared" si="170"/>
        <v>food trucks</v>
      </c>
      <c r="U975" s="12">
        <f t="shared" si="171"/>
        <v>40544.25</v>
      </c>
      <c r="V975" s="12">
        <f t="shared" si="172"/>
        <v>40559.25</v>
      </c>
      <c r="W975" s="16">
        <f t="shared" si="173"/>
        <v>15</v>
      </c>
      <c r="X975" s="15">
        <f t="shared" si="174"/>
        <v>1</v>
      </c>
      <c r="Y975" s="19">
        <f t="shared" si="175"/>
        <v>2400</v>
      </c>
      <c r="Z975" s="19">
        <f t="shared" si="176"/>
        <v>8117</v>
      </c>
      <c r="AA975" s="19">
        <f t="shared" si="177"/>
        <v>71.201754385964918</v>
      </c>
      <c r="AB975" s="2" t="str">
        <f t="shared" si="178"/>
        <v>USA</v>
      </c>
      <c r="AF975"/>
    </row>
    <row r="976" spans="2:32" x14ac:dyDescent="0.25">
      <c r="B976" s="24">
        <v>969</v>
      </c>
      <c r="C976" s="2" t="s">
        <v>1967</v>
      </c>
      <c r="D976" s="3" t="s">
        <v>1968</v>
      </c>
      <c r="E976" s="7">
        <v>7900</v>
      </c>
      <c r="F976" s="7">
        <v>8550</v>
      </c>
      <c r="G976" s="5">
        <f>Table1[[#This Row],[pledged]]/Table1[[#This Row],[goal]]</f>
        <v>1.0822784810126582</v>
      </c>
      <c r="H976" s="2" t="s">
        <v>20</v>
      </c>
      <c r="I976" s="2">
        <v>93</v>
      </c>
      <c r="J976" s="8">
        <f t="shared" si="168"/>
        <v>91.935483870967744</v>
      </c>
      <c r="K976" s="22" t="s">
        <v>21</v>
      </c>
      <c r="L976" s="22" t="s">
        <v>22</v>
      </c>
      <c r="M976" s="2">
        <v>1576994400</v>
      </c>
      <c r="N976" s="2">
        <v>1577599200</v>
      </c>
      <c r="O976" s="2" t="b">
        <v>0</v>
      </c>
      <c r="P976" s="2" t="b">
        <v>0</v>
      </c>
      <c r="Q976" s="2" t="b">
        <f>AND(Table1[[#This Row],[staff_pick]]=TRUE,Table1[[#This Row],[spotlight]]=TRUE)</f>
        <v>0</v>
      </c>
      <c r="R976" s="2" t="s">
        <v>33</v>
      </c>
      <c r="S976" s="8" t="str">
        <f t="shared" si="169"/>
        <v>theater</v>
      </c>
      <c r="T976" s="8" t="str">
        <f t="shared" si="170"/>
        <v>plays</v>
      </c>
      <c r="U976" s="12">
        <f t="shared" si="171"/>
        <v>43821.25</v>
      </c>
      <c r="V976" s="12">
        <f t="shared" si="172"/>
        <v>43828.25</v>
      </c>
      <c r="W976" s="16">
        <f t="shared" si="173"/>
        <v>7</v>
      </c>
      <c r="X976" s="15">
        <f t="shared" si="174"/>
        <v>1</v>
      </c>
      <c r="Y976" s="19">
        <f t="shared" si="175"/>
        <v>7900</v>
      </c>
      <c r="Z976" s="19">
        <f t="shared" si="176"/>
        <v>8550</v>
      </c>
      <c r="AA976" s="19">
        <f t="shared" si="177"/>
        <v>91.935483870967744</v>
      </c>
      <c r="AB976" s="2" t="str">
        <f t="shared" si="178"/>
        <v>USA</v>
      </c>
      <c r="AF976"/>
    </row>
    <row r="977" spans="2:32" x14ac:dyDescent="0.25">
      <c r="B977" s="24">
        <v>970</v>
      </c>
      <c r="C977" s="2" t="s">
        <v>1969</v>
      </c>
      <c r="D977" s="3" t="s">
        <v>1970</v>
      </c>
      <c r="E977" s="7">
        <v>94900</v>
      </c>
      <c r="F977" s="7">
        <v>57659</v>
      </c>
      <c r="G977" s="5">
        <f>Table1[[#This Row],[pledged]]/Table1[[#This Row],[goal]]</f>
        <v>0.60757639620653314</v>
      </c>
      <c r="H977" s="2" t="s">
        <v>14</v>
      </c>
      <c r="I977" s="2">
        <v>594</v>
      </c>
      <c r="J977" s="8">
        <f t="shared" si="168"/>
        <v>97.069023569023571</v>
      </c>
      <c r="K977" s="22" t="s">
        <v>21</v>
      </c>
      <c r="L977" s="22" t="s">
        <v>22</v>
      </c>
      <c r="M977" s="2">
        <v>1304917200</v>
      </c>
      <c r="N977" s="2">
        <v>1305003600</v>
      </c>
      <c r="O977" s="2" t="b">
        <v>0</v>
      </c>
      <c r="P977" s="2" t="b">
        <v>0</v>
      </c>
      <c r="Q977" s="2" t="b">
        <f>AND(Table1[[#This Row],[staff_pick]]=TRUE,Table1[[#This Row],[spotlight]]=TRUE)</f>
        <v>0</v>
      </c>
      <c r="R977" s="2" t="s">
        <v>33</v>
      </c>
      <c r="S977" s="8" t="str">
        <f t="shared" si="169"/>
        <v>theater</v>
      </c>
      <c r="T977" s="8" t="str">
        <f t="shared" si="170"/>
        <v>plays</v>
      </c>
      <c r="U977" s="12">
        <f t="shared" si="171"/>
        <v>40672.208333333336</v>
      </c>
      <c r="V977" s="12">
        <f t="shared" si="172"/>
        <v>40673.208333333336</v>
      </c>
      <c r="W977" s="16">
        <f t="shared" si="173"/>
        <v>1</v>
      </c>
      <c r="X977" s="15">
        <f t="shared" si="174"/>
        <v>1</v>
      </c>
      <c r="Y977" s="19">
        <f t="shared" si="175"/>
        <v>94900</v>
      </c>
      <c r="Z977" s="19">
        <f t="shared" si="176"/>
        <v>57659</v>
      </c>
      <c r="AA977" s="19">
        <f t="shared" si="177"/>
        <v>97.069023569023571</v>
      </c>
      <c r="AB977" s="2" t="str">
        <f t="shared" si="178"/>
        <v>USA</v>
      </c>
      <c r="AF977"/>
    </row>
    <row r="978" spans="2:32" x14ac:dyDescent="0.25">
      <c r="B978" s="24">
        <v>971</v>
      </c>
      <c r="C978" s="2" t="s">
        <v>1971</v>
      </c>
      <c r="D978" s="3" t="s">
        <v>1972</v>
      </c>
      <c r="E978" s="7">
        <v>5100</v>
      </c>
      <c r="F978" s="7">
        <v>1414</v>
      </c>
      <c r="G978" s="5">
        <f>Table1[[#This Row],[pledged]]/Table1[[#This Row],[goal]]</f>
        <v>0.27725490196078434</v>
      </c>
      <c r="H978" s="2" t="s">
        <v>14</v>
      </c>
      <c r="I978" s="2">
        <v>24</v>
      </c>
      <c r="J978" s="8">
        <f t="shared" si="168"/>
        <v>58.916666666666664</v>
      </c>
      <c r="K978" s="22" t="s">
        <v>21</v>
      </c>
      <c r="L978" s="22" t="s">
        <v>22</v>
      </c>
      <c r="M978" s="2">
        <v>1381208400</v>
      </c>
      <c r="N978" s="2">
        <v>1381726800</v>
      </c>
      <c r="O978" s="2" t="b">
        <v>0</v>
      </c>
      <c r="P978" s="2" t="b">
        <v>0</v>
      </c>
      <c r="Q978" s="2" t="b">
        <f>AND(Table1[[#This Row],[staff_pick]]=TRUE,Table1[[#This Row],[spotlight]]=TRUE)</f>
        <v>0</v>
      </c>
      <c r="R978" s="2" t="s">
        <v>269</v>
      </c>
      <c r="S978" s="8" t="str">
        <f t="shared" si="169"/>
        <v>film &amp; video</v>
      </c>
      <c r="T978" s="8" t="str">
        <f t="shared" si="170"/>
        <v>television</v>
      </c>
      <c r="U978" s="12">
        <f t="shared" si="171"/>
        <v>41555.208333333336</v>
      </c>
      <c r="V978" s="12">
        <f t="shared" si="172"/>
        <v>41561.208333333336</v>
      </c>
      <c r="W978" s="16">
        <f t="shared" si="173"/>
        <v>6</v>
      </c>
      <c r="X978" s="15">
        <f t="shared" si="174"/>
        <v>1</v>
      </c>
      <c r="Y978" s="19">
        <f t="shared" si="175"/>
        <v>5100</v>
      </c>
      <c r="Z978" s="19">
        <f t="shared" si="176"/>
        <v>1414</v>
      </c>
      <c r="AA978" s="19">
        <f t="shared" si="177"/>
        <v>58.916666666666664</v>
      </c>
      <c r="AB978" s="2" t="str">
        <f t="shared" si="178"/>
        <v>USA</v>
      </c>
      <c r="AF978"/>
    </row>
    <row r="979" spans="2:32" x14ac:dyDescent="0.25">
      <c r="B979" s="24">
        <v>972</v>
      </c>
      <c r="C979" s="2" t="s">
        <v>1973</v>
      </c>
      <c r="D979" s="3" t="s">
        <v>1974</v>
      </c>
      <c r="E979" s="7">
        <v>42700</v>
      </c>
      <c r="F979" s="7">
        <v>97524</v>
      </c>
      <c r="G979" s="5">
        <f>Table1[[#This Row],[pledged]]/Table1[[#This Row],[goal]]</f>
        <v>2.283934426229508</v>
      </c>
      <c r="H979" s="2" t="s">
        <v>20</v>
      </c>
      <c r="I979" s="2">
        <v>1681</v>
      </c>
      <c r="J979" s="8">
        <f t="shared" si="168"/>
        <v>58.015466983938133</v>
      </c>
      <c r="K979" s="22" t="s">
        <v>21</v>
      </c>
      <c r="L979" s="22" t="s">
        <v>22</v>
      </c>
      <c r="M979" s="2">
        <v>1401685200</v>
      </c>
      <c r="N979" s="2">
        <v>1402462800</v>
      </c>
      <c r="O979" s="2" t="b">
        <v>0</v>
      </c>
      <c r="P979" s="2" t="b">
        <v>1</v>
      </c>
      <c r="Q979" s="2" t="b">
        <f>AND(Table1[[#This Row],[staff_pick]]=TRUE,Table1[[#This Row],[spotlight]]=TRUE)</f>
        <v>0</v>
      </c>
      <c r="R979" s="2" t="s">
        <v>28</v>
      </c>
      <c r="S979" s="8" t="str">
        <f t="shared" si="169"/>
        <v>technology</v>
      </c>
      <c r="T979" s="8" t="str">
        <f t="shared" si="170"/>
        <v>web</v>
      </c>
      <c r="U979" s="12">
        <f t="shared" si="171"/>
        <v>41792.208333333336</v>
      </c>
      <c r="V979" s="12">
        <f t="shared" si="172"/>
        <v>41801.208333333336</v>
      </c>
      <c r="W979" s="16">
        <f t="shared" si="173"/>
        <v>9</v>
      </c>
      <c r="X979" s="15">
        <f t="shared" si="174"/>
        <v>1</v>
      </c>
      <c r="Y979" s="19">
        <f t="shared" si="175"/>
        <v>42700</v>
      </c>
      <c r="Z979" s="19">
        <f t="shared" si="176"/>
        <v>97524</v>
      </c>
      <c r="AA979" s="19">
        <f t="shared" si="177"/>
        <v>58.015466983938133</v>
      </c>
      <c r="AB979" s="2" t="str">
        <f t="shared" si="178"/>
        <v>USA</v>
      </c>
      <c r="AF979"/>
    </row>
    <row r="980" spans="2:32" x14ac:dyDescent="0.25">
      <c r="B980" s="24">
        <v>973</v>
      </c>
      <c r="C980" s="2" t="s">
        <v>1975</v>
      </c>
      <c r="D980" s="3" t="s">
        <v>1976</v>
      </c>
      <c r="E980" s="7">
        <v>121100</v>
      </c>
      <c r="F980" s="7">
        <v>26176</v>
      </c>
      <c r="G980" s="5">
        <f>Table1[[#This Row],[pledged]]/Table1[[#This Row],[goal]]</f>
        <v>0.21615194054500414</v>
      </c>
      <c r="H980" s="2" t="s">
        <v>14</v>
      </c>
      <c r="I980" s="2">
        <v>252</v>
      </c>
      <c r="J980" s="8">
        <f t="shared" si="168"/>
        <v>103.87301587301587</v>
      </c>
      <c r="K980" s="22" t="s">
        <v>21</v>
      </c>
      <c r="L980" s="22" t="s">
        <v>22</v>
      </c>
      <c r="M980" s="2">
        <v>1291960800</v>
      </c>
      <c r="N980" s="2">
        <v>1292133600</v>
      </c>
      <c r="O980" s="2" t="b">
        <v>0</v>
      </c>
      <c r="P980" s="2" t="b">
        <v>1</v>
      </c>
      <c r="Q980" s="2" t="b">
        <f>AND(Table1[[#This Row],[staff_pick]]=TRUE,Table1[[#This Row],[spotlight]]=TRUE)</f>
        <v>0</v>
      </c>
      <c r="R980" s="2" t="s">
        <v>33</v>
      </c>
      <c r="S980" s="8" t="str">
        <f t="shared" si="169"/>
        <v>theater</v>
      </c>
      <c r="T980" s="8" t="str">
        <f t="shared" si="170"/>
        <v>plays</v>
      </c>
      <c r="U980" s="12">
        <f t="shared" si="171"/>
        <v>40522.25</v>
      </c>
      <c r="V980" s="12">
        <f t="shared" si="172"/>
        <v>40524.25</v>
      </c>
      <c r="W980" s="16">
        <f t="shared" si="173"/>
        <v>2</v>
      </c>
      <c r="X980" s="15">
        <f t="shared" si="174"/>
        <v>1</v>
      </c>
      <c r="Y980" s="19">
        <f t="shared" si="175"/>
        <v>121100</v>
      </c>
      <c r="Z980" s="19">
        <f t="shared" si="176"/>
        <v>26176</v>
      </c>
      <c r="AA980" s="19">
        <f t="shared" si="177"/>
        <v>103.87301587301587</v>
      </c>
      <c r="AB980" s="2" t="str">
        <f t="shared" si="178"/>
        <v>USA</v>
      </c>
      <c r="AF980"/>
    </row>
    <row r="981" spans="2:32" x14ac:dyDescent="0.25">
      <c r="B981" s="24">
        <v>974</v>
      </c>
      <c r="C981" s="2" t="s">
        <v>1977</v>
      </c>
      <c r="D981" s="3" t="s">
        <v>1978</v>
      </c>
      <c r="E981" s="7">
        <v>800</v>
      </c>
      <c r="F981" s="7">
        <v>2991</v>
      </c>
      <c r="G981" s="5">
        <f>Table1[[#This Row],[pledged]]/Table1[[#This Row],[goal]]</f>
        <v>3.73875</v>
      </c>
      <c r="H981" s="2" t="s">
        <v>20</v>
      </c>
      <c r="I981" s="2">
        <v>32</v>
      </c>
      <c r="J981" s="8">
        <f t="shared" si="168"/>
        <v>93.46875</v>
      </c>
      <c r="K981" s="22" t="s">
        <v>21</v>
      </c>
      <c r="L981" s="22" t="s">
        <v>22</v>
      </c>
      <c r="M981" s="2">
        <v>1368853200</v>
      </c>
      <c r="N981" s="2">
        <v>1368939600</v>
      </c>
      <c r="O981" s="2" t="b">
        <v>0</v>
      </c>
      <c r="P981" s="2" t="b">
        <v>0</v>
      </c>
      <c r="Q981" s="2" t="b">
        <f>AND(Table1[[#This Row],[staff_pick]]=TRUE,Table1[[#This Row],[spotlight]]=TRUE)</f>
        <v>0</v>
      </c>
      <c r="R981" s="2" t="s">
        <v>60</v>
      </c>
      <c r="S981" s="8" t="str">
        <f t="shared" si="169"/>
        <v>music</v>
      </c>
      <c r="T981" s="8" t="str">
        <f t="shared" si="170"/>
        <v>indie rock</v>
      </c>
      <c r="U981" s="12">
        <f t="shared" si="171"/>
        <v>41412.208333333336</v>
      </c>
      <c r="V981" s="12">
        <f t="shared" si="172"/>
        <v>41413.208333333336</v>
      </c>
      <c r="W981" s="16">
        <f t="shared" si="173"/>
        <v>1</v>
      </c>
      <c r="X981" s="15">
        <f t="shared" si="174"/>
        <v>1</v>
      </c>
      <c r="Y981" s="19">
        <f t="shared" si="175"/>
        <v>800</v>
      </c>
      <c r="Z981" s="19">
        <f t="shared" si="176"/>
        <v>2991</v>
      </c>
      <c r="AA981" s="19">
        <f t="shared" si="177"/>
        <v>93.46875</v>
      </c>
      <c r="AB981" s="2" t="str">
        <f t="shared" si="178"/>
        <v>USA</v>
      </c>
      <c r="AF981"/>
    </row>
    <row r="982" spans="2:32" x14ac:dyDescent="0.25">
      <c r="B982" s="24">
        <v>975</v>
      </c>
      <c r="C982" s="2" t="s">
        <v>1979</v>
      </c>
      <c r="D982" s="3" t="s">
        <v>1980</v>
      </c>
      <c r="E982" s="7">
        <v>5400</v>
      </c>
      <c r="F982" s="7">
        <v>8366</v>
      </c>
      <c r="G982" s="5">
        <f>Table1[[#This Row],[pledged]]/Table1[[#This Row],[goal]]</f>
        <v>1.5492592592592593</v>
      </c>
      <c r="H982" s="2" t="s">
        <v>20</v>
      </c>
      <c r="I982" s="2">
        <v>135</v>
      </c>
      <c r="J982" s="8">
        <f t="shared" si="168"/>
        <v>61.970370370370368</v>
      </c>
      <c r="K982" s="22" t="s">
        <v>21</v>
      </c>
      <c r="L982" s="22" t="s">
        <v>22</v>
      </c>
      <c r="M982" s="2">
        <v>1448776800</v>
      </c>
      <c r="N982" s="2">
        <v>1452146400</v>
      </c>
      <c r="O982" s="2" t="b">
        <v>0</v>
      </c>
      <c r="P982" s="2" t="b">
        <v>1</v>
      </c>
      <c r="Q982" s="2" t="b">
        <f>AND(Table1[[#This Row],[staff_pick]]=TRUE,Table1[[#This Row],[spotlight]]=TRUE)</f>
        <v>0</v>
      </c>
      <c r="R982" s="2" t="s">
        <v>33</v>
      </c>
      <c r="S982" s="8" t="str">
        <f t="shared" si="169"/>
        <v>theater</v>
      </c>
      <c r="T982" s="8" t="str">
        <f t="shared" si="170"/>
        <v>plays</v>
      </c>
      <c r="U982" s="12">
        <f t="shared" si="171"/>
        <v>42337.25</v>
      </c>
      <c r="V982" s="12">
        <f t="shared" si="172"/>
        <v>42376.25</v>
      </c>
      <c r="W982" s="16">
        <f t="shared" si="173"/>
        <v>39</v>
      </c>
      <c r="X982" s="15">
        <f t="shared" si="174"/>
        <v>1</v>
      </c>
      <c r="Y982" s="19">
        <f t="shared" si="175"/>
        <v>5400</v>
      </c>
      <c r="Z982" s="19">
        <f t="shared" si="176"/>
        <v>8366</v>
      </c>
      <c r="AA982" s="19">
        <f t="shared" si="177"/>
        <v>61.970370370370368</v>
      </c>
      <c r="AB982" s="2" t="str">
        <f t="shared" si="178"/>
        <v>USA</v>
      </c>
      <c r="AF982"/>
    </row>
    <row r="983" spans="2:32" x14ac:dyDescent="0.25">
      <c r="B983" s="24">
        <v>976</v>
      </c>
      <c r="C983" s="2" t="s">
        <v>1981</v>
      </c>
      <c r="D983" s="3" t="s">
        <v>1982</v>
      </c>
      <c r="E983" s="7">
        <v>4000</v>
      </c>
      <c r="F983" s="7">
        <v>12886</v>
      </c>
      <c r="G983" s="5">
        <f>Table1[[#This Row],[pledged]]/Table1[[#This Row],[goal]]</f>
        <v>3.2214999999999998</v>
      </c>
      <c r="H983" s="2" t="s">
        <v>20</v>
      </c>
      <c r="I983" s="2">
        <v>140</v>
      </c>
      <c r="J983" s="8">
        <f t="shared" si="168"/>
        <v>92.042857142857144</v>
      </c>
      <c r="K983" s="22" t="s">
        <v>21</v>
      </c>
      <c r="L983" s="22" t="s">
        <v>22</v>
      </c>
      <c r="M983" s="2">
        <v>1296194400</v>
      </c>
      <c r="N983" s="2">
        <v>1296712800</v>
      </c>
      <c r="O983" s="2" t="b">
        <v>0</v>
      </c>
      <c r="P983" s="2" t="b">
        <v>1</v>
      </c>
      <c r="Q983" s="2" t="b">
        <f>AND(Table1[[#This Row],[staff_pick]]=TRUE,Table1[[#This Row],[spotlight]]=TRUE)</f>
        <v>0</v>
      </c>
      <c r="R983" s="2" t="s">
        <v>33</v>
      </c>
      <c r="S983" s="8" t="str">
        <f t="shared" si="169"/>
        <v>theater</v>
      </c>
      <c r="T983" s="8" t="str">
        <f t="shared" si="170"/>
        <v>plays</v>
      </c>
      <c r="U983" s="12">
        <f t="shared" si="171"/>
        <v>40571.25</v>
      </c>
      <c r="V983" s="12">
        <f t="shared" si="172"/>
        <v>40577.25</v>
      </c>
      <c r="W983" s="16">
        <f t="shared" si="173"/>
        <v>6</v>
      </c>
      <c r="X983" s="15">
        <f t="shared" si="174"/>
        <v>1</v>
      </c>
      <c r="Y983" s="19">
        <f t="shared" si="175"/>
        <v>4000</v>
      </c>
      <c r="Z983" s="19">
        <f t="shared" si="176"/>
        <v>12886</v>
      </c>
      <c r="AA983" s="19">
        <f t="shared" si="177"/>
        <v>92.042857142857144</v>
      </c>
      <c r="AB983" s="2" t="str">
        <f t="shared" si="178"/>
        <v>USA</v>
      </c>
      <c r="AF983"/>
    </row>
    <row r="984" spans="2:32" x14ac:dyDescent="0.25">
      <c r="B984" s="24">
        <v>977</v>
      </c>
      <c r="C984" s="2" t="s">
        <v>1258</v>
      </c>
      <c r="D984" s="3" t="s">
        <v>1983</v>
      </c>
      <c r="E984" s="7">
        <v>7000</v>
      </c>
      <c r="F984" s="7">
        <v>5177</v>
      </c>
      <c r="G984" s="5">
        <f>Table1[[#This Row],[pledged]]/Table1[[#This Row],[goal]]</f>
        <v>0.73957142857142855</v>
      </c>
      <c r="H984" s="2" t="s">
        <v>14</v>
      </c>
      <c r="I984" s="2">
        <v>67</v>
      </c>
      <c r="J984" s="8">
        <f t="shared" si="168"/>
        <v>77.268656716417908</v>
      </c>
      <c r="K984" s="22" t="s">
        <v>21</v>
      </c>
      <c r="L984" s="22" t="s">
        <v>22</v>
      </c>
      <c r="M984" s="2">
        <v>1517983200</v>
      </c>
      <c r="N984" s="2">
        <v>1520748000</v>
      </c>
      <c r="O984" s="2" t="b">
        <v>0</v>
      </c>
      <c r="P984" s="2" t="b">
        <v>0</v>
      </c>
      <c r="Q984" s="2" t="b">
        <f>AND(Table1[[#This Row],[staff_pick]]=TRUE,Table1[[#This Row],[spotlight]]=TRUE)</f>
        <v>0</v>
      </c>
      <c r="R984" s="2" t="s">
        <v>17</v>
      </c>
      <c r="S984" s="8" t="str">
        <f t="shared" si="169"/>
        <v>food</v>
      </c>
      <c r="T984" s="8" t="str">
        <f t="shared" si="170"/>
        <v>food trucks</v>
      </c>
      <c r="U984" s="12">
        <f t="shared" si="171"/>
        <v>43138.25</v>
      </c>
      <c r="V984" s="12">
        <f t="shared" si="172"/>
        <v>43170.25</v>
      </c>
      <c r="W984" s="16">
        <f t="shared" si="173"/>
        <v>32</v>
      </c>
      <c r="X984" s="15">
        <f t="shared" si="174"/>
        <v>1</v>
      </c>
      <c r="Y984" s="19">
        <f t="shared" si="175"/>
        <v>7000</v>
      </c>
      <c r="Z984" s="19">
        <f t="shared" si="176"/>
        <v>5177</v>
      </c>
      <c r="AA984" s="19">
        <f t="shared" si="177"/>
        <v>77.268656716417908</v>
      </c>
      <c r="AB984" s="2" t="str">
        <f t="shared" si="178"/>
        <v>USA</v>
      </c>
      <c r="AF984"/>
    </row>
    <row r="985" spans="2:32" x14ac:dyDescent="0.25">
      <c r="B985" s="24">
        <v>978</v>
      </c>
      <c r="C985" s="2" t="s">
        <v>1984</v>
      </c>
      <c r="D985" s="3" t="s">
        <v>1985</v>
      </c>
      <c r="E985" s="7">
        <v>1000</v>
      </c>
      <c r="F985" s="7">
        <v>8641</v>
      </c>
      <c r="G985" s="5">
        <f>Table1[[#This Row],[pledged]]/Table1[[#This Row],[goal]]</f>
        <v>8.641</v>
      </c>
      <c r="H985" s="2" t="s">
        <v>20</v>
      </c>
      <c r="I985" s="2">
        <v>92</v>
      </c>
      <c r="J985" s="8">
        <f t="shared" si="168"/>
        <v>93.923913043478265</v>
      </c>
      <c r="K985" s="22" t="s">
        <v>21</v>
      </c>
      <c r="L985" s="22" t="s">
        <v>22</v>
      </c>
      <c r="M985" s="2">
        <v>1478930400</v>
      </c>
      <c r="N985" s="2">
        <v>1480831200</v>
      </c>
      <c r="O985" s="2" t="b">
        <v>0</v>
      </c>
      <c r="P985" s="2" t="b">
        <v>0</v>
      </c>
      <c r="Q985" s="2" t="b">
        <f>AND(Table1[[#This Row],[staff_pick]]=TRUE,Table1[[#This Row],[spotlight]]=TRUE)</f>
        <v>0</v>
      </c>
      <c r="R985" s="2" t="s">
        <v>89</v>
      </c>
      <c r="S985" s="8" t="str">
        <f t="shared" si="169"/>
        <v>games</v>
      </c>
      <c r="T985" s="8" t="str">
        <f t="shared" si="170"/>
        <v>video games</v>
      </c>
      <c r="U985" s="12">
        <f t="shared" si="171"/>
        <v>42686.25</v>
      </c>
      <c r="V985" s="12">
        <f t="shared" si="172"/>
        <v>42708.25</v>
      </c>
      <c r="W985" s="16">
        <f t="shared" si="173"/>
        <v>22</v>
      </c>
      <c r="X985" s="15">
        <f t="shared" si="174"/>
        <v>1</v>
      </c>
      <c r="Y985" s="19">
        <f t="shared" si="175"/>
        <v>1000</v>
      </c>
      <c r="Z985" s="19">
        <f t="shared" si="176"/>
        <v>8641</v>
      </c>
      <c r="AA985" s="19">
        <f t="shared" si="177"/>
        <v>93.923913043478265</v>
      </c>
      <c r="AB985" s="2" t="str">
        <f t="shared" si="178"/>
        <v>USA</v>
      </c>
      <c r="AF985"/>
    </row>
    <row r="986" spans="2:32" x14ac:dyDescent="0.25">
      <c r="B986" s="24">
        <v>979</v>
      </c>
      <c r="C986" s="2" t="s">
        <v>1986</v>
      </c>
      <c r="D986" s="3" t="s">
        <v>1987</v>
      </c>
      <c r="E986" s="7">
        <v>60200</v>
      </c>
      <c r="F986" s="7">
        <v>86244</v>
      </c>
      <c r="G986" s="5">
        <f>Table1[[#This Row],[pledged]]/Table1[[#This Row],[goal]]</f>
        <v>1.432624584717608</v>
      </c>
      <c r="H986" s="2" t="s">
        <v>20</v>
      </c>
      <c r="I986" s="2">
        <v>1015</v>
      </c>
      <c r="J986" s="8">
        <f t="shared" si="168"/>
        <v>84.969458128078813</v>
      </c>
      <c r="K986" s="22" t="s">
        <v>40</v>
      </c>
      <c r="L986" s="22" t="s">
        <v>41</v>
      </c>
      <c r="M986" s="2">
        <v>1426395600</v>
      </c>
      <c r="N986" s="2">
        <v>1426914000</v>
      </c>
      <c r="O986" s="2" t="b">
        <v>0</v>
      </c>
      <c r="P986" s="2" t="b">
        <v>0</v>
      </c>
      <c r="Q986" s="2" t="b">
        <f>AND(Table1[[#This Row],[staff_pick]]=TRUE,Table1[[#This Row],[spotlight]]=TRUE)</f>
        <v>0</v>
      </c>
      <c r="R986" s="2" t="s">
        <v>33</v>
      </c>
      <c r="S986" s="8" t="str">
        <f t="shared" si="169"/>
        <v>theater</v>
      </c>
      <c r="T986" s="8" t="str">
        <f t="shared" si="170"/>
        <v>plays</v>
      </c>
      <c r="U986" s="12">
        <f t="shared" si="171"/>
        <v>42078.208333333328</v>
      </c>
      <c r="V986" s="12">
        <f t="shared" si="172"/>
        <v>42084.208333333328</v>
      </c>
      <c r="W986" s="16">
        <f t="shared" si="173"/>
        <v>6</v>
      </c>
      <c r="X986" s="15">
        <f t="shared" si="174"/>
        <v>0.87</v>
      </c>
      <c r="Y986" s="19">
        <f t="shared" si="175"/>
        <v>69195.402298850575</v>
      </c>
      <c r="Z986" s="19">
        <f t="shared" si="176"/>
        <v>99131.034482758623</v>
      </c>
      <c r="AA986" s="19">
        <f t="shared" si="177"/>
        <v>97.666043825377955</v>
      </c>
      <c r="AB986" s="2" t="str">
        <f t="shared" si="178"/>
        <v>United Kingdom</v>
      </c>
      <c r="AF986"/>
    </row>
    <row r="987" spans="2:32" x14ac:dyDescent="0.25">
      <c r="B987" s="24">
        <v>980</v>
      </c>
      <c r="C987" s="2" t="s">
        <v>1988</v>
      </c>
      <c r="D987" s="3" t="s">
        <v>1989</v>
      </c>
      <c r="E987" s="7">
        <v>195200</v>
      </c>
      <c r="F987" s="7">
        <v>78630</v>
      </c>
      <c r="G987" s="5">
        <f>Table1[[#This Row],[pledged]]/Table1[[#This Row],[goal]]</f>
        <v>0.40281762295081969</v>
      </c>
      <c r="H987" s="2" t="s">
        <v>14</v>
      </c>
      <c r="I987" s="2">
        <v>742</v>
      </c>
      <c r="J987" s="8">
        <f t="shared" si="168"/>
        <v>105.97035040431267</v>
      </c>
      <c r="K987" s="22" t="s">
        <v>21</v>
      </c>
      <c r="L987" s="22" t="s">
        <v>22</v>
      </c>
      <c r="M987" s="2">
        <v>1446181200</v>
      </c>
      <c r="N987" s="2">
        <v>1446616800</v>
      </c>
      <c r="O987" s="2" t="b">
        <v>1</v>
      </c>
      <c r="P987" s="2" t="b">
        <v>0</v>
      </c>
      <c r="Q987" s="2" t="b">
        <f>AND(Table1[[#This Row],[staff_pick]]=TRUE,Table1[[#This Row],[spotlight]]=TRUE)</f>
        <v>0</v>
      </c>
      <c r="R987" s="2" t="s">
        <v>68</v>
      </c>
      <c r="S987" s="8" t="str">
        <f t="shared" si="169"/>
        <v>publishing</v>
      </c>
      <c r="T987" s="8" t="str">
        <f t="shared" si="170"/>
        <v>nonfiction</v>
      </c>
      <c r="U987" s="12">
        <f t="shared" si="171"/>
        <v>42307.208333333328</v>
      </c>
      <c r="V987" s="12">
        <f t="shared" si="172"/>
        <v>42312.25</v>
      </c>
      <c r="W987" s="16">
        <f t="shared" si="173"/>
        <v>5</v>
      </c>
      <c r="X987" s="15">
        <f t="shared" si="174"/>
        <v>1</v>
      </c>
      <c r="Y987" s="19">
        <f t="shared" si="175"/>
        <v>195200</v>
      </c>
      <c r="Z987" s="19">
        <f t="shared" si="176"/>
        <v>78630</v>
      </c>
      <c r="AA987" s="19">
        <f t="shared" si="177"/>
        <v>105.97035040431267</v>
      </c>
      <c r="AB987" s="2" t="str">
        <f t="shared" si="178"/>
        <v>USA</v>
      </c>
      <c r="AF987"/>
    </row>
    <row r="988" spans="2:32" x14ac:dyDescent="0.25">
      <c r="B988" s="24">
        <v>981</v>
      </c>
      <c r="C988" s="2" t="s">
        <v>1990</v>
      </c>
      <c r="D988" s="3" t="s">
        <v>1991</v>
      </c>
      <c r="E988" s="7">
        <v>6700</v>
      </c>
      <c r="F988" s="7">
        <v>11941</v>
      </c>
      <c r="G988" s="5">
        <f>Table1[[#This Row],[pledged]]/Table1[[#This Row],[goal]]</f>
        <v>1.7822388059701493</v>
      </c>
      <c r="H988" s="2" t="s">
        <v>20</v>
      </c>
      <c r="I988" s="2">
        <v>323</v>
      </c>
      <c r="J988" s="8">
        <f t="shared" si="168"/>
        <v>36.969040247678016</v>
      </c>
      <c r="K988" s="22" t="s">
        <v>21</v>
      </c>
      <c r="L988" s="22" t="s">
        <v>22</v>
      </c>
      <c r="M988" s="2">
        <v>1514181600</v>
      </c>
      <c r="N988" s="2">
        <v>1517032800</v>
      </c>
      <c r="O988" s="2" t="b">
        <v>0</v>
      </c>
      <c r="P988" s="2" t="b">
        <v>0</v>
      </c>
      <c r="Q988" s="2" t="b">
        <f>AND(Table1[[#This Row],[staff_pick]]=TRUE,Table1[[#This Row],[spotlight]]=TRUE)</f>
        <v>0</v>
      </c>
      <c r="R988" s="2" t="s">
        <v>28</v>
      </c>
      <c r="S988" s="8" t="str">
        <f t="shared" si="169"/>
        <v>technology</v>
      </c>
      <c r="T988" s="8" t="str">
        <f t="shared" si="170"/>
        <v>web</v>
      </c>
      <c r="U988" s="12">
        <f t="shared" si="171"/>
        <v>43094.25</v>
      </c>
      <c r="V988" s="12">
        <f t="shared" si="172"/>
        <v>43127.25</v>
      </c>
      <c r="W988" s="16">
        <f t="shared" si="173"/>
        <v>33</v>
      </c>
      <c r="X988" s="15">
        <f t="shared" si="174"/>
        <v>1</v>
      </c>
      <c r="Y988" s="19">
        <f t="shared" si="175"/>
        <v>6700</v>
      </c>
      <c r="Z988" s="19">
        <f t="shared" si="176"/>
        <v>11941</v>
      </c>
      <c r="AA988" s="19">
        <f t="shared" si="177"/>
        <v>36.969040247678016</v>
      </c>
      <c r="AB988" s="2" t="str">
        <f t="shared" si="178"/>
        <v>USA</v>
      </c>
      <c r="AF988"/>
    </row>
    <row r="989" spans="2:32" x14ac:dyDescent="0.25">
      <c r="B989" s="24">
        <v>982</v>
      </c>
      <c r="C989" s="2" t="s">
        <v>1992</v>
      </c>
      <c r="D989" s="3" t="s">
        <v>1993</v>
      </c>
      <c r="E989" s="7">
        <v>7200</v>
      </c>
      <c r="F989" s="7">
        <v>6115</v>
      </c>
      <c r="G989" s="5">
        <f>Table1[[#This Row],[pledged]]/Table1[[#This Row],[goal]]</f>
        <v>0.84930555555555554</v>
      </c>
      <c r="H989" s="2" t="s">
        <v>14</v>
      </c>
      <c r="I989" s="2">
        <v>75</v>
      </c>
      <c r="J989" s="8">
        <f t="shared" si="168"/>
        <v>81.533333333333331</v>
      </c>
      <c r="K989" s="22" t="s">
        <v>21</v>
      </c>
      <c r="L989" s="22" t="s">
        <v>22</v>
      </c>
      <c r="M989" s="2">
        <v>1311051600</v>
      </c>
      <c r="N989" s="2">
        <v>1311224400</v>
      </c>
      <c r="O989" s="2" t="b">
        <v>0</v>
      </c>
      <c r="P989" s="2" t="b">
        <v>1</v>
      </c>
      <c r="Q989" s="2" t="b">
        <f>AND(Table1[[#This Row],[staff_pick]]=TRUE,Table1[[#This Row],[spotlight]]=TRUE)</f>
        <v>0</v>
      </c>
      <c r="R989" s="2" t="s">
        <v>42</v>
      </c>
      <c r="S989" s="8" t="str">
        <f t="shared" si="169"/>
        <v>film &amp; video</v>
      </c>
      <c r="T989" s="8" t="str">
        <f t="shared" si="170"/>
        <v>documentary</v>
      </c>
      <c r="U989" s="12">
        <f t="shared" si="171"/>
        <v>40743.208333333336</v>
      </c>
      <c r="V989" s="12">
        <f t="shared" si="172"/>
        <v>40745.208333333336</v>
      </c>
      <c r="W989" s="16">
        <f t="shared" si="173"/>
        <v>2</v>
      </c>
      <c r="X989" s="15">
        <f t="shared" si="174"/>
        <v>1</v>
      </c>
      <c r="Y989" s="19">
        <f t="shared" si="175"/>
        <v>7200</v>
      </c>
      <c r="Z989" s="19">
        <f t="shared" si="176"/>
        <v>6115</v>
      </c>
      <c r="AA989" s="19">
        <f t="shared" si="177"/>
        <v>81.533333333333331</v>
      </c>
      <c r="AB989" s="2" t="str">
        <f t="shared" si="178"/>
        <v>USA</v>
      </c>
      <c r="AF989"/>
    </row>
    <row r="990" spans="2:32" x14ac:dyDescent="0.25">
      <c r="B990" s="24">
        <v>983</v>
      </c>
      <c r="C990" s="2" t="s">
        <v>1994</v>
      </c>
      <c r="D990" s="3" t="s">
        <v>1995</v>
      </c>
      <c r="E990" s="7">
        <v>129100</v>
      </c>
      <c r="F990" s="7">
        <v>188404</v>
      </c>
      <c r="G990" s="5">
        <f>Table1[[#This Row],[pledged]]/Table1[[#This Row],[goal]]</f>
        <v>1.4593648334624323</v>
      </c>
      <c r="H990" s="2" t="s">
        <v>20</v>
      </c>
      <c r="I990" s="2">
        <v>2326</v>
      </c>
      <c r="J990" s="8">
        <f t="shared" si="168"/>
        <v>80.999140154772135</v>
      </c>
      <c r="K990" s="22" t="s">
        <v>21</v>
      </c>
      <c r="L990" s="22" t="s">
        <v>22</v>
      </c>
      <c r="M990" s="2">
        <v>1564894800</v>
      </c>
      <c r="N990" s="2">
        <v>1566190800</v>
      </c>
      <c r="O990" s="2" t="b">
        <v>0</v>
      </c>
      <c r="P990" s="2" t="b">
        <v>0</v>
      </c>
      <c r="Q990" s="2" t="b">
        <f>AND(Table1[[#This Row],[staff_pick]]=TRUE,Table1[[#This Row],[spotlight]]=TRUE)</f>
        <v>0</v>
      </c>
      <c r="R990" s="2" t="s">
        <v>42</v>
      </c>
      <c r="S990" s="8" t="str">
        <f t="shared" si="169"/>
        <v>film &amp; video</v>
      </c>
      <c r="T990" s="8" t="str">
        <f t="shared" si="170"/>
        <v>documentary</v>
      </c>
      <c r="U990" s="12">
        <f t="shared" si="171"/>
        <v>43681.208333333328</v>
      </c>
      <c r="V990" s="12">
        <f t="shared" si="172"/>
        <v>43696.208333333328</v>
      </c>
      <c r="W990" s="16">
        <f t="shared" si="173"/>
        <v>15</v>
      </c>
      <c r="X990" s="15">
        <f t="shared" si="174"/>
        <v>1</v>
      </c>
      <c r="Y990" s="19">
        <f t="shared" si="175"/>
        <v>129100</v>
      </c>
      <c r="Z990" s="19">
        <f t="shared" si="176"/>
        <v>188404</v>
      </c>
      <c r="AA990" s="19">
        <f t="shared" si="177"/>
        <v>80.999140154772135</v>
      </c>
      <c r="AB990" s="2" t="str">
        <f t="shared" si="178"/>
        <v>USA</v>
      </c>
      <c r="AF990"/>
    </row>
    <row r="991" spans="2:32" x14ac:dyDescent="0.25">
      <c r="B991" s="24">
        <v>984</v>
      </c>
      <c r="C991" s="2" t="s">
        <v>1996</v>
      </c>
      <c r="D991" s="3" t="s">
        <v>1997</v>
      </c>
      <c r="E991" s="7">
        <v>6500</v>
      </c>
      <c r="F991" s="7">
        <v>9910</v>
      </c>
      <c r="G991" s="5">
        <f>Table1[[#This Row],[pledged]]/Table1[[#This Row],[goal]]</f>
        <v>1.5246153846153847</v>
      </c>
      <c r="H991" s="2" t="s">
        <v>20</v>
      </c>
      <c r="I991" s="2">
        <v>381</v>
      </c>
      <c r="J991" s="8">
        <f t="shared" si="168"/>
        <v>26.010498687664043</v>
      </c>
      <c r="K991" s="22" t="s">
        <v>21</v>
      </c>
      <c r="L991" s="22" t="s">
        <v>22</v>
      </c>
      <c r="M991" s="2">
        <v>1567918800</v>
      </c>
      <c r="N991" s="2">
        <v>1570165200</v>
      </c>
      <c r="O991" s="2" t="b">
        <v>0</v>
      </c>
      <c r="P991" s="2" t="b">
        <v>0</v>
      </c>
      <c r="Q991" s="2" t="b">
        <f>AND(Table1[[#This Row],[staff_pick]]=TRUE,Table1[[#This Row],[spotlight]]=TRUE)</f>
        <v>0</v>
      </c>
      <c r="R991" s="2" t="s">
        <v>33</v>
      </c>
      <c r="S991" s="8" t="str">
        <f t="shared" si="169"/>
        <v>theater</v>
      </c>
      <c r="T991" s="8" t="str">
        <f t="shared" si="170"/>
        <v>plays</v>
      </c>
      <c r="U991" s="12">
        <f t="shared" si="171"/>
        <v>43716.208333333328</v>
      </c>
      <c r="V991" s="12">
        <f t="shared" si="172"/>
        <v>43742.208333333328</v>
      </c>
      <c r="W991" s="16">
        <f t="shared" si="173"/>
        <v>26</v>
      </c>
      <c r="X991" s="15">
        <f t="shared" si="174"/>
        <v>1</v>
      </c>
      <c r="Y991" s="19">
        <f t="shared" si="175"/>
        <v>6500</v>
      </c>
      <c r="Z991" s="19">
        <f t="shared" si="176"/>
        <v>9910</v>
      </c>
      <c r="AA991" s="19">
        <f t="shared" si="177"/>
        <v>26.010498687664043</v>
      </c>
      <c r="AB991" s="2" t="str">
        <f t="shared" si="178"/>
        <v>USA</v>
      </c>
      <c r="AF991"/>
    </row>
    <row r="992" spans="2:32" x14ac:dyDescent="0.25">
      <c r="B992" s="24">
        <v>985</v>
      </c>
      <c r="C992" s="2" t="s">
        <v>1998</v>
      </c>
      <c r="D992" s="3" t="s">
        <v>1999</v>
      </c>
      <c r="E992" s="7">
        <v>170600</v>
      </c>
      <c r="F992" s="7">
        <v>114523</v>
      </c>
      <c r="G992" s="5">
        <f>Table1[[#This Row],[pledged]]/Table1[[#This Row],[goal]]</f>
        <v>0.67129542790152408</v>
      </c>
      <c r="H992" s="2" t="s">
        <v>14</v>
      </c>
      <c r="I992" s="2">
        <v>4405</v>
      </c>
      <c r="J992" s="8">
        <f t="shared" si="168"/>
        <v>25.998410896708286</v>
      </c>
      <c r="K992" s="22" t="s">
        <v>21</v>
      </c>
      <c r="L992" s="22" t="s">
        <v>22</v>
      </c>
      <c r="M992" s="2">
        <v>1386309600</v>
      </c>
      <c r="N992" s="2">
        <v>1388556000</v>
      </c>
      <c r="O992" s="2" t="b">
        <v>0</v>
      </c>
      <c r="P992" s="2" t="b">
        <v>1</v>
      </c>
      <c r="Q992" s="2" t="b">
        <f>AND(Table1[[#This Row],[staff_pick]]=TRUE,Table1[[#This Row],[spotlight]]=TRUE)</f>
        <v>0</v>
      </c>
      <c r="R992" s="2" t="s">
        <v>23</v>
      </c>
      <c r="S992" s="8" t="str">
        <f t="shared" si="169"/>
        <v>music</v>
      </c>
      <c r="T992" s="8" t="str">
        <f t="shared" si="170"/>
        <v>rock</v>
      </c>
      <c r="U992" s="12">
        <f t="shared" si="171"/>
        <v>41614.25</v>
      </c>
      <c r="V992" s="12">
        <f t="shared" si="172"/>
        <v>41640.25</v>
      </c>
      <c r="W992" s="16">
        <f t="shared" si="173"/>
        <v>26</v>
      </c>
      <c r="X992" s="15">
        <f t="shared" si="174"/>
        <v>1</v>
      </c>
      <c r="Y992" s="19">
        <f t="shared" si="175"/>
        <v>170600</v>
      </c>
      <c r="Z992" s="19">
        <f t="shared" si="176"/>
        <v>114523</v>
      </c>
      <c r="AA992" s="19">
        <f t="shared" si="177"/>
        <v>25.998410896708286</v>
      </c>
      <c r="AB992" s="2" t="str">
        <f t="shared" si="178"/>
        <v>USA</v>
      </c>
      <c r="AF992"/>
    </row>
    <row r="993" spans="2:32" x14ac:dyDescent="0.25">
      <c r="B993" s="24">
        <v>986</v>
      </c>
      <c r="C993" s="2" t="s">
        <v>2000</v>
      </c>
      <c r="D993" s="3" t="s">
        <v>2001</v>
      </c>
      <c r="E993" s="7">
        <v>7800</v>
      </c>
      <c r="F993" s="7">
        <v>3144</v>
      </c>
      <c r="G993" s="5">
        <f>Table1[[#This Row],[pledged]]/Table1[[#This Row],[goal]]</f>
        <v>0.40307692307692305</v>
      </c>
      <c r="H993" s="2" t="s">
        <v>14</v>
      </c>
      <c r="I993" s="2">
        <v>92</v>
      </c>
      <c r="J993" s="8">
        <f t="shared" si="168"/>
        <v>34.173913043478258</v>
      </c>
      <c r="K993" s="22" t="s">
        <v>21</v>
      </c>
      <c r="L993" s="22" t="s">
        <v>22</v>
      </c>
      <c r="M993" s="2">
        <v>1301979600</v>
      </c>
      <c r="N993" s="2">
        <v>1303189200</v>
      </c>
      <c r="O993" s="2" t="b">
        <v>0</v>
      </c>
      <c r="P993" s="2" t="b">
        <v>0</v>
      </c>
      <c r="Q993" s="2" t="b">
        <f>AND(Table1[[#This Row],[staff_pick]]=TRUE,Table1[[#This Row],[spotlight]]=TRUE)</f>
        <v>0</v>
      </c>
      <c r="R993" s="2" t="s">
        <v>23</v>
      </c>
      <c r="S993" s="8" t="str">
        <f t="shared" si="169"/>
        <v>music</v>
      </c>
      <c r="T993" s="8" t="str">
        <f t="shared" si="170"/>
        <v>rock</v>
      </c>
      <c r="U993" s="12">
        <f t="shared" si="171"/>
        <v>40638.208333333336</v>
      </c>
      <c r="V993" s="12">
        <f t="shared" si="172"/>
        <v>40652.208333333336</v>
      </c>
      <c r="W993" s="16">
        <f t="shared" si="173"/>
        <v>14</v>
      </c>
      <c r="X993" s="15">
        <f t="shared" si="174"/>
        <v>1</v>
      </c>
      <c r="Y993" s="19">
        <f t="shared" si="175"/>
        <v>7800</v>
      </c>
      <c r="Z993" s="19">
        <f t="shared" si="176"/>
        <v>3144</v>
      </c>
      <c r="AA993" s="19">
        <f t="shared" si="177"/>
        <v>34.173913043478258</v>
      </c>
      <c r="AB993" s="2" t="str">
        <f t="shared" si="178"/>
        <v>USA</v>
      </c>
      <c r="AF993"/>
    </row>
    <row r="994" spans="2:32" x14ac:dyDescent="0.25">
      <c r="B994" s="24">
        <v>987</v>
      </c>
      <c r="C994" s="2" t="s">
        <v>2002</v>
      </c>
      <c r="D994" s="3" t="s">
        <v>2003</v>
      </c>
      <c r="E994" s="7">
        <v>6200</v>
      </c>
      <c r="F994" s="7">
        <v>13441</v>
      </c>
      <c r="G994" s="5">
        <f>Table1[[#This Row],[pledged]]/Table1[[#This Row],[goal]]</f>
        <v>2.1679032258064517</v>
      </c>
      <c r="H994" s="2" t="s">
        <v>20</v>
      </c>
      <c r="I994" s="2">
        <v>480</v>
      </c>
      <c r="J994" s="8">
        <f t="shared" si="168"/>
        <v>28.002083333333335</v>
      </c>
      <c r="K994" s="22" t="s">
        <v>21</v>
      </c>
      <c r="L994" s="22" t="s">
        <v>22</v>
      </c>
      <c r="M994" s="2">
        <v>1493269200</v>
      </c>
      <c r="N994" s="2">
        <v>1494478800</v>
      </c>
      <c r="O994" s="2" t="b">
        <v>0</v>
      </c>
      <c r="P994" s="2" t="b">
        <v>0</v>
      </c>
      <c r="Q994" s="2" t="b">
        <f>AND(Table1[[#This Row],[staff_pick]]=TRUE,Table1[[#This Row],[spotlight]]=TRUE)</f>
        <v>0</v>
      </c>
      <c r="R994" s="2" t="s">
        <v>42</v>
      </c>
      <c r="S994" s="8" t="str">
        <f t="shared" si="169"/>
        <v>film &amp; video</v>
      </c>
      <c r="T994" s="8" t="str">
        <f t="shared" si="170"/>
        <v>documentary</v>
      </c>
      <c r="U994" s="12">
        <f t="shared" si="171"/>
        <v>42852.208333333328</v>
      </c>
      <c r="V994" s="12">
        <f t="shared" si="172"/>
        <v>42866.208333333328</v>
      </c>
      <c r="W994" s="16">
        <f t="shared" si="173"/>
        <v>14</v>
      </c>
      <c r="X994" s="15">
        <f t="shared" si="174"/>
        <v>1</v>
      </c>
      <c r="Y994" s="19">
        <f t="shared" si="175"/>
        <v>6200</v>
      </c>
      <c r="Z994" s="19">
        <f t="shared" si="176"/>
        <v>13441</v>
      </c>
      <c r="AA994" s="19">
        <f t="shared" si="177"/>
        <v>28.002083333333335</v>
      </c>
      <c r="AB994" s="2" t="str">
        <f t="shared" si="178"/>
        <v>USA</v>
      </c>
      <c r="AF994"/>
    </row>
    <row r="995" spans="2:32" x14ac:dyDescent="0.25">
      <c r="B995" s="24">
        <v>988</v>
      </c>
      <c r="C995" s="2" t="s">
        <v>2004</v>
      </c>
      <c r="D995" s="3" t="s">
        <v>2005</v>
      </c>
      <c r="E995" s="7">
        <v>9400</v>
      </c>
      <c r="F995" s="7">
        <v>4899</v>
      </c>
      <c r="G995" s="5">
        <f>Table1[[#This Row],[pledged]]/Table1[[#This Row],[goal]]</f>
        <v>0.52117021276595743</v>
      </c>
      <c r="H995" s="2" t="s">
        <v>14</v>
      </c>
      <c r="I995" s="2">
        <v>64</v>
      </c>
      <c r="J995" s="8">
        <f t="shared" si="168"/>
        <v>76.546875</v>
      </c>
      <c r="K995" s="22" t="s">
        <v>21</v>
      </c>
      <c r="L995" s="22" t="s">
        <v>22</v>
      </c>
      <c r="M995" s="2">
        <v>1478930400</v>
      </c>
      <c r="N995" s="2">
        <v>1480744800</v>
      </c>
      <c r="O995" s="2" t="b">
        <v>0</v>
      </c>
      <c r="P995" s="2" t="b">
        <v>0</v>
      </c>
      <c r="Q995" s="2" t="b">
        <f>AND(Table1[[#This Row],[staff_pick]]=TRUE,Table1[[#This Row],[spotlight]]=TRUE)</f>
        <v>0</v>
      </c>
      <c r="R995" s="2" t="s">
        <v>133</v>
      </c>
      <c r="S995" s="8" t="str">
        <f t="shared" si="169"/>
        <v>publishing</v>
      </c>
      <c r="T995" s="8" t="str">
        <f t="shared" si="170"/>
        <v>radio &amp; podcasts</v>
      </c>
      <c r="U995" s="12">
        <f t="shared" si="171"/>
        <v>42686.25</v>
      </c>
      <c r="V995" s="12">
        <f t="shared" si="172"/>
        <v>42707.25</v>
      </c>
      <c r="W995" s="16">
        <f t="shared" si="173"/>
        <v>21</v>
      </c>
      <c r="X995" s="15">
        <f t="shared" si="174"/>
        <v>1</v>
      </c>
      <c r="Y995" s="19">
        <f t="shared" si="175"/>
        <v>9400</v>
      </c>
      <c r="Z995" s="19">
        <f t="shared" si="176"/>
        <v>4899</v>
      </c>
      <c r="AA995" s="19">
        <f t="shared" si="177"/>
        <v>76.546875</v>
      </c>
      <c r="AB995" s="2" t="str">
        <f t="shared" si="178"/>
        <v>USA</v>
      </c>
      <c r="AF995"/>
    </row>
    <row r="996" spans="2:32" x14ac:dyDescent="0.25">
      <c r="B996" s="24">
        <v>989</v>
      </c>
      <c r="C996" s="2" t="s">
        <v>2006</v>
      </c>
      <c r="D996" s="3" t="s">
        <v>2007</v>
      </c>
      <c r="E996" s="7">
        <v>2400</v>
      </c>
      <c r="F996" s="7">
        <v>11990</v>
      </c>
      <c r="G996" s="5">
        <f>Table1[[#This Row],[pledged]]/Table1[[#This Row],[goal]]</f>
        <v>4.9958333333333336</v>
      </c>
      <c r="H996" s="2" t="s">
        <v>20</v>
      </c>
      <c r="I996" s="2">
        <v>226</v>
      </c>
      <c r="J996" s="8">
        <f t="shared" si="168"/>
        <v>53.053097345132741</v>
      </c>
      <c r="K996" s="22" t="s">
        <v>21</v>
      </c>
      <c r="L996" s="22" t="s">
        <v>22</v>
      </c>
      <c r="M996" s="2">
        <v>1555390800</v>
      </c>
      <c r="N996" s="2">
        <v>1555822800</v>
      </c>
      <c r="O996" s="2" t="b">
        <v>0</v>
      </c>
      <c r="P996" s="2" t="b">
        <v>0</v>
      </c>
      <c r="Q996" s="2" t="b">
        <f>AND(Table1[[#This Row],[staff_pick]]=TRUE,Table1[[#This Row],[spotlight]]=TRUE)</f>
        <v>0</v>
      </c>
      <c r="R996" s="2" t="s">
        <v>206</v>
      </c>
      <c r="S996" s="8" t="str">
        <f t="shared" si="169"/>
        <v>publishing</v>
      </c>
      <c r="T996" s="8" t="str">
        <f t="shared" si="170"/>
        <v>translations</v>
      </c>
      <c r="U996" s="12">
        <f t="shared" si="171"/>
        <v>43571.208333333328</v>
      </c>
      <c r="V996" s="12">
        <f t="shared" si="172"/>
        <v>43576.208333333328</v>
      </c>
      <c r="W996" s="16">
        <f t="shared" si="173"/>
        <v>5</v>
      </c>
      <c r="X996" s="15">
        <f t="shared" si="174"/>
        <v>1</v>
      </c>
      <c r="Y996" s="19">
        <f t="shared" si="175"/>
        <v>2400</v>
      </c>
      <c r="Z996" s="19">
        <f t="shared" si="176"/>
        <v>11990</v>
      </c>
      <c r="AA996" s="19">
        <f t="shared" si="177"/>
        <v>53.053097345132741</v>
      </c>
      <c r="AB996" s="2" t="str">
        <f t="shared" si="178"/>
        <v>USA</v>
      </c>
      <c r="AF996"/>
    </row>
    <row r="997" spans="2:32" x14ac:dyDescent="0.25">
      <c r="B997" s="24">
        <v>990</v>
      </c>
      <c r="C997" s="2" t="s">
        <v>2008</v>
      </c>
      <c r="D997" s="3" t="s">
        <v>2009</v>
      </c>
      <c r="E997" s="7">
        <v>7800</v>
      </c>
      <c r="F997" s="7">
        <v>6839</v>
      </c>
      <c r="G997" s="5">
        <f>Table1[[#This Row],[pledged]]/Table1[[#This Row],[goal]]</f>
        <v>0.87679487179487181</v>
      </c>
      <c r="H997" s="2" t="s">
        <v>14</v>
      </c>
      <c r="I997" s="2">
        <v>64</v>
      </c>
      <c r="J997" s="8">
        <f t="shared" si="168"/>
        <v>106.859375</v>
      </c>
      <c r="K997" s="22" t="s">
        <v>21</v>
      </c>
      <c r="L997" s="22" t="s">
        <v>22</v>
      </c>
      <c r="M997" s="2">
        <v>1456984800</v>
      </c>
      <c r="N997" s="2">
        <v>1458882000</v>
      </c>
      <c r="O997" s="2" t="b">
        <v>0</v>
      </c>
      <c r="P997" s="2" t="b">
        <v>1</v>
      </c>
      <c r="Q997" s="2" t="b">
        <f>AND(Table1[[#This Row],[staff_pick]]=TRUE,Table1[[#This Row],[spotlight]]=TRUE)</f>
        <v>0</v>
      </c>
      <c r="R997" s="2" t="s">
        <v>53</v>
      </c>
      <c r="S997" s="8" t="str">
        <f t="shared" si="169"/>
        <v>film &amp; video</v>
      </c>
      <c r="T997" s="8" t="str">
        <f t="shared" si="170"/>
        <v>drama</v>
      </c>
      <c r="U997" s="12">
        <f t="shared" si="171"/>
        <v>42432.25</v>
      </c>
      <c r="V997" s="12">
        <f t="shared" si="172"/>
        <v>42454.208333333328</v>
      </c>
      <c r="W997" s="16">
        <f t="shared" si="173"/>
        <v>22</v>
      </c>
      <c r="X997" s="15">
        <f t="shared" si="174"/>
        <v>1</v>
      </c>
      <c r="Y997" s="19">
        <f t="shared" si="175"/>
        <v>7800</v>
      </c>
      <c r="Z997" s="19">
        <f t="shared" si="176"/>
        <v>6839</v>
      </c>
      <c r="AA997" s="19">
        <f t="shared" si="177"/>
        <v>106.859375</v>
      </c>
      <c r="AB997" s="2" t="str">
        <f t="shared" si="178"/>
        <v>USA</v>
      </c>
      <c r="AF997"/>
    </row>
    <row r="998" spans="2:32" x14ac:dyDescent="0.25">
      <c r="B998" s="24">
        <v>991</v>
      </c>
      <c r="C998" s="2" t="s">
        <v>1080</v>
      </c>
      <c r="D998" s="3" t="s">
        <v>2010</v>
      </c>
      <c r="E998" s="7">
        <v>9800</v>
      </c>
      <c r="F998" s="7">
        <v>11091</v>
      </c>
      <c r="G998" s="5">
        <f>Table1[[#This Row],[pledged]]/Table1[[#This Row],[goal]]</f>
        <v>1.131734693877551</v>
      </c>
      <c r="H998" s="2" t="s">
        <v>20</v>
      </c>
      <c r="I998" s="2">
        <v>241</v>
      </c>
      <c r="J998" s="8">
        <f t="shared" si="168"/>
        <v>46.020746887966808</v>
      </c>
      <c r="K998" s="22" t="s">
        <v>21</v>
      </c>
      <c r="L998" s="22" t="s">
        <v>22</v>
      </c>
      <c r="M998" s="2">
        <v>1411621200</v>
      </c>
      <c r="N998" s="2">
        <v>1411966800</v>
      </c>
      <c r="O998" s="2" t="b">
        <v>0</v>
      </c>
      <c r="P998" s="2" t="b">
        <v>1</v>
      </c>
      <c r="Q998" s="2" t="b">
        <f>AND(Table1[[#This Row],[staff_pick]]=TRUE,Table1[[#This Row],[spotlight]]=TRUE)</f>
        <v>0</v>
      </c>
      <c r="R998" s="2" t="s">
        <v>23</v>
      </c>
      <c r="S998" s="8" t="str">
        <f t="shared" si="169"/>
        <v>music</v>
      </c>
      <c r="T998" s="8" t="str">
        <f t="shared" si="170"/>
        <v>rock</v>
      </c>
      <c r="U998" s="12">
        <f t="shared" si="171"/>
        <v>41907.208333333336</v>
      </c>
      <c r="V998" s="12">
        <f t="shared" si="172"/>
        <v>41911.208333333336</v>
      </c>
      <c r="W998" s="16">
        <f t="shared" si="173"/>
        <v>4</v>
      </c>
      <c r="X998" s="15">
        <f t="shared" si="174"/>
        <v>1</v>
      </c>
      <c r="Y998" s="19">
        <f t="shared" si="175"/>
        <v>9800</v>
      </c>
      <c r="Z998" s="19">
        <f t="shared" si="176"/>
        <v>11091</v>
      </c>
      <c r="AA998" s="19">
        <f t="shared" si="177"/>
        <v>46.020746887966808</v>
      </c>
      <c r="AB998" s="2" t="str">
        <f t="shared" si="178"/>
        <v>USA</v>
      </c>
      <c r="AF998"/>
    </row>
    <row r="999" spans="2:32" x14ac:dyDescent="0.25">
      <c r="B999" s="24">
        <v>992</v>
      </c>
      <c r="C999" s="2" t="s">
        <v>2011</v>
      </c>
      <c r="D999" s="3" t="s">
        <v>2012</v>
      </c>
      <c r="E999" s="7">
        <v>3100</v>
      </c>
      <c r="F999" s="7">
        <v>13223</v>
      </c>
      <c r="G999" s="5">
        <f>Table1[[#This Row],[pledged]]/Table1[[#This Row],[goal]]</f>
        <v>4.2654838709677421</v>
      </c>
      <c r="H999" s="2" t="s">
        <v>20</v>
      </c>
      <c r="I999" s="2">
        <v>132</v>
      </c>
      <c r="J999" s="8">
        <f t="shared" si="168"/>
        <v>100.17424242424242</v>
      </c>
      <c r="K999" s="22" t="s">
        <v>21</v>
      </c>
      <c r="L999" s="22" t="s">
        <v>22</v>
      </c>
      <c r="M999" s="2">
        <v>1525669200</v>
      </c>
      <c r="N999" s="2">
        <v>1526878800</v>
      </c>
      <c r="O999" s="2" t="b">
        <v>0</v>
      </c>
      <c r="P999" s="2" t="b">
        <v>1</v>
      </c>
      <c r="Q999" s="2" t="b">
        <f>AND(Table1[[#This Row],[staff_pick]]=TRUE,Table1[[#This Row],[spotlight]]=TRUE)</f>
        <v>0</v>
      </c>
      <c r="R999" s="2" t="s">
        <v>53</v>
      </c>
      <c r="S999" s="8" t="str">
        <f t="shared" si="169"/>
        <v>film &amp; video</v>
      </c>
      <c r="T999" s="8" t="str">
        <f t="shared" si="170"/>
        <v>drama</v>
      </c>
      <c r="U999" s="12">
        <f t="shared" si="171"/>
        <v>43227.208333333328</v>
      </c>
      <c r="V999" s="12">
        <f t="shared" si="172"/>
        <v>43241.208333333328</v>
      </c>
      <c r="W999" s="16">
        <f t="shared" si="173"/>
        <v>14</v>
      </c>
      <c r="X999" s="15">
        <f t="shared" si="174"/>
        <v>1</v>
      </c>
      <c r="Y999" s="19">
        <f t="shared" si="175"/>
        <v>3100</v>
      </c>
      <c r="Z999" s="19">
        <f t="shared" si="176"/>
        <v>13223</v>
      </c>
      <c r="AA999" s="19">
        <f t="shared" si="177"/>
        <v>100.17424242424242</v>
      </c>
      <c r="AB999" s="2" t="str">
        <f t="shared" si="178"/>
        <v>USA</v>
      </c>
      <c r="AF999"/>
    </row>
    <row r="1000" spans="2:32" x14ac:dyDescent="0.25">
      <c r="B1000" s="24">
        <v>993</v>
      </c>
      <c r="C1000" s="2" t="s">
        <v>2013</v>
      </c>
      <c r="D1000" s="3" t="s">
        <v>2014</v>
      </c>
      <c r="E1000" s="7">
        <v>9800</v>
      </c>
      <c r="F1000" s="7">
        <v>7608</v>
      </c>
      <c r="G1000" s="5">
        <f>Table1[[#This Row],[pledged]]/Table1[[#This Row],[goal]]</f>
        <v>0.77632653061224488</v>
      </c>
      <c r="H1000" s="2" t="s">
        <v>74</v>
      </c>
      <c r="I1000" s="2">
        <v>75</v>
      </c>
      <c r="J1000" s="8">
        <f t="shared" si="168"/>
        <v>101.44</v>
      </c>
      <c r="K1000" s="22" t="s">
        <v>107</v>
      </c>
      <c r="L1000" s="22" t="s">
        <v>108</v>
      </c>
      <c r="M1000" s="2">
        <v>1450936800</v>
      </c>
      <c r="N1000" s="2">
        <v>1452405600</v>
      </c>
      <c r="O1000" s="2" t="b">
        <v>0</v>
      </c>
      <c r="P1000" s="2" t="b">
        <v>1</v>
      </c>
      <c r="Q1000" s="2" t="b">
        <f>AND(Table1[[#This Row],[staff_pick]]=TRUE,Table1[[#This Row],[spotlight]]=TRUE)</f>
        <v>0</v>
      </c>
      <c r="R1000" s="2" t="s">
        <v>122</v>
      </c>
      <c r="S1000" s="8" t="str">
        <f t="shared" si="169"/>
        <v>photography</v>
      </c>
      <c r="T1000" s="8" t="str">
        <f t="shared" si="170"/>
        <v>photography books</v>
      </c>
      <c r="U1000" s="12">
        <f t="shared" si="171"/>
        <v>42362.25</v>
      </c>
      <c r="V1000" s="12">
        <f t="shared" si="172"/>
        <v>42379.25</v>
      </c>
      <c r="W1000" s="16">
        <f t="shared" si="173"/>
        <v>17</v>
      </c>
      <c r="X1000" s="15">
        <f t="shared" si="174"/>
        <v>1</v>
      </c>
      <c r="Y1000" s="19">
        <f t="shared" si="175"/>
        <v>9800</v>
      </c>
      <c r="Z1000" s="19">
        <f t="shared" si="176"/>
        <v>7608</v>
      </c>
      <c r="AA1000" s="19">
        <f t="shared" si="177"/>
        <v>101.44</v>
      </c>
      <c r="AB1000" s="2" t="str">
        <f t="shared" si="178"/>
        <v>Euro Zone</v>
      </c>
      <c r="AF1000"/>
    </row>
    <row r="1001" spans="2:32" x14ac:dyDescent="0.25">
      <c r="B1001" s="24">
        <v>994</v>
      </c>
      <c r="C1001" s="2" t="s">
        <v>2015</v>
      </c>
      <c r="D1001" s="3" t="s">
        <v>2016</v>
      </c>
      <c r="E1001" s="7">
        <v>141100</v>
      </c>
      <c r="F1001" s="7">
        <v>74073</v>
      </c>
      <c r="G1001" s="5">
        <f>Table1[[#This Row],[pledged]]/Table1[[#This Row],[goal]]</f>
        <v>0.52496810772501767</v>
      </c>
      <c r="H1001" s="2" t="s">
        <v>14</v>
      </c>
      <c r="I1001" s="2">
        <v>842</v>
      </c>
      <c r="J1001" s="8">
        <f t="shared" si="168"/>
        <v>87.972684085510693</v>
      </c>
      <c r="K1001" s="22" t="s">
        <v>21</v>
      </c>
      <c r="L1001" s="22" t="s">
        <v>22</v>
      </c>
      <c r="M1001" s="2">
        <v>1413522000</v>
      </c>
      <c r="N1001" s="2">
        <v>1414040400</v>
      </c>
      <c r="O1001" s="2" t="b">
        <v>0</v>
      </c>
      <c r="P1001" s="2" t="b">
        <v>1</v>
      </c>
      <c r="Q1001" s="2" t="b">
        <f>AND(Table1[[#This Row],[staff_pick]]=TRUE,Table1[[#This Row],[spotlight]]=TRUE)</f>
        <v>0</v>
      </c>
      <c r="R1001" s="2" t="s">
        <v>206</v>
      </c>
      <c r="S1001" s="8" t="str">
        <f t="shared" si="169"/>
        <v>publishing</v>
      </c>
      <c r="T1001" s="8" t="str">
        <f t="shared" si="170"/>
        <v>translations</v>
      </c>
      <c r="U1001" s="12">
        <f t="shared" si="171"/>
        <v>41929.208333333336</v>
      </c>
      <c r="V1001" s="12">
        <f t="shared" si="172"/>
        <v>41935.208333333336</v>
      </c>
      <c r="W1001" s="16">
        <f t="shared" si="173"/>
        <v>6</v>
      </c>
      <c r="X1001" s="15">
        <f t="shared" si="174"/>
        <v>1</v>
      </c>
      <c r="Y1001" s="19">
        <f t="shared" si="175"/>
        <v>141100</v>
      </c>
      <c r="Z1001" s="19">
        <f t="shared" si="176"/>
        <v>74073</v>
      </c>
      <c r="AA1001" s="19">
        <f t="shared" si="177"/>
        <v>87.972684085510693</v>
      </c>
      <c r="AB1001" s="2" t="str">
        <f t="shared" si="178"/>
        <v>USA</v>
      </c>
      <c r="AF1001"/>
    </row>
    <row r="1002" spans="2:32" x14ac:dyDescent="0.25">
      <c r="B1002" s="24">
        <v>995</v>
      </c>
      <c r="C1002" s="2" t="s">
        <v>2017</v>
      </c>
      <c r="D1002" s="3" t="s">
        <v>2018</v>
      </c>
      <c r="E1002" s="7">
        <v>97300</v>
      </c>
      <c r="F1002" s="7">
        <v>153216</v>
      </c>
      <c r="G1002" s="5">
        <f>Table1[[#This Row],[pledged]]/Table1[[#This Row],[goal]]</f>
        <v>1.5746762589928058</v>
      </c>
      <c r="H1002" s="2" t="s">
        <v>20</v>
      </c>
      <c r="I1002" s="2">
        <v>2043</v>
      </c>
      <c r="J1002" s="8">
        <f t="shared" si="168"/>
        <v>74.995594713656388</v>
      </c>
      <c r="K1002" s="22" t="s">
        <v>21</v>
      </c>
      <c r="L1002" s="22" t="s">
        <v>22</v>
      </c>
      <c r="M1002" s="2">
        <v>1541307600</v>
      </c>
      <c r="N1002" s="2">
        <v>1543816800</v>
      </c>
      <c r="O1002" s="2" t="b">
        <v>0</v>
      </c>
      <c r="P1002" s="2" t="b">
        <v>1</v>
      </c>
      <c r="Q1002" s="2" t="b">
        <f>AND(Table1[[#This Row],[staff_pick]]=TRUE,Table1[[#This Row],[spotlight]]=TRUE)</f>
        <v>0</v>
      </c>
      <c r="R1002" s="2" t="s">
        <v>17</v>
      </c>
      <c r="S1002" s="8" t="str">
        <f t="shared" si="169"/>
        <v>food</v>
      </c>
      <c r="T1002" s="8" t="str">
        <f t="shared" si="170"/>
        <v>food trucks</v>
      </c>
      <c r="U1002" s="12">
        <f t="shared" si="171"/>
        <v>43408.208333333328</v>
      </c>
      <c r="V1002" s="12">
        <f t="shared" si="172"/>
        <v>43437.25</v>
      </c>
      <c r="W1002" s="16">
        <f t="shared" si="173"/>
        <v>29</v>
      </c>
      <c r="X1002" s="15">
        <f t="shared" si="174"/>
        <v>1</v>
      </c>
      <c r="Y1002" s="19">
        <f t="shared" si="175"/>
        <v>97300</v>
      </c>
      <c r="Z1002" s="19">
        <f t="shared" si="176"/>
        <v>153216</v>
      </c>
      <c r="AA1002" s="19">
        <f t="shared" si="177"/>
        <v>74.995594713656388</v>
      </c>
      <c r="AB1002" s="2" t="str">
        <f t="shared" si="178"/>
        <v>USA</v>
      </c>
      <c r="AF1002"/>
    </row>
    <row r="1003" spans="2:32" x14ac:dyDescent="0.25">
      <c r="B1003" s="24">
        <v>996</v>
      </c>
      <c r="C1003" s="2" t="s">
        <v>2019</v>
      </c>
      <c r="D1003" s="3" t="s">
        <v>2020</v>
      </c>
      <c r="E1003" s="7">
        <v>6600</v>
      </c>
      <c r="F1003" s="7">
        <v>4814</v>
      </c>
      <c r="G1003" s="5">
        <f>Table1[[#This Row],[pledged]]/Table1[[#This Row],[goal]]</f>
        <v>0.72939393939393937</v>
      </c>
      <c r="H1003" s="2" t="s">
        <v>14</v>
      </c>
      <c r="I1003" s="2">
        <v>112</v>
      </c>
      <c r="J1003" s="8">
        <f t="shared" si="168"/>
        <v>42.982142857142854</v>
      </c>
      <c r="K1003" s="22" t="s">
        <v>21</v>
      </c>
      <c r="L1003" s="22" t="s">
        <v>22</v>
      </c>
      <c r="M1003" s="2">
        <v>1357106400</v>
      </c>
      <c r="N1003" s="2">
        <v>1359698400</v>
      </c>
      <c r="O1003" s="2" t="b">
        <v>0</v>
      </c>
      <c r="P1003" s="2" t="b">
        <v>0</v>
      </c>
      <c r="Q1003" s="2" t="b">
        <f>AND(Table1[[#This Row],[staff_pick]]=TRUE,Table1[[#This Row],[spotlight]]=TRUE)</f>
        <v>0</v>
      </c>
      <c r="R1003" s="2" t="s">
        <v>33</v>
      </c>
      <c r="S1003" s="8" t="str">
        <f t="shared" si="169"/>
        <v>theater</v>
      </c>
      <c r="T1003" s="8" t="str">
        <f t="shared" si="170"/>
        <v>plays</v>
      </c>
      <c r="U1003" s="12">
        <f t="shared" si="171"/>
        <v>41276.25</v>
      </c>
      <c r="V1003" s="12">
        <f t="shared" si="172"/>
        <v>41306.25</v>
      </c>
      <c r="W1003" s="16">
        <f t="shared" si="173"/>
        <v>30</v>
      </c>
      <c r="X1003" s="15">
        <f t="shared" si="174"/>
        <v>1</v>
      </c>
      <c r="Y1003" s="19">
        <f t="shared" si="175"/>
        <v>6600</v>
      </c>
      <c r="Z1003" s="19">
        <f t="shared" si="176"/>
        <v>4814</v>
      </c>
      <c r="AA1003" s="19">
        <f t="shared" si="177"/>
        <v>42.982142857142854</v>
      </c>
      <c r="AB1003" s="2" t="str">
        <f t="shared" si="178"/>
        <v>USA</v>
      </c>
      <c r="AF1003"/>
    </row>
    <row r="1004" spans="2:32" x14ac:dyDescent="0.25">
      <c r="B1004" s="24">
        <v>997</v>
      </c>
      <c r="C1004" s="2" t="s">
        <v>2021</v>
      </c>
      <c r="D1004" s="3" t="s">
        <v>2022</v>
      </c>
      <c r="E1004" s="7">
        <v>7600</v>
      </c>
      <c r="F1004" s="7">
        <v>4603</v>
      </c>
      <c r="G1004" s="5">
        <f>Table1[[#This Row],[pledged]]/Table1[[#This Row],[goal]]</f>
        <v>0.60565789473684206</v>
      </c>
      <c r="H1004" s="2" t="s">
        <v>74</v>
      </c>
      <c r="I1004" s="2">
        <v>139</v>
      </c>
      <c r="J1004" s="8">
        <f t="shared" si="168"/>
        <v>33.115107913669064</v>
      </c>
      <c r="K1004" s="22" t="s">
        <v>107</v>
      </c>
      <c r="L1004" s="22" t="s">
        <v>108</v>
      </c>
      <c r="M1004" s="2">
        <v>1390197600</v>
      </c>
      <c r="N1004" s="2">
        <v>1390629600</v>
      </c>
      <c r="O1004" s="2" t="b">
        <v>0</v>
      </c>
      <c r="P1004" s="2" t="b">
        <v>0</v>
      </c>
      <c r="Q1004" s="2" t="b">
        <f>AND(Table1[[#This Row],[staff_pick]]=TRUE,Table1[[#This Row],[spotlight]]=TRUE)</f>
        <v>0</v>
      </c>
      <c r="R1004" s="2" t="s">
        <v>33</v>
      </c>
      <c r="S1004" s="8" t="str">
        <f t="shared" si="169"/>
        <v>theater</v>
      </c>
      <c r="T1004" s="8" t="str">
        <f t="shared" si="170"/>
        <v>plays</v>
      </c>
      <c r="U1004" s="12">
        <f t="shared" si="171"/>
        <v>41659.25</v>
      </c>
      <c r="V1004" s="12">
        <f t="shared" si="172"/>
        <v>41664.25</v>
      </c>
      <c r="W1004" s="16">
        <f t="shared" si="173"/>
        <v>5</v>
      </c>
      <c r="X1004" s="15">
        <f t="shared" si="174"/>
        <v>1</v>
      </c>
      <c r="Y1004" s="19">
        <f t="shared" si="175"/>
        <v>7600</v>
      </c>
      <c r="Z1004" s="19">
        <f t="shared" si="176"/>
        <v>4603</v>
      </c>
      <c r="AA1004" s="19">
        <f t="shared" si="177"/>
        <v>33.115107913669064</v>
      </c>
      <c r="AB1004" s="2" t="str">
        <f t="shared" si="178"/>
        <v>Euro Zone</v>
      </c>
      <c r="AF1004"/>
    </row>
    <row r="1005" spans="2:32" x14ac:dyDescent="0.25">
      <c r="B1005" s="24">
        <v>998</v>
      </c>
      <c r="C1005" s="2" t="s">
        <v>2023</v>
      </c>
      <c r="D1005" s="3" t="s">
        <v>2024</v>
      </c>
      <c r="E1005" s="7">
        <v>66600</v>
      </c>
      <c r="F1005" s="7">
        <v>37823</v>
      </c>
      <c r="G1005" s="5">
        <f>Table1[[#This Row],[pledged]]/Table1[[#This Row],[goal]]</f>
        <v>0.5679129129129129</v>
      </c>
      <c r="H1005" s="2" t="s">
        <v>14</v>
      </c>
      <c r="I1005" s="2">
        <v>374</v>
      </c>
      <c r="J1005" s="8">
        <f t="shared" si="168"/>
        <v>101.13101604278074</v>
      </c>
      <c r="K1005" s="22" t="s">
        <v>21</v>
      </c>
      <c r="L1005" s="22" t="s">
        <v>22</v>
      </c>
      <c r="M1005" s="2">
        <v>1265868000</v>
      </c>
      <c r="N1005" s="2">
        <v>1267077600</v>
      </c>
      <c r="O1005" s="2" t="b">
        <v>0</v>
      </c>
      <c r="P1005" s="2" t="b">
        <v>1</v>
      </c>
      <c r="Q1005" s="2" t="b">
        <f>AND(Table1[[#This Row],[staff_pick]]=TRUE,Table1[[#This Row],[spotlight]]=TRUE)</f>
        <v>0</v>
      </c>
      <c r="R1005" s="2" t="s">
        <v>60</v>
      </c>
      <c r="S1005" s="8" t="str">
        <f t="shared" si="169"/>
        <v>music</v>
      </c>
      <c r="T1005" s="8" t="str">
        <f t="shared" si="170"/>
        <v>indie rock</v>
      </c>
      <c r="U1005" s="12">
        <f t="shared" si="171"/>
        <v>40220.25</v>
      </c>
      <c r="V1005" s="12">
        <f t="shared" si="172"/>
        <v>40234.25</v>
      </c>
      <c r="W1005" s="16">
        <f t="shared" si="173"/>
        <v>14</v>
      </c>
      <c r="X1005" s="15">
        <f t="shared" si="174"/>
        <v>1</v>
      </c>
      <c r="Y1005" s="19">
        <f t="shared" si="175"/>
        <v>66600</v>
      </c>
      <c r="Z1005" s="19">
        <f t="shared" si="176"/>
        <v>37823</v>
      </c>
      <c r="AA1005" s="19">
        <f t="shared" si="177"/>
        <v>101.13101604278074</v>
      </c>
      <c r="AB1005" s="2" t="str">
        <f t="shared" si="178"/>
        <v>USA</v>
      </c>
      <c r="AF1005"/>
    </row>
    <row r="1006" spans="2:32" x14ac:dyDescent="0.25">
      <c r="B1006" s="24">
        <v>999</v>
      </c>
      <c r="C1006" s="2" t="s">
        <v>2025</v>
      </c>
      <c r="D1006" s="3" t="s">
        <v>2026</v>
      </c>
      <c r="E1006" s="7">
        <v>111100</v>
      </c>
      <c r="F1006" s="7">
        <v>62819</v>
      </c>
      <c r="G1006" s="5">
        <f>Table1[[#This Row],[pledged]]/Table1[[#This Row],[goal]]</f>
        <v>0.56542754275427543</v>
      </c>
      <c r="H1006" s="2" t="s">
        <v>74</v>
      </c>
      <c r="I1006" s="2">
        <v>1122</v>
      </c>
      <c r="J1006" s="8">
        <f t="shared" si="168"/>
        <v>55.98841354723708</v>
      </c>
      <c r="K1006" s="22" t="s">
        <v>21</v>
      </c>
      <c r="L1006" s="22" t="s">
        <v>22</v>
      </c>
      <c r="M1006" s="2">
        <v>1467176400</v>
      </c>
      <c r="N1006" s="2">
        <v>1467781200</v>
      </c>
      <c r="O1006" s="2" t="b">
        <v>0</v>
      </c>
      <c r="P1006" s="2" t="b">
        <v>0</v>
      </c>
      <c r="Q1006" s="2" t="b">
        <f>AND(Table1[[#This Row],[staff_pick]]=TRUE,Table1[[#This Row],[spotlight]]=TRUE)</f>
        <v>0</v>
      </c>
      <c r="R1006" s="2" t="s">
        <v>17</v>
      </c>
      <c r="S1006" s="8" t="str">
        <f t="shared" si="169"/>
        <v>food</v>
      </c>
      <c r="T1006" s="8" t="str">
        <f t="shared" si="170"/>
        <v>food trucks</v>
      </c>
      <c r="U1006" s="12">
        <f t="shared" si="171"/>
        <v>42550.208333333328</v>
      </c>
      <c r="V1006" s="12">
        <f t="shared" si="172"/>
        <v>42557.208333333328</v>
      </c>
      <c r="W1006" s="16">
        <f t="shared" si="173"/>
        <v>7</v>
      </c>
      <c r="X1006" s="15">
        <f t="shared" si="174"/>
        <v>1</v>
      </c>
      <c r="Y1006" s="19">
        <f t="shared" si="175"/>
        <v>111100</v>
      </c>
      <c r="Z1006" s="19">
        <f t="shared" si="176"/>
        <v>62819</v>
      </c>
      <c r="AA1006" s="19">
        <f t="shared" si="177"/>
        <v>55.98841354723708</v>
      </c>
      <c r="AB1006" s="2" t="str">
        <f t="shared" si="178"/>
        <v>USA</v>
      </c>
      <c r="AF1006"/>
    </row>
  </sheetData>
  <phoneticPr fontId="19" type="noConversion"/>
  <conditionalFormatting sqref="H7:H1006">
    <cfRule type="beginsWith" dxfId="3" priority="12" operator="beginsWith" text="canceled">
      <formula>LEFT(H7,LEN("canceled"))="canceled"</formula>
    </cfRule>
    <cfRule type="beginsWith" dxfId="2" priority="13" operator="beginsWith" text="Live">
      <formula>LEFT(H7,LEN("Live"))="Live"</formula>
    </cfRule>
    <cfRule type="beginsWith" dxfId="1" priority="14" operator="beginsWith" text="fail">
      <formula>LEFT(H7,LEN("fail"))="fail"</formula>
    </cfRule>
    <cfRule type="beginsWith" dxfId="0" priority="16" operator="beginsWith" text="succ">
      <formula>LEFT(H7,LEN("succ"))="succ"</formula>
    </cfRule>
  </conditionalFormatting>
  <conditionalFormatting sqref="G7:G100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5" right="0.75" top="1" bottom="1" header="0.5" footer="0.5"/>
  <pageSetup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8A0-9C19-4A05-8207-C289485F6054}">
  <sheetPr>
    <tabColor theme="7"/>
  </sheetPr>
  <dimension ref="B3:I50"/>
  <sheetViews>
    <sheetView showGridLines="0" workbookViewId="0"/>
  </sheetViews>
  <sheetFormatPr defaultRowHeight="15.75" x14ac:dyDescent="0.25"/>
  <cols>
    <col min="1" max="1" width="3.625" customWidth="1"/>
    <col min="2" max="2" width="16.5" bestFit="1" customWidth="1"/>
    <col min="3" max="7" width="9.75" customWidth="1"/>
  </cols>
  <sheetData>
    <row r="3" spans="2:9" ht="21" x14ac:dyDescent="0.35">
      <c r="I3" s="14" t="s">
        <v>2208</v>
      </c>
    </row>
    <row r="5" spans="2:9" x14ac:dyDescent="0.25">
      <c r="B5" s="9" t="s">
        <v>6</v>
      </c>
      <c r="C5" t="s">
        <v>2070</v>
      </c>
    </row>
    <row r="7" spans="2:9" x14ac:dyDescent="0.25">
      <c r="B7" s="9" t="s">
        <v>2035</v>
      </c>
      <c r="C7" s="9" t="s">
        <v>2033</v>
      </c>
    </row>
    <row r="8" spans="2:9" ht="31.5" x14ac:dyDescent="0.25">
      <c r="B8" s="9" t="s">
        <v>2188</v>
      </c>
      <c r="C8" s="11" t="s">
        <v>74</v>
      </c>
      <c r="D8" s="11" t="s">
        <v>14</v>
      </c>
      <c r="E8" s="11" t="s">
        <v>47</v>
      </c>
      <c r="F8" s="11" t="s">
        <v>20</v>
      </c>
      <c r="G8" s="11" t="s">
        <v>2034</v>
      </c>
    </row>
    <row r="9" spans="2:9" x14ac:dyDescent="0.25">
      <c r="B9" s="3" t="s">
        <v>2037</v>
      </c>
      <c r="C9" s="10">
        <v>11</v>
      </c>
      <c r="D9" s="10">
        <v>60</v>
      </c>
      <c r="E9" s="10">
        <v>5</v>
      </c>
      <c r="F9" s="10">
        <v>102</v>
      </c>
      <c r="G9" s="10">
        <v>178</v>
      </c>
    </row>
    <row r="10" spans="2:9" x14ac:dyDescent="0.25">
      <c r="B10" s="3" t="s">
        <v>2038</v>
      </c>
      <c r="C10" s="10">
        <v>4</v>
      </c>
      <c r="D10" s="10">
        <v>20</v>
      </c>
      <c r="E10" s="10"/>
      <c r="F10" s="10">
        <v>22</v>
      </c>
      <c r="G10" s="10">
        <v>46</v>
      </c>
    </row>
    <row r="11" spans="2:9" x14ac:dyDescent="0.25">
      <c r="B11" s="3" t="s">
        <v>2039</v>
      </c>
      <c r="C11" s="10">
        <v>1</v>
      </c>
      <c r="D11" s="10">
        <v>23</v>
      </c>
      <c r="E11" s="10">
        <v>3</v>
      </c>
      <c r="F11" s="10">
        <v>21</v>
      </c>
      <c r="G11" s="10">
        <v>48</v>
      </c>
    </row>
    <row r="12" spans="2:9" x14ac:dyDescent="0.25">
      <c r="B12" s="3" t="s">
        <v>2040</v>
      </c>
      <c r="C12" s="10"/>
      <c r="D12" s="10"/>
      <c r="E12" s="10"/>
      <c r="F12" s="10">
        <v>4</v>
      </c>
      <c r="G12" s="10">
        <v>4</v>
      </c>
    </row>
    <row r="13" spans="2:9" x14ac:dyDescent="0.25">
      <c r="B13" s="3" t="s">
        <v>2041</v>
      </c>
      <c r="C13" s="10">
        <v>10</v>
      </c>
      <c r="D13" s="10">
        <v>66</v>
      </c>
      <c r="E13" s="10"/>
      <c r="F13" s="10">
        <v>99</v>
      </c>
      <c r="G13" s="10">
        <v>175</v>
      </c>
    </row>
    <row r="14" spans="2:9" x14ac:dyDescent="0.25">
      <c r="B14" s="3" t="s">
        <v>2042</v>
      </c>
      <c r="C14" s="10">
        <v>4</v>
      </c>
      <c r="D14" s="10">
        <v>11</v>
      </c>
      <c r="E14" s="10">
        <v>1</v>
      </c>
      <c r="F14" s="10">
        <v>26</v>
      </c>
      <c r="G14" s="10">
        <v>42</v>
      </c>
    </row>
    <row r="15" spans="2:9" x14ac:dyDescent="0.25">
      <c r="B15" s="3" t="s">
        <v>2043</v>
      </c>
      <c r="C15" s="10">
        <v>2</v>
      </c>
      <c r="D15" s="10">
        <v>24</v>
      </c>
      <c r="E15" s="10">
        <v>1</v>
      </c>
      <c r="F15" s="10">
        <v>40</v>
      </c>
      <c r="G15" s="10">
        <v>67</v>
      </c>
    </row>
    <row r="16" spans="2:9" x14ac:dyDescent="0.25">
      <c r="B16" s="3" t="s">
        <v>2044</v>
      </c>
      <c r="C16" s="10">
        <v>2</v>
      </c>
      <c r="D16" s="10">
        <v>28</v>
      </c>
      <c r="E16" s="10">
        <v>2</v>
      </c>
      <c r="F16" s="10">
        <v>64</v>
      </c>
      <c r="G16" s="10">
        <v>96</v>
      </c>
    </row>
    <row r="17" spans="2:7" x14ac:dyDescent="0.25">
      <c r="B17" s="3" t="s">
        <v>2045</v>
      </c>
      <c r="C17" s="10">
        <v>23</v>
      </c>
      <c r="D17" s="10">
        <v>132</v>
      </c>
      <c r="E17" s="10">
        <v>2</v>
      </c>
      <c r="F17" s="10">
        <v>187</v>
      </c>
      <c r="G17" s="10">
        <v>344</v>
      </c>
    </row>
    <row r="18" spans="2:7" x14ac:dyDescent="0.25">
      <c r="B18" s="3" t="s">
        <v>2034</v>
      </c>
      <c r="C18" s="10">
        <v>57</v>
      </c>
      <c r="D18" s="10">
        <v>364</v>
      </c>
      <c r="E18" s="10">
        <v>14</v>
      </c>
      <c r="F18" s="10">
        <v>565</v>
      </c>
      <c r="G18" s="10">
        <v>1000</v>
      </c>
    </row>
    <row r="37" spans="2:6" x14ac:dyDescent="0.25">
      <c r="B37" s="9" t="s">
        <v>6</v>
      </c>
      <c r="C37" t="s">
        <v>2070</v>
      </c>
    </row>
    <row r="39" spans="2:6" x14ac:dyDescent="0.25">
      <c r="B39" s="9" t="s">
        <v>2035</v>
      </c>
      <c r="C39" s="9" t="s">
        <v>2033</v>
      </c>
    </row>
    <row r="40" spans="2:6" ht="31.5" x14ac:dyDescent="0.25">
      <c r="B40" s="9" t="s">
        <v>2036</v>
      </c>
      <c r="C40" s="11" t="s">
        <v>20</v>
      </c>
      <c r="D40" s="11" t="s">
        <v>14</v>
      </c>
      <c r="E40" s="11" t="s">
        <v>74</v>
      </c>
      <c r="F40" s="11" t="s">
        <v>2034</v>
      </c>
    </row>
    <row r="41" spans="2:6" x14ac:dyDescent="0.25">
      <c r="B41" s="3" t="s">
        <v>2037</v>
      </c>
      <c r="C41" s="17">
        <v>0.58959537572254339</v>
      </c>
      <c r="D41" s="17">
        <v>0.34682080924855491</v>
      </c>
      <c r="E41" s="17">
        <v>6.358381502890173E-2</v>
      </c>
      <c r="F41" s="17">
        <v>1</v>
      </c>
    </row>
    <row r="42" spans="2:6" x14ac:dyDescent="0.25">
      <c r="B42" s="3" t="s">
        <v>2038</v>
      </c>
      <c r="C42" s="17">
        <v>0.47826086956521741</v>
      </c>
      <c r="D42" s="17">
        <v>0.43478260869565216</v>
      </c>
      <c r="E42" s="17">
        <v>8.6956521739130432E-2</v>
      </c>
      <c r="F42" s="17">
        <v>1</v>
      </c>
    </row>
    <row r="43" spans="2:6" x14ac:dyDescent="0.25">
      <c r="B43" s="3" t="s">
        <v>2039</v>
      </c>
      <c r="C43" s="17">
        <v>0.46666666666666667</v>
      </c>
      <c r="D43" s="17">
        <v>0.51111111111111107</v>
      </c>
      <c r="E43" s="17">
        <v>2.2222222222222223E-2</v>
      </c>
      <c r="F43" s="17">
        <v>1</v>
      </c>
    </row>
    <row r="44" spans="2:6" x14ac:dyDescent="0.25">
      <c r="B44" s="3" t="s">
        <v>2040</v>
      </c>
      <c r="C44" s="17">
        <v>1</v>
      </c>
      <c r="D44" s="17">
        <v>0</v>
      </c>
      <c r="E44" s="17">
        <v>0</v>
      </c>
      <c r="F44" s="17">
        <v>1</v>
      </c>
    </row>
    <row r="45" spans="2:6" x14ac:dyDescent="0.25">
      <c r="B45" s="3" t="s">
        <v>2041</v>
      </c>
      <c r="C45" s="17">
        <v>0.56571428571428573</v>
      </c>
      <c r="D45" s="17">
        <v>0.37714285714285717</v>
      </c>
      <c r="E45" s="17">
        <v>5.7142857142857141E-2</v>
      </c>
      <c r="F45" s="17">
        <v>1</v>
      </c>
    </row>
    <row r="46" spans="2:6" x14ac:dyDescent="0.25">
      <c r="B46" s="3" t="s">
        <v>2042</v>
      </c>
      <c r="C46" s="17">
        <v>0.63414634146341464</v>
      </c>
      <c r="D46" s="17">
        <v>0.26829268292682928</v>
      </c>
      <c r="E46" s="17">
        <v>9.7560975609756101E-2</v>
      </c>
      <c r="F46" s="17">
        <v>1</v>
      </c>
    </row>
    <row r="47" spans="2:6" x14ac:dyDescent="0.25">
      <c r="B47" s="3" t="s">
        <v>2043</v>
      </c>
      <c r="C47" s="17">
        <v>0.60606060606060608</v>
      </c>
      <c r="D47" s="17">
        <v>0.36363636363636365</v>
      </c>
      <c r="E47" s="17">
        <v>3.0303030303030304E-2</v>
      </c>
      <c r="F47" s="17">
        <v>1</v>
      </c>
    </row>
    <row r="48" spans="2:6" x14ac:dyDescent="0.25">
      <c r="B48" s="3" t="s">
        <v>2044</v>
      </c>
      <c r="C48" s="17">
        <v>0.68085106382978722</v>
      </c>
      <c r="D48" s="17">
        <v>0.2978723404255319</v>
      </c>
      <c r="E48" s="17">
        <v>2.1276595744680851E-2</v>
      </c>
      <c r="F48" s="17">
        <v>1</v>
      </c>
    </row>
    <row r="49" spans="2:6" x14ac:dyDescent="0.25">
      <c r="B49" s="3" t="s">
        <v>2045</v>
      </c>
      <c r="C49" s="17">
        <v>0.54678362573099415</v>
      </c>
      <c r="D49" s="17">
        <v>0.38596491228070173</v>
      </c>
      <c r="E49" s="17">
        <v>6.725146198830409E-2</v>
      </c>
      <c r="F49" s="17">
        <v>1</v>
      </c>
    </row>
    <row r="50" spans="2:6" x14ac:dyDescent="0.25">
      <c r="B50" s="3" t="s">
        <v>2034</v>
      </c>
      <c r="C50" s="17">
        <v>0.57302231237322521</v>
      </c>
      <c r="D50" s="17">
        <v>0.36916835699797163</v>
      </c>
      <c r="E50" s="17">
        <v>5.7809330628803245E-2</v>
      </c>
      <c r="F50" s="17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010D-196A-4133-A951-E402FC1B472C}">
  <sheetPr>
    <tabColor theme="7"/>
  </sheetPr>
  <dimension ref="B3:I69"/>
  <sheetViews>
    <sheetView showGridLines="0" workbookViewId="0"/>
  </sheetViews>
  <sheetFormatPr defaultRowHeight="15.75" x14ac:dyDescent="0.25"/>
  <cols>
    <col min="1" max="1" width="3.625" customWidth="1"/>
    <col min="2" max="2" width="16.5" bestFit="1" customWidth="1"/>
    <col min="3" max="7" width="9.75" customWidth="1"/>
  </cols>
  <sheetData>
    <row r="3" spans="2:9" ht="21" x14ac:dyDescent="0.35">
      <c r="I3" s="14" t="s">
        <v>2209</v>
      </c>
    </row>
    <row r="5" spans="2:9" x14ac:dyDescent="0.25">
      <c r="B5" s="9" t="s">
        <v>6</v>
      </c>
      <c r="C5" t="s">
        <v>2070</v>
      </c>
    </row>
    <row r="6" spans="2:9" x14ac:dyDescent="0.25">
      <c r="B6" s="9" t="s">
        <v>2031</v>
      </c>
      <c r="C6" t="s">
        <v>2070</v>
      </c>
    </row>
    <row r="8" spans="2:9" x14ac:dyDescent="0.25">
      <c r="B8" s="9" t="s">
        <v>2035</v>
      </c>
      <c r="C8" s="9" t="s">
        <v>2033</v>
      </c>
    </row>
    <row r="9" spans="2:9" ht="31.5" x14ac:dyDescent="0.25">
      <c r="B9" s="9" t="s">
        <v>2032</v>
      </c>
      <c r="C9" s="11" t="s">
        <v>74</v>
      </c>
      <c r="D9" s="11" t="s">
        <v>14</v>
      </c>
      <c r="E9" s="11" t="s">
        <v>47</v>
      </c>
      <c r="F9" s="11" t="s">
        <v>20</v>
      </c>
      <c r="G9" s="11" t="s">
        <v>2034</v>
      </c>
    </row>
    <row r="10" spans="2:9" x14ac:dyDescent="0.25">
      <c r="B10" s="3" t="s">
        <v>2046</v>
      </c>
      <c r="C10" s="10">
        <v>1</v>
      </c>
      <c r="D10" s="10">
        <v>10</v>
      </c>
      <c r="E10" s="10">
        <v>2</v>
      </c>
      <c r="F10" s="10">
        <v>21</v>
      </c>
      <c r="G10" s="10">
        <v>34</v>
      </c>
    </row>
    <row r="11" spans="2:9" x14ac:dyDescent="0.25">
      <c r="B11" s="3" t="s">
        <v>2055</v>
      </c>
      <c r="C11" s="10"/>
      <c r="D11" s="10"/>
      <c r="E11" s="10"/>
      <c r="F11" s="10">
        <v>4</v>
      </c>
      <c r="G11" s="10">
        <v>4</v>
      </c>
    </row>
    <row r="12" spans="2:9" x14ac:dyDescent="0.25">
      <c r="B12" s="3" t="s">
        <v>2047</v>
      </c>
      <c r="C12" s="10">
        <v>4</v>
      </c>
      <c r="D12" s="10">
        <v>21</v>
      </c>
      <c r="E12" s="10">
        <v>1</v>
      </c>
      <c r="F12" s="10">
        <v>34</v>
      </c>
      <c r="G12" s="10">
        <v>60</v>
      </c>
    </row>
    <row r="13" spans="2:9" x14ac:dyDescent="0.25">
      <c r="B13" s="3" t="s">
        <v>2048</v>
      </c>
      <c r="C13" s="10">
        <v>2</v>
      </c>
      <c r="D13" s="10">
        <v>12</v>
      </c>
      <c r="E13" s="10">
        <v>1</v>
      </c>
      <c r="F13" s="10">
        <v>22</v>
      </c>
      <c r="G13" s="10">
        <v>37</v>
      </c>
    </row>
    <row r="14" spans="2:9" x14ac:dyDescent="0.25">
      <c r="B14" s="3" t="s">
        <v>2056</v>
      </c>
      <c r="C14" s="10"/>
      <c r="D14" s="10">
        <v>8</v>
      </c>
      <c r="E14" s="10"/>
      <c r="F14" s="10">
        <v>10</v>
      </c>
      <c r="G14" s="10">
        <v>18</v>
      </c>
    </row>
    <row r="15" spans="2:9" x14ac:dyDescent="0.25">
      <c r="B15" s="3" t="s">
        <v>2063</v>
      </c>
      <c r="C15" s="10">
        <v>1</v>
      </c>
      <c r="D15" s="10">
        <v>7</v>
      </c>
      <c r="E15" s="10"/>
      <c r="F15" s="10">
        <v>9</v>
      </c>
      <c r="G15" s="10">
        <v>17</v>
      </c>
    </row>
    <row r="16" spans="2:9" x14ac:dyDescent="0.25">
      <c r="B16" s="3" t="s">
        <v>2052</v>
      </c>
      <c r="C16" s="10">
        <v>4</v>
      </c>
      <c r="D16" s="10">
        <v>20</v>
      </c>
      <c r="E16" s="10"/>
      <c r="F16" s="10">
        <v>22</v>
      </c>
      <c r="G16" s="10">
        <v>46</v>
      </c>
    </row>
    <row r="17" spans="2:7" x14ac:dyDescent="0.25">
      <c r="B17" s="3" t="s">
        <v>2057</v>
      </c>
      <c r="C17" s="10">
        <v>3</v>
      </c>
      <c r="D17" s="10">
        <v>19</v>
      </c>
      <c r="E17" s="10"/>
      <c r="F17" s="10">
        <v>23</v>
      </c>
      <c r="G17" s="10">
        <v>45</v>
      </c>
    </row>
    <row r="18" spans="2:7" x14ac:dyDescent="0.25">
      <c r="B18" s="3" t="s">
        <v>2058</v>
      </c>
      <c r="C18" s="10">
        <v>1</v>
      </c>
      <c r="D18" s="10">
        <v>6</v>
      </c>
      <c r="E18" s="10"/>
      <c r="F18" s="10">
        <v>10</v>
      </c>
      <c r="G18" s="10">
        <v>17</v>
      </c>
    </row>
    <row r="19" spans="2:7" x14ac:dyDescent="0.25">
      <c r="B19" s="3" t="s">
        <v>2059</v>
      </c>
      <c r="C19" s="10"/>
      <c r="D19" s="10">
        <v>3</v>
      </c>
      <c r="E19" s="10"/>
      <c r="F19" s="10">
        <v>4</v>
      </c>
      <c r="G19" s="10">
        <v>7</v>
      </c>
    </row>
    <row r="20" spans="2:7" x14ac:dyDescent="0.25">
      <c r="B20" s="3" t="s">
        <v>2053</v>
      </c>
      <c r="C20" s="10"/>
      <c r="D20" s="10">
        <v>8</v>
      </c>
      <c r="E20" s="10">
        <v>1</v>
      </c>
      <c r="F20" s="10">
        <v>4</v>
      </c>
      <c r="G20" s="10">
        <v>13</v>
      </c>
    </row>
    <row r="21" spans="2:7" x14ac:dyDescent="0.25">
      <c r="B21" s="3" t="s">
        <v>2064</v>
      </c>
      <c r="C21" s="10">
        <v>1</v>
      </c>
      <c r="D21" s="10">
        <v>6</v>
      </c>
      <c r="E21" s="10">
        <v>1</v>
      </c>
      <c r="F21" s="10">
        <v>13</v>
      </c>
      <c r="G21" s="10">
        <v>21</v>
      </c>
    </row>
    <row r="22" spans="2:7" x14ac:dyDescent="0.25">
      <c r="B22" s="3" t="s">
        <v>2062</v>
      </c>
      <c r="C22" s="10">
        <v>4</v>
      </c>
      <c r="D22" s="10">
        <v>11</v>
      </c>
      <c r="E22" s="10">
        <v>1</v>
      </c>
      <c r="F22" s="10">
        <v>26</v>
      </c>
      <c r="G22" s="10">
        <v>42</v>
      </c>
    </row>
    <row r="23" spans="2:7" x14ac:dyDescent="0.25">
      <c r="B23" s="3" t="s">
        <v>2069</v>
      </c>
      <c r="C23" s="10">
        <v>23</v>
      </c>
      <c r="D23" s="10">
        <v>132</v>
      </c>
      <c r="E23" s="10">
        <v>2</v>
      </c>
      <c r="F23" s="10">
        <v>187</v>
      </c>
      <c r="G23" s="10">
        <v>344</v>
      </c>
    </row>
    <row r="24" spans="2:7" x14ac:dyDescent="0.25">
      <c r="B24" s="3" t="s">
        <v>2065</v>
      </c>
      <c r="C24" s="10"/>
      <c r="D24" s="10">
        <v>4</v>
      </c>
      <c r="E24" s="10"/>
      <c r="F24" s="10">
        <v>4</v>
      </c>
      <c r="G24" s="10">
        <v>8</v>
      </c>
    </row>
    <row r="25" spans="2:7" x14ac:dyDescent="0.25">
      <c r="B25" s="3" t="s">
        <v>2060</v>
      </c>
      <c r="C25" s="10">
        <v>6</v>
      </c>
      <c r="D25" s="10">
        <v>30</v>
      </c>
      <c r="E25" s="10"/>
      <c r="F25" s="10">
        <v>49</v>
      </c>
      <c r="G25" s="10">
        <v>85</v>
      </c>
    </row>
    <row r="26" spans="2:7" x14ac:dyDescent="0.25">
      <c r="B26" s="3" t="s">
        <v>2049</v>
      </c>
      <c r="C26" s="10"/>
      <c r="D26" s="10">
        <v>9</v>
      </c>
      <c r="E26" s="10"/>
      <c r="F26" s="10">
        <v>5</v>
      </c>
      <c r="G26" s="10">
        <v>14</v>
      </c>
    </row>
    <row r="27" spans="2:7" x14ac:dyDescent="0.25">
      <c r="B27" s="3" t="s">
        <v>2050</v>
      </c>
      <c r="C27" s="10">
        <v>1</v>
      </c>
      <c r="D27" s="10">
        <v>5</v>
      </c>
      <c r="E27" s="10">
        <v>1</v>
      </c>
      <c r="F27" s="10">
        <v>9</v>
      </c>
      <c r="G27" s="10">
        <v>16</v>
      </c>
    </row>
    <row r="28" spans="2:7" x14ac:dyDescent="0.25">
      <c r="B28" s="3" t="s">
        <v>2051</v>
      </c>
      <c r="C28" s="10">
        <v>3</v>
      </c>
      <c r="D28" s="10">
        <v>3</v>
      </c>
      <c r="E28" s="10"/>
      <c r="F28" s="10">
        <v>11</v>
      </c>
      <c r="G28" s="10">
        <v>17</v>
      </c>
    </row>
    <row r="29" spans="2:7" x14ac:dyDescent="0.25">
      <c r="B29" s="3" t="s">
        <v>2066</v>
      </c>
      <c r="C29" s="10"/>
      <c r="D29" s="10">
        <v>7</v>
      </c>
      <c r="E29" s="10"/>
      <c r="F29" s="10">
        <v>14</v>
      </c>
      <c r="G29" s="10">
        <v>21</v>
      </c>
    </row>
    <row r="30" spans="2:7" x14ac:dyDescent="0.25">
      <c r="B30" s="3" t="s">
        <v>2054</v>
      </c>
      <c r="C30" s="10">
        <v>1</v>
      </c>
      <c r="D30" s="10">
        <v>15</v>
      </c>
      <c r="E30" s="10">
        <v>2</v>
      </c>
      <c r="F30" s="10">
        <v>17</v>
      </c>
      <c r="G30" s="10">
        <v>35</v>
      </c>
    </row>
    <row r="31" spans="2:7" x14ac:dyDescent="0.25">
      <c r="B31" s="3" t="s">
        <v>2067</v>
      </c>
      <c r="C31" s="10"/>
      <c r="D31" s="10">
        <v>16</v>
      </c>
      <c r="E31" s="10">
        <v>1</v>
      </c>
      <c r="F31" s="10">
        <v>28</v>
      </c>
      <c r="G31" s="10">
        <v>45</v>
      </c>
    </row>
    <row r="32" spans="2:7" x14ac:dyDescent="0.25">
      <c r="B32" s="3" t="s">
        <v>2068</v>
      </c>
      <c r="C32" s="10">
        <v>2</v>
      </c>
      <c r="D32" s="10">
        <v>12</v>
      </c>
      <c r="E32" s="10">
        <v>1</v>
      </c>
      <c r="F32" s="10">
        <v>36</v>
      </c>
      <c r="G32" s="10">
        <v>51</v>
      </c>
    </row>
    <row r="33" spans="2:8" x14ac:dyDescent="0.25">
      <c r="B33" s="3" t="s">
        <v>2061</v>
      </c>
      <c r="C33" s="10"/>
      <c r="D33" s="10"/>
      <c r="E33" s="10"/>
      <c r="F33" s="10">
        <v>3</v>
      </c>
      <c r="G33" s="10">
        <v>3</v>
      </c>
    </row>
    <row r="34" spans="2:8" x14ac:dyDescent="0.25">
      <c r="B34" s="3" t="s">
        <v>2034</v>
      </c>
      <c r="C34" s="10">
        <v>57</v>
      </c>
      <c r="D34" s="10">
        <v>364</v>
      </c>
      <c r="E34" s="10">
        <v>14</v>
      </c>
      <c r="F34" s="10">
        <v>565</v>
      </c>
      <c r="G34" s="10">
        <v>1000</v>
      </c>
    </row>
    <row r="40" spans="2:8" x14ac:dyDescent="0.25">
      <c r="B40" s="9" t="s">
        <v>6</v>
      </c>
      <c r="C40" t="s">
        <v>2070</v>
      </c>
    </row>
    <row r="41" spans="2:8" x14ac:dyDescent="0.25">
      <c r="B41" s="9" t="s">
        <v>2031</v>
      </c>
      <c r="C41" t="s">
        <v>2070</v>
      </c>
    </row>
    <row r="43" spans="2:8" x14ac:dyDescent="0.25">
      <c r="B43" s="9" t="s">
        <v>2035</v>
      </c>
      <c r="C43" s="9" t="s">
        <v>2033</v>
      </c>
    </row>
    <row r="44" spans="2:8" x14ac:dyDescent="0.25">
      <c r="B44" s="9" t="s">
        <v>2036</v>
      </c>
      <c r="C44" s="11" t="s">
        <v>74</v>
      </c>
      <c r="D44" s="11" t="s">
        <v>14</v>
      </c>
      <c r="E44" s="11" t="s">
        <v>47</v>
      </c>
      <c r="F44" s="11" t="s">
        <v>20</v>
      </c>
      <c r="H44" s="11"/>
    </row>
    <row r="45" spans="2:8" x14ac:dyDescent="0.25">
      <c r="B45" s="3" t="s">
        <v>2046</v>
      </c>
      <c r="C45" s="17">
        <v>2.9411764705882353E-2</v>
      </c>
      <c r="D45" s="17">
        <v>0.29411764705882354</v>
      </c>
      <c r="E45" s="17">
        <v>5.8823529411764705E-2</v>
      </c>
      <c r="F45" s="17">
        <v>0.61764705882352944</v>
      </c>
    </row>
    <row r="46" spans="2:8" x14ac:dyDescent="0.25">
      <c r="B46" s="3" t="s">
        <v>2055</v>
      </c>
      <c r="C46" s="17">
        <v>0</v>
      </c>
      <c r="D46" s="17">
        <v>0</v>
      </c>
      <c r="E46" s="17">
        <v>0</v>
      </c>
      <c r="F46" s="17">
        <v>1</v>
      </c>
    </row>
    <row r="47" spans="2:8" x14ac:dyDescent="0.25">
      <c r="B47" s="3" t="s">
        <v>2047</v>
      </c>
      <c r="C47" s="17">
        <v>6.6666666666666666E-2</v>
      </c>
      <c r="D47" s="17">
        <v>0.35</v>
      </c>
      <c r="E47" s="17">
        <v>1.6666666666666666E-2</v>
      </c>
      <c r="F47" s="17">
        <v>0.56666666666666665</v>
      </c>
    </row>
    <row r="48" spans="2:8" x14ac:dyDescent="0.25">
      <c r="B48" s="3" t="s">
        <v>2048</v>
      </c>
      <c r="C48" s="17">
        <v>5.4054054054054057E-2</v>
      </c>
      <c r="D48" s="17">
        <v>0.32432432432432434</v>
      </c>
      <c r="E48" s="17">
        <v>2.7027027027027029E-2</v>
      </c>
      <c r="F48" s="17">
        <v>0.59459459459459463</v>
      </c>
    </row>
    <row r="49" spans="2:6" x14ac:dyDescent="0.25">
      <c r="B49" s="3" t="s">
        <v>2056</v>
      </c>
      <c r="C49" s="17">
        <v>0</v>
      </c>
      <c r="D49" s="17">
        <v>0.44444444444444442</v>
      </c>
      <c r="E49" s="17">
        <v>0</v>
      </c>
      <c r="F49" s="17">
        <v>0.55555555555555558</v>
      </c>
    </row>
    <row r="50" spans="2:6" x14ac:dyDescent="0.25">
      <c r="B50" s="3" t="s">
        <v>2063</v>
      </c>
      <c r="C50" s="17">
        <v>5.8823529411764705E-2</v>
      </c>
      <c r="D50" s="17">
        <v>0.41176470588235292</v>
      </c>
      <c r="E50" s="17">
        <v>0</v>
      </c>
      <c r="F50" s="17">
        <v>0.52941176470588236</v>
      </c>
    </row>
    <row r="51" spans="2:6" x14ac:dyDescent="0.25">
      <c r="B51" s="3" t="s">
        <v>2052</v>
      </c>
      <c r="C51" s="17">
        <v>8.6956521739130432E-2</v>
      </c>
      <c r="D51" s="17">
        <v>0.43478260869565216</v>
      </c>
      <c r="E51" s="17">
        <v>0</v>
      </c>
      <c r="F51" s="17">
        <v>0.47826086956521741</v>
      </c>
    </row>
    <row r="52" spans="2:6" x14ac:dyDescent="0.25">
      <c r="B52" s="3" t="s">
        <v>2057</v>
      </c>
      <c r="C52" s="17">
        <v>6.6666666666666666E-2</v>
      </c>
      <c r="D52" s="17">
        <v>0.42222222222222222</v>
      </c>
      <c r="E52" s="17">
        <v>0</v>
      </c>
      <c r="F52" s="17">
        <v>0.51111111111111107</v>
      </c>
    </row>
    <row r="53" spans="2:6" x14ac:dyDescent="0.25">
      <c r="B53" s="3" t="s">
        <v>2058</v>
      </c>
      <c r="C53" s="17">
        <v>5.8823529411764705E-2</v>
      </c>
      <c r="D53" s="17">
        <v>0.35294117647058826</v>
      </c>
      <c r="E53" s="17">
        <v>0</v>
      </c>
      <c r="F53" s="17">
        <v>0.58823529411764708</v>
      </c>
    </row>
    <row r="54" spans="2:6" x14ac:dyDescent="0.25">
      <c r="B54" s="3" t="s">
        <v>2059</v>
      </c>
      <c r="C54" s="17">
        <v>0</v>
      </c>
      <c r="D54" s="17">
        <v>0.42857142857142855</v>
      </c>
      <c r="E54" s="17">
        <v>0</v>
      </c>
      <c r="F54" s="17">
        <v>0.5714285714285714</v>
      </c>
    </row>
    <row r="55" spans="2:6" x14ac:dyDescent="0.25">
      <c r="B55" s="3" t="s">
        <v>2053</v>
      </c>
      <c r="C55" s="17">
        <v>0</v>
      </c>
      <c r="D55" s="17">
        <v>0.61538461538461542</v>
      </c>
      <c r="E55" s="17">
        <v>7.6923076923076927E-2</v>
      </c>
      <c r="F55" s="17">
        <v>0.30769230769230771</v>
      </c>
    </row>
    <row r="56" spans="2:6" x14ac:dyDescent="0.25">
      <c r="B56" s="3" t="s">
        <v>2064</v>
      </c>
      <c r="C56" s="17">
        <v>4.7619047619047616E-2</v>
      </c>
      <c r="D56" s="17">
        <v>0.2857142857142857</v>
      </c>
      <c r="E56" s="17">
        <v>4.7619047619047616E-2</v>
      </c>
      <c r="F56" s="17">
        <v>0.61904761904761907</v>
      </c>
    </row>
    <row r="57" spans="2:6" x14ac:dyDescent="0.25">
      <c r="B57" s="3" t="s">
        <v>2062</v>
      </c>
      <c r="C57" s="17">
        <v>9.5238095238095233E-2</v>
      </c>
      <c r="D57" s="17">
        <v>0.26190476190476192</v>
      </c>
      <c r="E57" s="17">
        <v>2.3809523809523808E-2</v>
      </c>
      <c r="F57" s="17">
        <v>0.61904761904761907</v>
      </c>
    </row>
    <row r="58" spans="2:6" x14ac:dyDescent="0.25">
      <c r="B58" s="3" t="s">
        <v>2069</v>
      </c>
      <c r="C58" s="17">
        <v>6.6860465116279064E-2</v>
      </c>
      <c r="D58" s="17">
        <v>0.38372093023255816</v>
      </c>
      <c r="E58" s="17">
        <v>5.8139534883720929E-3</v>
      </c>
      <c r="F58" s="17">
        <v>0.54360465116279066</v>
      </c>
    </row>
    <row r="59" spans="2:6" x14ac:dyDescent="0.25">
      <c r="B59" s="3" t="s">
        <v>2065</v>
      </c>
      <c r="C59" s="17">
        <v>0</v>
      </c>
      <c r="D59" s="17">
        <v>0.5</v>
      </c>
      <c r="E59" s="17">
        <v>0</v>
      </c>
      <c r="F59" s="17">
        <v>0.5</v>
      </c>
    </row>
    <row r="60" spans="2:6" x14ac:dyDescent="0.25">
      <c r="B60" s="3" t="s">
        <v>2060</v>
      </c>
      <c r="C60" s="17">
        <v>7.0588235294117646E-2</v>
      </c>
      <c r="D60" s="17">
        <v>0.35294117647058826</v>
      </c>
      <c r="E60" s="17">
        <v>0</v>
      </c>
      <c r="F60" s="17">
        <v>0.57647058823529407</v>
      </c>
    </row>
    <row r="61" spans="2:6" x14ac:dyDescent="0.25">
      <c r="B61" s="3" t="s">
        <v>2049</v>
      </c>
      <c r="C61" s="17">
        <v>0</v>
      </c>
      <c r="D61" s="17">
        <v>0.6428571428571429</v>
      </c>
      <c r="E61" s="17">
        <v>0</v>
      </c>
      <c r="F61" s="17">
        <v>0.35714285714285715</v>
      </c>
    </row>
    <row r="62" spans="2:6" x14ac:dyDescent="0.25">
      <c r="B62" s="3" t="s">
        <v>2050</v>
      </c>
      <c r="C62" s="17">
        <v>6.25E-2</v>
      </c>
      <c r="D62" s="17">
        <v>0.3125</v>
      </c>
      <c r="E62" s="17">
        <v>6.25E-2</v>
      </c>
      <c r="F62" s="17">
        <v>0.5625</v>
      </c>
    </row>
    <row r="63" spans="2:6" x14ac:dyDescent="0.25">
      <c r="B63" s="3" t="s">
        <v>2051</v>
      </c>
      <c r="C63" s="17">
        <v>0.17647058823529413</v>
      </c>
      <c r="D63" s="17">
        <v>0.17647058823529413</v>
      </c>
      <c r="E63" s="17">
        <v>0</v>
      </c>
      <c r="F63" s="17">
        <v>0.6470588235294118</v>
      </c>
    </row>
    <row r="64" spans="2:6" x14ac:dyDescent="0.25">
      <c r="B64" s="3" t="s">
        <v>2066</v>
      </c>
      <c r="C64" s="17">
        <v>0</v>
      </c>
      <c r="D64" s="17">
        <v>0.33333333333333331</v>
      </c>
      <c r="E64" s="17">
        <v>0</v>
      </c>
      <c r="F64" s="17">
        <v>0.66666666666666663</v>
      </c>
    </row>
    <row r="65" spans="2:6" x14ac:dyDescent="0.25">
      <c r="B65" s="3" t="s">
        <v>2054</v>
      </c>
      <c r="C65" s="17">
        <v>2.8571428571428571E-2</v>
      </c>
      <c r="D65" s="17">
        <v>0.42857142857142855</v>
      </c>
      <c r="E65" s="17">
        <v>5.7142857142857141E-2</v>
      </c>
      <c r="F65" s="17">
        <v>0.48571428571428571</v>
      </c>
    </row>
    <row r="66" spans="2:6" x14ac:dyDescent="0.25">
      <c r="B66" s="3" t="s">
        <v>2067</v>
      </c>
      <c r="C66" s="17">
        <v>0</v>
      </c>
      <c r="D66" s="17">
        <v>0.35555555555555557</v>
      </c>
      <c r="E66" s="17">
        <v>2.2222222222222223E-2</v>
      </c>
      <c r="F66" s="17">
        <v>0.62222222222222223</v>
      </c>
    </row>
    <row r="67" spans="2:6" x14ac:dyDescent="0.25">
      <c r="B67" s="3" t="s">
        <v>2068</v>
      </c>
      <c r="C67" s="17">
        <v>3.9215686274509803E-2</v>
      </c>
      <c r="D67" s="17">
        <v>0.23529411764705882</v>
      </c>
      <c r="E67" s="17">
        <v>1.9607843137254902E-2</v>
      </c>
      <c r="F67" s="17">
        <v>0.70588235294117652</v>
      </c>
    </row>
    <row r="68" spans="2:6" x14ac:dyDescent="0.25">
      <c r="B68" s="3" t="s">
        <v>2061</v>
      </c>
      <c r="C68" s="17">
        <v>0</v>
      </c>
      <c r="D68" s="17">
        <v>0</v>
      </c>
      <c r="E68" s="17">
        <v>0</v>
      </c>
      <c r="F68" s="17">
        <v>1</v>
      </c>
    </row>
    <row r="69" spans="2:6" x14ac:dyDescent="0.25">
      <c r="B69" s="3" t="s">
        <v>2034</v>
      </c>
      <c r="C69" s="17">
        <v>5.7000000000000002E-2</v>
      </c>
      <c r="D69" s="17">
        <v>0.36399999999999999</v>
      </c>
      <c r="E69" s="17">
        <v>1.4E-2</v>
      </c>
      <c r="F69" s="17">
        <v>0.56499999999999995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5235-B1A7-4AC8-89E0-AC36B49C1347}">
  <sheetPr>
    <tabColor theme="7"/>
  </sheetPr>
  <dimension ref="B3:J75"/>
  <sheetViews>
    <sheetView showGridLines="0" workbookViewId="0"/>
  </sheetViews>
  <sheetFormatPr defaultRowHeight="15.75" x14ac:dyDescent="0.25"/>
  <cols>
    <col min="1" max="1" width="3.625" customWidth="1"/>
    <col min="2" max="2" width="16.5" bestFit="1" customWidth="1"/>
    <col min="3" max="3" width="13.375" customWidth="1"/>
    <col min="4" max="8" width="9.375" customWidth="1"/>
    <col min="9" max="9" width="9.75" customWidth="1"/>
  </cols>
  <sheetData>
    <row r="3" spans="2:10" ht="21" x14ac:dyDescent="0.35">
      <c r="J3" s="14" t="s">
        <v>2206</v>
      </c>
    </row>
    <row r="5" spans="2:10" x14ac:dyDescent="0.25">
      <c r="B5" s="9" t="s">
        <v>6</v>
      </c>
      <c r="C5" t="s">
        <v>2070</v>
      </c>
    </row>
    <row r="7" spans="2:10" x14ac:dyDescent="0.25">
      <c r="B7" s="9" t="s">
        <v>2035</v>
      </c>
      <c r="D7" s="9" t="s">
        <v>4</v>
      </c>
    </row>
    <row r="8" spans="2:10" ht="31.5" x14ac:dyDescent="0.25">
      <c r="B8" s="9" t="s">
        <v>2031</v>
      </c>
      <c r="C8" s="9" t="s">
        <v>2032</v>
      </c>
      <c r="D8" s="11" t="s">
        <v>74</v>
      </c>
      <c r="E8" s="11" t="s">
        <v>14</v>
      </c>
      <c r="F8" s="11" t="s">
        <v>47</v>
      </c>
      <c r="G8" s="11" t="s">
        <v>20</v>
      </c>
      <c r="H8" s="11" t="s">
        <v>2034</v>
      </c>
      <c r="I8" s="11"/>
    </row>
    <row r="9" spans="2:10" x14ac:dyDescent="0.25">
      <c r="B9" t="s">
        <v>2037</v>
      </c>
      <c r="C9" t="s">
        <v>2046</v>
      </c>
      <c r="D9" s="10">
        <v>1</v>
      </c>
      <c r="E9" s="10">
        <v>10</v>
      </c>
      <c r="F9" s="10">
        <v>2</v>
      </c>
      <c r="G9" s="10">
        <v>21</v>
      </c>
      <c r="H9" s="10">
        <v>34</v>
      </c>
      <c r="I9" s="10"/>
    </row>
    <row r="10" spans="2:10" x14ac:dyDescent="0.25">
      <c r="C10" t="s">
        <v>2047</v>
      </c>
      <c r="D10" s="10">
        <v>4</v>
      </c>
      <c r="E10" s="10">
        <v>21</v>
      </c>
      <c r="F10" s="10">
        <v>1</v>
      </c>
      <c r="G10" s="10">
        <v>34</v>
      </c>
      <c r="H10" s="10">
        <v>60</v>
      </c>
      <c r="I10" s="10"/>
    </row>
    <row r="11" spans="2:10" x14ac:dyDescent="0.25">
      <c r="C11" t="s">
        <v>2048</v>
      </c>
      <c r="D11" s="10">
        <v>2</v>
      </c>
      <c r="E11" s="10">
        <v>12</v>
      </c>
      <c r="F11" s="10">
        <v>1</v>
      </c>
      <c r="G11" s="10">
        <v>22</v>
      </c>
      <c r="H11" s="10">
        <v>37</v>
      </c>
      <c r="I11" s="10"/>
    </row>
    <row r="12" spans="2:10" x14ac:dyDescent="0.25">
      <c r="C12" t="s">
        <v>2049</v>
      </c>
      <c r="D12" s="10"/>
      <c r="E12" s="10">
        <v>9</v>
      </c>
      <c r="F12" s="10"/>
      <c r="G12" s="10">
        <v>5</v>
      </c>
      <c r="H12" s="10">
        <v>14</v>
      </c>
      <c r="I12" s="10"/>
    </row>
    <row r="13" spans="2:10" x14ac:dyDescent="0.25">
      <c r="C13" t="s">
        <v>2050</v>
      </c>
      <c r="D13" s="10">
        <v>1</v>
      </c>
      <c r="E13" s="10">
        <v>5</v>
      </c>
      <c r="F13" s="10">
        <v>1</v>
      </c>
      <c r="G13" s="10">
        <v>9</v>
      </c>
      <c r="H13" s="10">
        <v>16</v>
      </c>
      <c r="I13" s="10"/>
    </row>
    <row r="14" spans="2:10" x14ac:dyDescent="0.25">
      <c r="C14" t="s">
        <v>2051</v>
      </c>
      <c r="D14" s="10">
        <v>3</v>
      </c>
      <c r="E14" s="10">
        <v>3</v>
      </c>
      <c r="F14" s="10"/>
      <c r="G14" s="10">
        <v>11</v>
      </c>
      <c r="H14" s="10">
        <v>17</v>
      </c>
      <c r="I14" s="10"/>
    </row>
    <row r="15" spans="2:10" x14ac:dyDescent="0.25">
      <c r="B15" t="s">
        <v>2038</v>
      </c>
      <c r="C15" t="s">
        <v>2052</v>
      </c>
      <c r="D15" s="10">
        <v>4</v>
      </c>
      <c r="E15" s="10">
        <v>20</v>
      </c>
      <c r="F15" s="10"/>
      <c r="G15" s="10">
        <v>22</v>
      </c>
      <c r="H15" s="10">
        <v>46</v>
      </c>
      <c r="I15" s="10"/>
    </row>
    <row r="16" spans="2:10" x14ac:dyDescent="0.25">
      <c r="B16" t="s">
        <v>2039</v>
      </c>
      <c r="C16" t="s">
        <v>2053</v>
      </c>
      <c r="D16" s="10"/>
      <c r="E16" s="10">
        <v>8</v>
      </c>
      <c r="F16" s="10">
        <v>1</v>
      </c>
      <c r="G16" s="10">
        <v>4</v>
      </c>
      <c r="H16" s="10">
        <v>13</v>
      </c>
      <c r="I16" s="10"/>
    </row>
    <row r="17" spans="2:9" x14ac:dyDescent="0.25">
      <c r="C17" t="s">
        <v>2054</v>
      </c>
      <c r="D17" s="10">
        <v>1</v>
      </c>
      <c r="E17" s="10">
        <v>15</v>
      </c>
      <c r="F17" s="10">
        <v>2</v>
      </c>
      <c r="G17" s="10">
        <v>17</v>
      </c>
      <c r="H17" s="10">
        <v>35</v>
      </c>
      <c r="I17" s="10"/>
    </row>
    <row r="18" spans="2:9" x14ac:dyDescent="0.25">
      <c r="B18" t="s">
        <v>2040</v>
      </c>
      <c r="C18" t="s">
        <v>2055</v>
      </c>
      <c r="D18" s="10"/>
      <c r="E18" s="10"/>
      <c r="F18" s="10"/>
      <c r="G18" s="10">
        <v>4</v>
      </c>
      <c r="H18" s="10">
        <v>4</v>
      </c>
      <c r="I18" s="10"/>
    </row>
    <row r="19" spans="2:9" x14ac:dyDescent="0.25">
      <c r="B19" t="s">
        <v>2041</v>
      </c>
      <c r="C19" t="s">
        <v>2056</v>
      </c>
      <c r="D19" s="10"/>
      <c r="E19" s="10">
        <v>8</v>
      </c>
      <c r="F19" s="10"/>
      <c r="G19" s="10">
        <v>10</v>
      </c>
      <c r="H19" s="10">
        <v>18</v>
      </c>
      <c r="I19" s="10"/>
    </row>
    <row r="20" spans="2:9" x14ac:dyDescent="0.25">
      <c r="C20" t="s">
        <v>2057</v>
      </c>
      <c r="D20" s="10">
        <v>3</v>
      </c>
      <c r="E20" s="10">
        <v>19</v>
      </c>
      <c r="F20" s="10"/>
      <c r="G20" s="10">
        <v>23</v>
      </c>
      <c r="H20" s="10">
        <v>45</v>
      </c>
      <c r="I20" s="10"/>
    </row>
    <row r="21" spans="2:9" x14ac:dyDescent="0.25">
      <c r="C21" t="s">
        <v>2058</v>
      </c>
      <c r="D21" s="10">
        <v>1</v>
      </c>
      <c r="E21" s="10">
        <v>6</v>
      </c>
      <c r="F21" s="10"/>
      <c r="G21" s="10">
        <v>10</v>
      </c>
      <c r="H21" s="10">
        <v>17</v>
      </c>
      <c r="I21" s="10"/>
    </row>
    <row r="22" spans="2:9" x14ac:dyDescent="0.25">
      <c r="C22" t="s">
        <v>2059</v>
      </c>
      <c r="D22" s="10"/>
      <c r="E22" s="10">
        <v>3</v>
      </c>
      <c r="F22" s="10"/>
      <c r="G22" s="10">
        <v>4</v>
      </c>
      <c r="H22" s="10">
        <v>7</v>
      </c>
      <c r="I22" s="10"/>
    </row>
    <row r="23" spans="2:9" x14ac:dyDescent="0.25">
      <c r="C23" t="s">
        <v>2060</v>
      </c>
      <c r="D23" s="10">
        <v>6</v>
      </c>
      <c r="E23" s="10">
        <v>30</v>
      </c>
      <c r="F23" s="10"/>
      <c r="G23" s="10">
        <v>49</v>
      </c>
      <c r="H23" s="10">
        <v>85</v>
      </c>
      <c r="I23" s="10"/>
    </row>
    <row r="24" spans="2:9" x14ac:dyDescent="0.25">
      <c r="C24" t="s">
        <v>2061</v>
      </c>
      <c r="D24" s="10"/>
      <c r="E24" s="10"/>
      <c r="F24" s="10"/>
      <c r="G24" s="10">
        <v>3</v>
      </c>
      <c r="H24" s="10">
        <v>3</v>
      </c>
      <c r="I24" s="10"/>
    </row>
    <row r="25" spans="2:9" x14ac:dyDescent="0.25">
      <c r="B25" t="s">
        <v>2042</v>
      </c>
      <c r="C25" t="s">
        <v>2062</v>
      </c>
      <c r="D25" s="10">
        <v>4</v>
      </c>
      <c r="E25" s="10">
        <v>11</v>
      </c>
      <c r="F25" s="10">
        <v>1</v>
      </c>
      <c r="G25" s="10">
        <v>26</v>
      </c>
      <c r="H25" s="10">
        <v>42</v>
      </c>
      <c r="I25" s="10"/>
    </row>
    <row r="26" spans="2:9" x14ac:dyDescent="0.25">
      <c r="B26" t="s">
        <v>2043</v>
      </c>
      <c r="C26" t="s">
        <v>2063</v>
      </c>
      <c r="D26" s="10">
        <v>1</v>
      </c>
      <c r="E26" s="10">
        <v>7</v>
      </c>
      <c r="F26" s="10"/>
      <c r="G26" s="10">
        <v>9</v>
      </c>
      <c r="H26" s="10">
        <v>17</v>
      </c>
      <c r="I26" s="10"/>
    </row>
    <row r="27" spans="2:9" x14ac:dyDescent="0.25">
      <c r="C27" t="s">
        <v>2064</v>
      </c>
      <c r="D27" s="10">
        <v>1</v>
      </c>
      <c r="E27" s="10">
        <v>6</v>
      </c>
      <c r="F27" s="10">
        <v>1</v>
      </c>
      <c r="G27" s="10">
        <v>13</v>
      </c>
      <c r="H27" s="10">
        <v>21</v>
      </c>
      <c r="I27" s="10"/>
    </row>
    <row r="28" spans="2:9" x14ac:dyDescent="0.25">
      <c r="C28" t="s">
        <v>2065</v>
      </c>
      <c r="D28" s="10"/>
      <c r="E28" s="10">
        <v>4</v>
      </c>
      <c r="F28" s="10"/>
      <c r="G28" s="10">
        <v>4</v>
      </c>
      <c r="H28" s="10">
        <v>8</v>
      </c>
      <c r="I28" s="10"/>
    </row>
    <row r="29" spans="2:9" x14ac:dyDescent="0.25">
      <c r="C29" t="s">
        <v>2066</v>
      </c>
      <c r="D29" s="10"/>
      <c r="E29" s="10">
        <v>7</v>
      </c>
      <c r="F29" s="10"/>
      <c r="G29" s="10">
        <v>14</v>
      </c>
      <c r="H29" s="10">
        <v>21</v>
      </c>
      <c r="I29" s="10"/>
    </row>
    <row r="30" spans="2:9" x14ac:dyDescent="0.25">
      <c r="B30" t="s">
        <v>2044</v>
      </c>
      <c r="C30" t="s">
        <v>2067</v>
      </c>
      <c r="D30" s="10"/>
      <c r="E30" s="10">
        <v>16</v>
      </c>
      <c r="F30" s="10">
        <v>1</v>
      </c>
      <c r="G30" s="10">
        <v>28</v>
      </c>
      <c r="H30" s="10">
        <v>45</v>
      </c>
      <c r="I30" s="10"/>
    </row>
    <row r="31" spans="2:9" x14ac:dyDescent="0.25">
      <c r="C31" t="s">
        <v>2068</v>
      </c>
      <c r="D31" s="10">
        <v>2</v>
      </c>
      <c r="E31" s="10">
        <v>12</v>
      </c>
      <c r="F31" s="10">
        <v>1</v>
      </c>
      <c r="G31" s="10">
        <v>36</v>
      </c>
      <c r="H31" s="10">
        <v>51</v>
      </c>
      <c r="I31" s="10"/>
    </row>
    <row r="32" spans="2:9" x14ac:dyDescent="0.25">
      <c r="B32" t="s">
        <v>2045</v>
      </c>
      <c r="C32" t="s">
        <v>2069</v>
      </c>
      <c r="D32" s="10">
        <v>23</v>
      </c>
      <c r="E32" s="10">
        <v>132</v>
      </c>
      <c r="F32" s="10">
        <v>2</v>
      </c>
      <c r="G32" s="10">
        <v>187</v>
      </c>
      <c r="H32" s="10">
        <v>344</v>
      </c>
      <c r="I32" s="10"/>
    </row>
    <row r="33" spans="2:9" x14ac:dyDescent="0.25">
      <c r="B33" t="s">
        <v>2034</v>
      </c>
      <c r="D33" s="10">
        <v>57</v>
      </c>
      <c r="E33" s="10">
        <v>364</v>
      </c>
      <c r="F33" s="10">
        <v>14</v>
      </c>
      <c r="G33" s="10">
        <v>565</v>
      </c>
      <c r="H33" s="10">
        <v>1000</v>
      </c>
      <c r="I33" s="10"/>
    </row>
    <row r="38" spans="2:9" x14ac:dyDescent="0.25">
      <c r="B38" s="9" t="s">
        <v>6</v>
      </c>
      <c r="C38" t="s">
        <v>2070</v>
      </c>
    </row>
    <row r="40" spans="2:9" x14ac:dyDescent="0.25">
      <c r="B40" s="9" t="s">
        <v>2035</v>
      </c>
      <c r="C40" s="9" t="s">
        <v>2033</v>
      </c>
    </row>
    <row r="41" spans="2:9" x14ac:dyDescent="0.25">
      <c r="B41" s="9" t="s">
        <v>2036</v>
      </c>
      <c r="C41" s="11" t="s">
        <v>74</v>
      </c>
      <c r="D41" s="11" t="s">
        <v>14</v>
      </c>
      <c r="E41" s="11" t="s">
        <v>47</v>
      </c>
      <c r="F41" s="11" t="s">
        <v>20</v>
      </c>
    </row>
    <row r="42" spans="2:9" x14ac:dyDescent="0.25">
      <c r="B42" s="3" t="s">
        <v>2037</v>
      </c>
      <c r="C42" s="101">
        <v>6.1797752808988762E-2</v>
      </c>
      <c r="D42" s="101">
        <v>0.33707865168539325</v>
      </c>
      <c r="E42" s="101">
        <v>2.8089887640449437E-2</v>
      </c>
      <c r="F42" s="101">
        <v>0.5730337078651685</v>
      </c>
    </row>
    <row r="43" spans="2:9" x14ac:dyDescent="0.25">
      <c r="B43" s="100" t="s">
        <v>2046</v>
      </c>
      <c r="C43" s="101">
        <v>2.9411764705882353E-2</v>
      </c>
      <c r="D43" s="101">
        <v>0.29411764705882354</v>
      </c>
      <c r="E43" s="101">
        <v>5.8823529411764705E-2</v>
      </c>
      <c r="F43" s="101">
        <v>0.61764705882352944</v>
      </c>
    </row>
    <row r="44" spans="2:9" x14ac:dyDescent="0.25">
      <c r="B44" s="100" t="s">
        <v>2047</v>
      </c>
      <c r="C44" s="101">
        <v>6.6666666666666666E-2</v>
      </c>
      <c r="D44" s="101">
        <v>0.35</v>
      </c>
      <c r="E44" s="101">
        <v>1.6666666666666666E-2</v>
      </c>
      <c r="F44" s="101">
        <v>0.56666666666666665</v>
      </c>
    </row>
    <row r="45" spans="2:9" x14ac:dyDescent="0.25">
      <c r="B45" s="100" t="s">
        <v>2048</v>
      </c>
      <c r="C45" s="101">
        <v>5.4054054054054057E-2</v>
      </c>
      <c r="D45" s="101">
        <v>0.32432432432432434</v>
      </c>
      <c r="E45" s="101">
        <v>2.7027027027027029E-2</v>
      </c>
      <c r="F45" s="101">
        <v>0.59459459459459463</v>
      </c>
    </row>
    <row r="46" spans="2:9" x14ac:dyDescent="0.25">
      <c r="B46" s="100" t="s">
        <v>2049</v>
      </c>
      <c r="C46" s="101">
        <v>0</v>
      </c>
      <c r="D46" s="101">
        <v>0.6428571428571429</v>
      </c>
      <c r="E46" s="101">
        <v>0</v>
      </c>
      <c r="F46" s="101">
        <v>0.35714285714285715</v>
      </c>
    </row>
    <row r="47" spans="2:9" x14ac:dyDescent="0.25">
      <c r="B47" s="100" t="s">
        <v>2050</v>
      </c>
      <c r="C47" s="101">
        <v>6.25E-2</v>
      </c>
      <c r="D47" s="101">
        <v>0.3125</v>
      </c>
      <c r="E47" s="101">
        <v>6.25E-2</v>
      </c>
      <c r="F47" s="101">
        <v>0.5625</v>
      </c>
    </row>
    <row r="48" spans="2:9" x14ac:dyDescent="0.25">
      <c r="B48" s="100" t="s">
        <v>2051</v>
      </c>
      <c r="C48" s="101">
        <v>0.17647058823529413</v>
      </c>
      <c r="D48" s="101">
        <v>0.17647058823529413</v>
      </c>
      <c r="E48" s="101">
        <v>0</v>
      </c>
      <c r="F48" s="101">
        <v>0.6470588235294118</v>
      </c>
    </row>
    <row r="49" spans="2:6" x14ac:dyDescent="0.25">
      <c r="B49" s="3" t="s">
        <v>2038</v>
      </c>
      <c r="C49" s="101">
        <v>8.6956521739130432E-2</v>
      </c>
      <c r="D49" s="101">
        <v>0.43478260869565216</v>
      </c>
      <c r="E49" s="101">
        <v>0</v>
      </c>
      <c r="F49" s="101">
        <v>0.47826086956521741</v>
      </c>
    </row>
    <row r="50" spans="2:6" x14ac:dyDescent="0.25">
      <c r="B50" s="100" t="s">
        <v>2052</v>
      </c>
      <c r="C50" s="101">
        <v>8.6956521739130432E-2</v>
      </c>
      <c r="D50" s="101">
        <v>0.43478260869565216</v>
      </c>
      <c r="E50" s="101">
        <v>0</v>
      </c>
      <c r="F50" s="101">
        <v>0.47826086956521741</v>
      </c>
    </row>
    <row r="51" spans="2:6" x14ac:dyDescent="0.25">
      <c r="B51" s="3" t="s">
        <v>2039</v>
      </c>
      <c r="C51" s="101">
        <v>2.0833333333333332E-2</v>
      </c>
      <c r="D51" s="101">
        <v>0.47916666666666669</v>
      </c>
      <c r="E51" s="101">
        <v>6.25E-2</v>
      </c>
      <c r="F51" s="101">
        <v>0.4375</v>
      </c>
    </row>
    <row r="52" spans="2:6" x14ac:dyDescent="0.25">
      <c r="B52" s="100" t="s">
        <v>2053</v>
      </c>
      <c r="C52" s="101">
        <v>0</v>
      </c>
      <c r="D52" s="101">
        <v>0.61538461538461542</v>
      </c>
      <c r="E52" s="101">
        <v>7.6923076923076927E-2</v>
      </c>
      <c r="F52" s="101">
        <v>0.30769230769230771</v>
      </c>
    </row>
    <row r="53" spans="2:6" x14ac:dyDescent="0.25">
      <c r="B53" s="100" t="s">
        <v>2054</v>
      </c>
      <c r="C53" s="101">
        <v>2.8571428571428571E-2</v>
      </c>
      <c r="D53" s="101">
        <v>0.42857142857142855</v>
      </c>
      <c r="E53" s="101">
        <v>5.7142857142857141E-2</v>
      </c>
      <c r="F53" s="101">
        <v>0.48571428571428571</v>
      </c>
    </row>
    <row r="54" spans="2:6" x14ac:dyDescent="0.25">
      <c r="B54" s="3" t="s">
        <v>2040</v>
      </c>
      <c r="C54" s="101">
        <v>0</v>
      </c>
      <c r="D54" s="101">
        <v>0</v>
      </c>
      <c r="E54" s="101">
        <v>0</v>
      </c>
      <c r="F54" s="101">
        <v>1</v>
      </c>
    </row>
    <row r="55" spans="2:6" x14ac:dyDescent="0.25">
      <c r="B55" s="100" t="s">
        <v>2055</v>
      </c>
      <c r="C55" s="101">
        <v>0</v>
      </c>
      <c r="D55" s="101">
        <v>0</v>
      </c>
      <c r="E55" s="101">
        <v>0</v>
      </c>
      <c r="F55" s="101">
        <v>1</v>
      </c>
    </row>
    <row r="56" spans="2:6" x14ac:dyDescent="0.25">
      <c r="B56" s="3" t="s">
        <v>2041</v>
      </c>
      <c r="C56" s="101">
        <v>5.7142857142857141E-2</v>
      </c>
      <c r="D56" s="101">
        <v>0.37714285714285717</v>
      </c>
      <c r="E56" s="101">
        <v>0</v>
      </c>
      <c r="F56" s="101">
        <v>0.56571428571428573</v>
      </c>
    </row>
    <row r="57" spans="2:6" x14ac:dyDescent="0.25">
      <c r="B57" s="100" t="s">
        <v>2056</v>
      </c>
      <c r="C57" s="101">
        <v>0</v>
      </c>
      <c r="D57" s="101">
        <v>0.44444444444444442</v>
      </c>
      <c r="E57" s="101">
        <v>0</v>
      </c>
      <c r="F57" s="101">
        <v>0.55555555555555558</v>
      </c>
    </row>
    <row r="58" spans="2:6" x14ac:dyDescent="0.25">
      <c r="B58" s="100" t="s">
        <v>2057</v>
      </c>
      <c r="C58" s="101">
        <v>6.6666666666666666E-2</v>
      </c>
      <c r="D58" s="101">
        <v>0.42222222222222222</v>
      </c>
      <c r="E58" s="101">
        <v>0</v>
      </c>
      <c r="F58" s="101">
        <v>0.51111111111111107</v>
      </c>
    </row>
    <row r="59" spans="2:6" x14ac:dyDescent="0.25">
      <c r="B59" s="100" t="s">
        <v>2058</v>
      </c>
      <c r="C59" s="101">
        <v>5.8823529411764705E-2</v>
      </c>
      <c r="D59" s="101">
        <v>0.35294117647058826</v>
      </c>
      <c r="E59" s="101">
        <v>0</v>
      </c>
      <c r="F59" s="101">
        <v>0.58823529411764708</v>
      </c>
    </row>
    <row r="60" spans="2:6" x14ac:dyDescent="0.25">
      <c r="B60" s="100" t="s">
        <v>2059</v>
      </c>
      <c r="C60" s="101">
        <v>0</v>
      </c>
      <c r="D60" s="101">
        <v>0.42857142857142855</v>
      </c>
      <c r="E60" s="101">
        <v>0</v>
      </c>
      <c r="F60" s="101">
        <v>0.5714285714285714</v>
      </c>
    </row>
    <row r="61" spans="2:6" x14ac:dyDescent="0.25">
      <c r="B61" s="100" t="s">
        <v>2060</v>
      </c>
      <c r="C61" s="101">
        <v>7.0588235294117646E-2</v>
      </c>
      <c r="D61" s="101">
        <v>0.35294117647058826</v>
      </c>
      <c r="E61" s="101">
        <v>0</v>
      </c>
      <c r="F61" s="101">
        <v>0.57647058823529407</v>
      </c>
    </row>
    <row r="62" spans="2:6" x14ac:dyDescent="0.25">
      <c r="B62" s="100" t="s">
        <v>2061</v>
      </c>
      <c r="C62" s="101">
        <v>0</v>
      </c>
      <c r="D62" s="101">
        <v>0</v>
      </c>
      <c r="E62" s="101">
        <v>0</v>
      </c>
      <c r="F62" s="101">
        <v>1</v>
      </c>
    </row>
    <row r="63" spans="2:6" x14ac:dyDescent="0.25">
      <c r="B63" s="3" t="s">
        <v>2042</v>
      </c>
      <c r="C63" s="101">
        <v>9.5238095238095233E-2</v>
      </c>
      <c r="D63" s="101">
        <v>0.26190476190476192</v>
      </c>
      <c r="E63" s="101">
        <v>2.3809523809523808E-2</v>
      </c>
      <c r="F63" s="101">
        <v>0.61904761904761907</v>
      </c>
    </row>
    <row r="64" spans="2:6" x14ac:dyDescent="0.25">
      <c r="B64" s="100" t="s">
        <v>2062</v>
      </c>
      <c r="C64" s="101">
        <v>9.5238095238095233E-2</v>
      </c>
      <c r="D64" s="101">
        <v>0.26190476190476192</v>
      </c>
      <c r="E64" s="101">
        <v>2.3809523809523808E-2</v>
      </c>
      <c r="F64" s="101">
        <v>0.61904761904761907</v>
      </c>
    </row>
    <row r="65" spans="2:6" x14ac:dyDescent="0.25">
      <c r="B65" s="3" t="s">
        <v>2043</v>
      </c>
      <c r="C65" s="101">
        <v>2.9850746268656716E-2</v>
      </c>
      <c r="D65" s="101">
        <v>0.35820895522388058</v>
      </c>
      <c r="E65" s="101">
        <v>1.4925373134328358E-2</v>
      </c>
      <c r="F65" s="101">
        <v>0.59701492537313428</v>
      </c>
    </row>
    <row r="66" spans="2:6" x14ac:dyDescent="0.25">
      <c r="B66" s="100" t="s">
        <v>2063</v>
      </c>
      <c r="C66" s="101">
        <v>5.8823529411764705E-2</v>
      </c>
      <c r="D66" s="101">
        <v>0.41176470588235292</v>
      </c>
      <c r="E66" s="101">
        <v>0</v>
      </c>
      <c r="F66" s="101">
        <v>0.52941176470588236</v>
      </c>
    </row>
    <row r="67" spans="2:6" x14ac:dyDescent="0.25">
      <c r="B67" s="100" t="s">
        <v>2064</v>
      </c>
      <c r="C67" s="101">
        <v>4.7619047619047616E-2</v>
      </c>
      <c r="D67" s="101">
        <v>0.2857142857142857</v>
      </c>
      <c r="E67" s="101">
        <v>4.7619047619047616E-2</v>
      </c>
      <c r="F67" s="101">
        <v>0.61904761904761907</v>
      </c>
    </row>
    <row r="68" spans="2:6" x14ac:dyDescent="0.25">
      <c r="B68" s="100" t="s">
        <v>2065</v>
      </c>
      <c r="C68" s="101">
        <v>0</v>
      </c>
      <c r="D68" s="101">
        <v>0.5</v>
      </c>
      <c r="E68" s="101">
        <v>0</v>
      </c>
      <c r="F68" s="101">
        <v>0.5</v>
      </c>
    </row>
    <row r="69" spans="2:6" x14ac:dyDescent="0.25">
      <c r="B69" s="100" t="s">
        <v>2066</v>
      </c>
      <c r="C69" s="101">
        <v>0</v>
      </c>
      <c r="D69" s="101">
        <v>0.33333333333333331</v>
      </c>
      <c r="E69" s="101">
        <v>0</v>
      </c>
      <c r="F69" s="101">
        <v>0.66666666666666663</v>
      </c>
    </row>
    <row r="70" spans="2:6" x14ac:dyDescent="0.25">
      <c r="B70" s="3" t="s">
        <v>2044</v>
      </c>
      <c r="C70" s="101">
        <v>2.0833333333333332E-2</v>
      </c>
      <c r="D70" s="101">
        <v>0.29166666666666669</v>
      </c>
      <c r="E70" s="101">
        <v>2.0833333333333332E-2</v>
      </c>
      <c r="F70" s="101">
        <v>0.66666666666666663</v>
      </c>
    </row>
    <row r="71" spans="2:6" x14ac:dyDescent="0.25">
      <c r="B71" s="100" t="s">
        <v>2067</v>
      </c>
      <c r="C71" s="101">
        <v>0</v>
      </c>
      <c r="D71" s="101">
        <v>0.35555555555555557</v>
      </c>
      <c r="E71" s="101">
        <v>2.2222222222222223E-2</v>
      </c>
      <c r="F71" s="101">
        <v>0.62222222222222223</v>
      </c>
    </row>
    <row r="72" spans="2:6" x14ac:dyDescent="0.25">
      <c r="B72" s="100" t="s">
        <v>2068</v>
      </c>
      <c r="C72" s="101">
        <v>3.9215686274509803E-2</v>
      </c>
      <c r="D72" s="101">
        <v>0.23529411764705882</v>
      </c>
      <c r="E72" s="101">
        <v>1.9607843137254902E-2</v>
      </c>
      <c r="F72" s="101">
        <v>0.70588235294117652</v>
      </c>
    </row>
    <row r="73" spans="2:6" x14ac:dyDescent="0.25">
      <c r="B73" s="3" t="s">
        <v>2045</v>
      </c>
      <c r="C73" s="101">
        <v>6.6860465116279064E-2</v>
      </c>
      <c r="D73" s="101">
        <v>0.38372093023255816</v>
      </c>
      <c r="E73" s="101">
        <v>5.8139534883720929E-3</v>
      </c>
      <c r="F73" s="101">
        <v>0.54360465116279066</v>
      </c>
    </row>
    <row r="74" spans="2:6" x14ac:dyDescent="0.25">
      <c r="B74" s="100" t="s">
        <v>2069</v>
      </c>
      <c r="C74" s="101">
        <v>6.6860465116279064E-2</v>
      </c>
      <c r="D74" s="101">
        <v>0.38372093023255816</v>
      </c>
      <c r="E74" s="101">
        <v>5.8139534883720929E-3</v>
      </c>
      <c r="F74" s="101">
        <v>0.54360465116279066</v>
      </c>
    </row>
    <row r="75" spans="2:6" x14ac:dyDescent="0.25">
      <c r="B75" s="3" t="s">
        <v>2034</v>
      </c>
      <c r="C75" s="101">
        <v>5.7000000000000002E-2</v>
      </c>
      <c r="D75" s="101">
        <v>0.36399999999999999</v>
      </c>
      <c r="E75" s="101">
        <v>1.4E-2</v>
      </c>
      <c r="F75" s="101">
        <v>0.56499999999999995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FD71-F39F-42B0-B06F-B28B5AD01A31}">
  <sheetPr>
    <tabColor theme="7"/>
  </sheetPr>
  <dimension ref="B3:I46"/>
  <sheetViews>
    <sheetView showGridLines="0" topLeftCell="F5" zoomScaleNormal="100" workbookViewId="0"/>
  </sheetViews>
  <sheetFormatPr defaultRowHeight="15.75" x14ac:dyDescent="0.25"/>
  <cols>
    <col min="1" max="1" width="3.625" customWidth="1"/>
    <col min="2" max="2" width="16.5" bestFit="1" customWidth="1"/>
    <col min="3" max="7" width="9.75" customWidth="1"/>
  </cols>
  <sheetData>
    <row r="3" spans="2:9" ht="21" x14ac:dyDescent="0.35">
      <c r="I3" s="14" t="s">
        <v>2231</v>
      </c>
    </row>
    <row r="5" spans="2:9" x14ac:dyDescent="0.25">
      <c r="B5" s="9" t="s">
        <v>2031</v>
      </c>
      <c r="C5" t="s">
        <v>2070</v>
      </c>
    </row>
    <row r="6" spans="2:9" x14ac:dyDescent="0.25">
      <c r="B6" s="9" t="s">
        <v>2103</v>
      </c>
      <c r="C6" t="s">
        <v>2070</v>
      </c>
    </row>
    <row r="7" spans="2:9" ht="21" x14ac:dyDescent="0.35">
      <c r="I7" s="14" t="s">
        <v>2205</v>
      </c>
    </row>
    <row r="8" spans="2:9" x14ac:dyDescent="0.25">
      <c r="B8" s="9" t="s">
        <v>2035</v>
      </c>
      <c r="C8" s="9" t="s">
        <v>2033</v>
      </c>
    </row>
    <row r="9" spans="2:9" ht="31.5" x14ac:dyDescent="0.25">
      <c r="B9" s="9" t="s">
        <v>2036</v>
      </c>
      <c r="C9" s="11" t="s">
        <v>74</v>
      </c>
      <c r="D9" s="11" t="s">
        <v>14</v>
      </c>
      <c r="E9" s="11" t="s">
        <v>20</v>
      </c>
      <c r="F9" s="11" t="s">
        <v>2034</v>
      </c>
    </row>
    <row r="10" spans="2:9" x14ac:dyDescent="0.25">
      <c r="B10" s="13" t="s">
        <v>2080</v>
      </c>
      <c r="C10" s="10">
        <v>6</v>
      </c>
      <c r="D10" s="10">
        <v>36</v>
      </c>
      <c r="E10" s="10">
        <v>49</v>
      </c>
      <c r="F10" s="10">
        <v>91</v>
      </c>
    </row>
    <row r="11" spans="2:9" x14ac:dyDescent="0.25">
      <c r="B11" s="13" t="s">
        <v>2081</v>
      </c>
      <c r="C11" s="10">
        <v>7</v>
      </c>
      <c r="D11" s="10">
        <v>28</v>
      </c>
      <c r="E11" s="10">
        <v>44</v>
      </c>
      <c r="F11" s="10">
        <v>79</v>
      </c>
    </row>
    <row r="12" spans="2:9" x14ac:dyDescent="0.25">
      <c r="B12" s="13" t="s">
        <v>2073</v>
      </c>
      <c r="C12" s="10">
        <v>4</v>
      </c>
      <c r="D12" s="10">
        <v>33</v>
      </c>
      <c r="E12" s="10">
        <v>49</v>
      </c>
      <c r="F12" s="10">
        <v>86</v>
      </c>
    </row>
    <row r="13" spans="2:9" x14ac:dyDescent="0.25">
      <c r="B13" s="13" t="s">
        <v>2082</v>
      </c>
      <c r="C13" s="10">
        <v>1</v>
      </c>
      <c r="D13" s="10">
        <v>30</v>
      </c>
      <c r="E13" s="10">
        <v>46</v>
      </c>
      <c r="F13" s="10">
        <v>77</v>
      </c>
    </row>
    <row r="14" spans="2:9" x14ac:dyDescent="0.25">
      <c r="B14" s="13" t="s">
        <v>2074</v>
      </c>
      <c r="C14" s="10">
        <v>3</v>
      </c>
      <c r="D14" s="10">
        <v>35</v>
      </c>
      <c r="E14" s="10">
        <v>46</v>
      </c>
      <c r="F14" s="10">
        <v>84</v>
      </c>
    </row>
    <row r="15" spans="2:9" x14ac:dyDescent="0.25">
      <c r="B15" s="13" t="s">
        <v>2075</v>
      </c>
      <c r="C15" s="10">
        <v>3</v>
      </c>
      <c r="D15" s="10">
        <v>28</v>
      </c>
      <c r="E15" s="10">
        <v>55</v>
      </c>
      <c r="F15" s="10">
        <v>86</v>
      </c>
    </row>
    <row r="16" spans="2:9" x14ac:dyDescent="0.25">
      <c r="B16" s="13" t="s">
        <v>2076</v>
      </c>
      <c r="C16" s="10">
        <v>4</v>
      </c>
      <c r="D16" s="10">
        <v>31</v>
      </c>
      <c r="E16" s="10">
        <v>58</v>
      </c>
      <c r="F16" s="10">
        <v>93</v>
      </c>
    </row>
    <row r="17" spans="2:9" x14ac:dyDescent="0.25">
      <c r="B17" s="13" t="s">
        <v>2077</v>
      </c>
      <c r="C17" s="10">
        <v>8</v>
      </c>
      <c r="D17" s="10">
        <v>35</v>
      </c>
      <c r="E17" s="10">
        <v>41</v>
      </c>
      <c r="F17" s="10">
        <v>84</v>
      </c>
    </row>
    <row r="18" spans="2:9" x14ac:dyDescent="0.25">
      <c r="B18" s="13" t="s">
        <v>2078</v>
      </c>
      <c r="C18" s="10">
        <v>5</v>
      </c>
      <c r="D18" s="10">
        <v>23</v>
      </c>
      <c r="E18" s="10">
        <v>45</v>
      </c>
      <c r="F18" s="10">
        <v>73</v>
      </c>
    </row>
    <row r="19" spans="2:9" x14ac:dyDescent="0.25">
      <c r="B19" s="13" t="s">
        <v>2079</v>
      </c>
      <c r="C19" s="10">
        <v>6</v>
      </c>
      <c r="D19" s="10">
        <v>26</v>
      </c>
      <c r="E19" s="10">
        <v>45</v>
      </c>
      <c r="F19" s="10">
        <v>77</v>
      </c>
    </row>
    <row r="20" spans="2:9" x14ac:dyDescent="0.25">
      <c r="B20" s="13" t="s">
        <v>2083</v>
      </c>
      <c r="C20" s="10">
        <v>3</v>
      </c>
      <c r="D20" s="10">
        <v>27</v>
      </c>
      <c r="E20" s="10">
        <v>45</v>
      </c>
      <c r="F20" s="10">
        <v>75</v>
      </c>
    </row>
    <row r="21" spans="2:9" x14ac:dyDescent="0.25">
      <c r="B21" s="13" t="s">
        <v>2084</v>
      </c>
      <c r="C21" s="10">
        <v>7</v>
      </c>
      <c r="D21" s="10">
        <v>32</v>
      </c>
      <c r="E21" s="10">
        <v>42</v>
      </c>
      <c r="F21" s="10">
        <v>81</v>
      </c>
    </row>
    <row r="22" spans="2:9" x14ac:dyDescent="0.25">
      <c r="B22" s="13" t="s">
        <v>2034</v>
      </c>
      <c r="C22" s="10">
        <v>57</v>
      </c>
      <c r="D22" s="10">
        <v>364</v>
      </c>
      <c r="E22" s="10">
        <v>565</v>
      </c>
      <c r="F22" s="10">
        <v>986</v>
      </c>
    </row>
    <row r="29" spans="2:9" x14ac:dyDescent="0.25">
      <c r="B29" s="9" t="s">
        <v>2031</v>
      </c>
      <c r="C29" t="s">
        <v>2070</v>
      </c>
    </row>
    <row r="30" spans="2:9" x14ac:dyDescent="0.25">
      <c r="B30" s="9" t="s">
        <v>2103</v>
      </c>
      <c r="C30" t="s">
        <v>2070</v>
      </c>
    </row>
    <row r="31" spans="2:9" ht="21" x14ac:dyDescent="0.35">
      <c r="I31" s="14" t="s">
        <v>2205</v>
      </c>
    </row>
    <row r="32" spans="2:9" x14ac:dyDescent="0.25">
      <c r="B32" s="9" t="s">
        <v>2207</v>
      </c>
      <c r="C32" s="9" t="s">
        <v>2033</v>
      </c>
    </row>
    <row r="33" spans="2:6" ht="31.5" x14ac:dyDescent="0.25">
      <c r="B33" s="9" t="s">
        <v>2036</v>
      </c>
      <c r="C33" s="11" t="s">
        <v>74</v>
      </c>
      <c r="D33" s="11" t="s">
        <v>14</v>
      </c>
      <c r="E33" s="11" t="s">
        <v>20</v>
      </c>
      <c r="F33" s="11" t="s">
        <v>2034</v>
      </c>
    </row>
    <row r="34" spans="2:6" x14ac:dyDescent="0.25">
      <c r="B34" s="13" t="s">
        <v>2080</v>
      </c>
      <c r="C34" s="101">
        <v>0.4303424311439305</v>
      </c>
      <c r="D34" s="101">
        <v>0.45479827295443809</v>
      </c>
      <c r="E34" s="101">
        <v>3.7229869258240544</v>
      </c>
      <c r="F34" s="101">
        <v>2.2129796898747474</v>
      </c>
    </row>
    <row r="35" spans="2:6" x14ac:dyDescent="0.25">
      <c r="B35" s="13" t="s">
        <v>2081</v>
      </c>
      <c r="C35" s="101">
        <v>0.33893026786557579</v>
      </c>
      <c r="D35" s="101">
        <v>0.5092985083379471</v>
      </c>
      <c r="E35" s="101">
        <v>3.068258836227884</v>
      </c>
      <c r="F35" s="101">
        <v>1.9194463152221317</v>
      </c>
    </row>
    <row r="36" spans="2:6" x14ac:dyDescent="0.25">
      <c r="B36" s="13" t="s">
        <v>2073</v>
      </c>
      <c r="C36" s="101">
        <v>0.3896757343466225</v>
      </c>
      <c r="D36" s="101">
        <v>0.58806294858545005</v>
      </c>
      <c r="E36" s="101">
        <v>3.423788547177907</v>
      </c>
      <c r="F36" s="101">
        <v>2.1945397564235329</v>
      </c>
    </row>
    <row r="37" spans="2:6" x14ac:dyDescent="0.25">
      <c r="B37" s="13" t="s">
        <v>2082</v>
      </c>
      <c r="C37" s="101">
        <v>4.3923948220064728E-2</v>
      </c>
      <c r="D37" s="101">
        <v>0.45449956274718928</v>
      </c>
      <c r="E37" s="101">
        <v>3.126267561037849</v>
      </c>
      <c r="F37" s="101">
        <v>2.0452885537451535</v>
      </c>
    </row>
    <row r="38" spans="2:6" x14ac:dyDescent="0.25">
      <c r="B38" s="13" t="s">
        <v>2074</v>
      </c>
      <c r="C38" s="101">
        <v>0.60941088269543298</v>
      </c>
      <c r="D38" s="101">
        <v>0.44483004914862107</v>
      </c>
      <c r="E38" s="101">
        <v>2.8408058126552276</v>
      </c>
      <c r="F38" s="101">
        <v>1.762789901790816</v>
      </c>
    </row>
    <row r="39" spans="2:6" x14ac:dyDescent="0.25">
      <c r="B39" s="13" t="s">
        <v>2075</v>
      </c>
      <c r="C39" s="101">
        <v>0.27941424705866896</v>
      </c>
      <c r="D39" s="101">
        <v>0.50431644311753665</v>
      </c>
      <c r="E39" s="101">
        <v>3.2039365591097728</v>
      </c>
      <c r="F39" s="101">
        <v>2.2229722546454016</v>
      </c>
    </row>
    <row r="40" spans="2:6" x14ac:dyDescent="0.25">
      <c r="B40" s="13" t="s">
        <v>2076</v>
      </c>
      <c r="C40" s="101">
        <v>0.5383988085896827</v>
      </c>
      <c r="D40" s="101">
        <v>0.45828238834827018</v>
      </c>
      <c r="E40" s="101">
        <v>3.4686598366396373</v>
      </c>
      <c r="F40" s="101">
        <v>2.3391679548199367</v>
      </c>
    </row>
    <row r="41" spans="2:6" x14ac:dyDescent="0.25">
      <c r="B41" s="13" t="s">
        <v>2077</v>
      </c>
      <c r="C41" s="101">
        <v>0.62395742271606958</v>
      </c>
      <c r="D41" s="101">
        <v>0.47207280528456608</v>
      </c>
      <c r="E41" s="101">
        <v>3.5860509187722847</v>
      </c>
      <c r="F41" s="101">
        <v>2.0064558956708578</v>
      </c>
    </row>
    <row r="42" spans="2:6" x14ac:dyDescent="0.25">
      <c r="B42" s="13" t="s">
        <v>2078</v>
      </c>
      <c r="C42" s="101">
        <v>0.54126913488939032</v>
      </c>
      <c r="D42" s="101">
        <v>0.49930603042914795</v>
      </c>
      <c r="E42" s="101">
        <v>2.329066492461819</v>
      </c>
      <c r="F42" s="101">
        <v>1.6301147470561532</v>
      </c>
    </row>
    <row r="43" spans="2:6" x14ac:dyDescent="0.25">
      <c r="B43" s="13" t="s">
        <v>2079</v>
      </c>
      <c r="C43" s="101">
        <v>0.61542614080327951</v>
      </c>
      <c r="D43" s="101">
        <v>0.45408120859029782</v>
      </c>
      <c r="E43" s="101">
        <v>3.3193671356883865</v>
      </c>
      <c r="F43" s="101">
        <v>2.1411712905733089</v>
      </c>
    </row>
    <row r="44" spans="2:6" x14ac:dyDescent="0.25">
      <c r="B44" s="13" t="s">
        <v>2083</v>
      </c>
      <c r="C44" s="101">
        <v>0.28113296659728415</v>
      </c>
      <c r="D44" s="101">
        <v>0.51791858792325085</v>
      </c>
      <c r="E44" s="101">
        <v>3.0064681341150394</v>
      </c>
      <c r="F44" s="101">
        <v>2.0015768907852856</v>
      </c>
    </row>
    <row r="45" spans="2:6" x14ac:dyDescent="0.25">
      <c r="B45" s="13" t="s">
        <v>2084</v>
      </c>
      <c r="C45" s="101">
        <v>0.36473894220616859</v>
      </c>
      <c r="D45" s="101">
        <v>0.56363794383700405</v>
      </c>
      <c r="E45" s="101">
        <v>2.8333770343656912</v>
      </c>
      <c r="F45" s="101">
        <v>1.7233508918714355</v>
      </c>
    </row>
    <row r="46" spans="2:6" x14ac:dyDescent="0.25">
      <c r="B46" s="13" t="s">
        <v>2034</v>
      </c>
      <c r="C46" s="101">
        <v>0.45902451521720045</v>
      </c>
      <c r="D46" s="101">
        <v>0.4928674197712547</v>
      </c>
      <c r="E46" s="101">
        <v>3.1727080457559311</v>
      </c>
      <c r="F46" s="101">
        <v>2.0265194564058993</v>
      </c>
    </row>
  </sheetData>
  <pageMargins left="0.7" right="0.7" top="0.75" bottom="0.75" header="0.3" footer="0.3"/>
  <pageSetup orientation="portrait" horizontalDpi="300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6FCC-8BCC-432C-8309-F131B4962E60}">
  <sheetPr>
    <tabColor theme="4"/>
  </sheetPr>
  <dimension ref="B2:Q62"/>
  <sheetViews>
    <sheetView showGridLines="0" zoomScaleNormal="100" workbookViewId="0"/>
  </sheetViews>
  <sheetFormatPr defaultRowHeight="15.75" x14ac:dyDescent="0.25"/>
  <cols>
    <col min="1" max="1" width="3.625" customWidth="1"/>
    <col min="2" max="2" width="18.5" customWidth="1"/>
    <col min="3" max="4" width="10.125" customWidth="1"/>
    <col min="5" max="5" width="9" style="24"/>
    <col min="6" max="12" width="9.5" customWidth="1"/>
    <col min="13" max="16" width="5.875" customWidth="1"/>
  </cols>
  <sheetData>
    <row r="2" spans="2:17" ht="28.5" x14ac:dyDescent="0.45">
      <c r="H2" s="64" t="s">
        <v>2219</v>
      </c>
    </row>
    <row r="3" spans="2:17" x14ac:dyDescent="0.25">
      <c r="D3" s="25"/>
      <c r="H3" s="78" t="s">
        <v>2191</v>
      </c>
    </row>
    <row r="4" spans="2:17" x14ac:dyDescent="0.25">
      <c r="D4" s="25"/>
      <c r="F4" s="137" t="s">
        <v>20</v>
      </c>
      <c r="G4" s="137" t="s">
        <v>14</v>
      </c>
      <c r="H4" s="137" t="s">
        <v>74</v>
      </c>
    </row>
    <row r="5" spans="2:17" ht="21" x14ac:dyDescent="0.35">
      <c r="B5" s="66" t="s">
        <v>2158</v>
      </c>
      <c r="Q5" s="14" t="s">
        <v>2204</v>
      </c>
    </row>
    <row r="6" spans="2:17" ht="45" customHeight="1" thickBot="1" x14ac:dyDescent="0.3">
      <c r="B6" s="138" t="s">
        <v>2104</v>
      </c>
      <c r="C6" s="28" t="s">
        <v>2101</v>
      </c>
      <c r="D6" s="28" t="s">
        <v>2102</v>
      </c>
      <c r="E6" s="139" t="s">
        <v>2220</v>
      </c>
      <c r="F6" s="139" t="s">
        <v>2095</v>
      </c>
      <c r="G6" s="139" t="s">
        <v>2096</v>
      </c>
      <c r="H6" s="139" t="s">
        <v>2097</v>
      </c>
      <c r="I6" s="139" t="s">
        <v>2203</v>
      </c>
      <c r="J6" s="140" t="s">
        <v>2098</v>
      </c>
      <c r="K6" s="140" t="s">
        <v>2099</v>
      </c>
      <c r="L6" s="140" t="s">
        <v>2100</v>
      </c>
    </row>
    <row r="7" spans="2:17" ht="16.5" thickTop="1" x14ac:dyDescent="0.25">
      <c r="B7" s="29" t="s">
        <v>2105</v>
      </c>
      <c r="C7" s="30">
        <v>0</v>
      </c>
      <c r="D7" s="31">
        <v>999</v>
      </c>
      <c r="E7" s="32">
        <f>COUNTIFS(Crowdfunding!$Y$7:$Y$1006,"&gt;="&amp; 'Bonus Analysis by Goal Range'!$C7,Crowdfunding!$Y$7:$Y$1006,"&lt;"&amp; 'Bonus Analysis by Goal Range'!$D7)</f>
        <v>64</v>
      </c>
      <c r="F7" s="41">
        <f>COUNTIFS(Crowdfunding!$E$7:$E$1006,"&gt;="&amp; 'Bonus Analysis by Goal Range'!$C7,  Crowdfunding!$E$7:$E$1006,"&lt;"&amp; 'Bonus Analysis by Goal Range'!$D7,  Crowdfunding!$H$7:$H$1006,"="&amp;F$4)</f>
        <v>30</v>
      </c>
      <c r="G7" s="41">
        <f>COUNTIFS(Crowdfunding!$E$7:$E$1006,"&gt;="&amp; 'Bonus Analysis by Goal Range'!$C7,  Crowdfunding!$E$7:$E$1006,"&lt;"&amp; 'Bonus Analysis by Goal Range'!$D7,  Crowdfunding!$H$7:$H$1006,"="&amp;G$4)</f>
        <v>20</v>
      </c>
      <c r="H7" s="41">
        <f>COUNTIFS(Crowdfunding!$E$7:$E$1006,"&gt;="&amp; 'Bonus Analysis by Goal Range'!$C7,  Crowdfunding!$E$7:$E$1006,"&lt;"&amp; 'Bonus Analysis by Goal Range'!$D7,  Crowdfunding!$H$7:$H$1006,"="&amp;H$4)</f>
        <v>1</v>
      </c>
      <c r="I7" s="41">
        <f>SUM(F7:H7)</f>
        <v>51</v>
      </c>
      <c r="J7" s="44">
        <f t="shared" ref="J7:J19" si="0">IFERROR(F7/$I7,0)</f>
        <v>0.58823529411764708</v>
      </c>
      <c r="K7" s="44">
        <f t="shared" ref="K7:K19" si="1">IFERROR(G7/$I7,0)</f>
        <v>0.39215686274509803</v>
      </c>
      <c r="L7" s="44">
        <f t="shared" ref="L7:L19" si="2">IFERROR(H7/$I7,0)</f>
        <v>1.9607843137254902E-2</v>
      </c>
    </row>
    <row r="8" spans="2:17" x14ac:dyDescent="0.25">
      <c r="B8" s="33" t="s">
        <v>2106</v>
      </c>
      <c r="C8" s="34">
        <v>1000</v>
      </c>
      <c r="D8" s="34">
        <v>4999</v>
      </c>
      <c r="E8" s="35">
        <f>COUNTIFS(Crowdfunding!$Y$7:$Y$1006,"&gt;="&amp; 'Bonus Analysis by Goal Range'!$C8,Crowdfunding!$Y$7:$Y$1006,"&lt;"&amp; 'Bonus Analysis by Goal Range'!$D8)</f>
        <v>240</v>
      </c>
      <c r="F8" s="42">
        <f>COUNTIFS(Crowdfunding!$E$7:$E$1006,"&gt;="&amp; 'Bonus Analysis by Goal Range'!$C8,  Crowdfunding!$E$7:$E$1006,"&lt;"&amp; 'Bonus Analysis by Goal Range'!$D8,  Crowdfunding!$H$7:$H$1006,"="&amp;F$4)</f>
        <v>191</v>
      </c>
      <c r="G8" s="42">
        <f>COUNTIFS(Crowdfunding!$E$7:$E$1006,"&gt;="&amp; 'Bonus Analysis by Goal Range'!$C8,  Crowdfunding!$E$7:$E$1006,"&lt;"&amp; 'Bonus Analysis by Goal Range'!$D8,  Crowdfunding!$H$7:$H$1006,"="&amp;G$4)</f>
        <v>38</v>
      </c>
      <c r="H8" s="42">
        <f>COUNTIFS(Crowdfunding!$E$7:$E$1006,"&gt;="&amp; 'Bonus Analysis by Goal Range'!$C8,  Crowdfunding!$E$7:$E$1006,"&lt;"&amp; 'Bonus Analysis by Goal Range'!$D8,  Crowdfunding!$H$7:$H$1006,"="&amp;H$4)</f>
        <v>2</v>
      </c>
      <c r="I8" s="42">
        <f t="shared" ref="I8:I18" si="3">SUM(F8:H8)</f>
        <v>231</v>
      </c>
      <c r="J8" s="45">
        <f t="shared" si="0"/>
        <v>0.82683982683982682</v>
      </c>
      <c r="K8" s="45">
        <f t="shared" si="1"/>
        <v>0.16450216450216451</v>
      </c>
      <c r="L8" s="45">
        <f t="shared" si="2"/>
        <v>8.658008658008658E-3</v>
      </c>
      <c r="M8" s="25"/>
      <c r="N8" s="25"/>
      <c r="O8" s="25"/>
      <c r="P8" s="25"/>
    </row>
    <row r="9" spans="2:17" x14ac:dyDescent="0.25">
      <c r="B9" s="36" t="s">
        <v>2107</v>
      </c>
      <c r="C9" s="37">
        <v>5000</v>
      </c>
      <c r="D9" s="37">
        <v>9999</v>
      </c>
      <c r="E9" s="38">
        <f>COUNTIFS(Crowdfunding!$Y$7:$Y$1006,"&gt;="&amp; 'Bonus Analysis by Goal Range'!$C9,Crowdfunding!$Y$7:$Y$1006,"&lt;"&amp; 'Bonus Analysis by Goal Range'!$D9)</f>
        <v>299</v>
      </c>
      <c r="F9" s="43">
        <f>COUNTIFS(Crowdfunding!$E$7:$E$1006,"&gt;="&amp; 'Bonus Analysis by Goal Range'!$C9,  Crowdfunding!$E$7:$E$1006,"&lt;"&amp; 'Bonus Analysis by Goal Range'!$D9,  Crowdfunding!$H$7:$H$1006,"="&amp;F$4)</f>
        <v>164</v>
      </c>
      <c r="G9" s="43">
        <f>COUNTIFS(Crowdfunding!$E$7:$E$1006,"&gt;="&amp; 'Bonus Analysis by Goal Range'!$C9,  Crowdfunding!$E$7:$E$1006,"&lt;"&amp; 'Bonus Analysis by Goal Range'!$D9,  Crowdfunding!$H$7:$H$1006,"="&amp;G$4)</f>
        <v>126</v>
      </c>
      <c r="H9" s="43">
        <f>COUNTIFS(Crowdfunding!$E$7:$E$1006,"&gt;="&amp; 'Bonus Analysis by Goal Range'!$C9,  Crowdfunding!$E$7:$E$1006,"&lt;"&amp; 'Bonus Analysis by Goal Range'!$D9,  Crowdfunding!$H$7:$H$1006,"="&amp;H$4)</f>
        <v>25</v>
      </c>
      <c r="I9" s="43">
        <f t="shared" si="3"/>
        <v>315</v>
      </c>
      <c r="J9" s="46">
        <f t="shared" si="0"/>
        <v>0.52063492063492067</v>
      </c>
      <c r="K9" s="46">
        <f t="shared" si="1"/>
        <v>0.4</v>
      </c>
      <c r="L9" s="46">
        <f t="shared" si="2"/>
        <v>7.9365079365079361E-2</v>
      </c>
      <c r="M9" s="25"/>
      <c r="N9" s="25"/>
      <c r="O9" s="25"/>
      <c r="P9" s="25"/>
    </row>
    <row r="10" spans="2:17" x14ac:dyDescent="0.25">
      <c r="B10" s="33" t="s">
        <v>2232</v>
      </c>
      <c r="C10" s="34">
        <v>10000</v>
      </c>
      <c r="D10" s="34">
        <v>14999</v>
      </c>
      <c r="E10" s="35">
        <f>COUNTIFS(Crowdfunding!$Y$7:$Y$1006,"&gt;="&amp; 'Bonus Analysis by Goal Range'!$C10,Crowdfunding!$Y$7:$Y$1006,"&lt;"&amp; 'Bonus Analysis by Goal Range'!$D10)</f>
        <v>16</v>
      </c>
      <c r="F10" s="42">
        <f>COUNTIFS(Crowdfunding!$E$7:$E$1006,"&gt;="&amp; 'Bonus Analysis by Goal Range'!$C10,  Crowdfunding!$E$7:$E$1006,"&lt;"&amp; 'Bonus Analysis by Goal Range'!$D10,  Crowdfunding!$H$7:$H$1006,"="&amp;F$4)</f>
        <v>4</v>
      </c>
      <c r="G10" s="42">
        <f>COUNTIFS(Crowdfunding!$E$7:$E$1006,"&gt;="&amp; 'Bonus Analysis by Goal Range'!$C10,  Crowdfunding!$E$7:$E$1006,"&lt;"&amp; 'Bonus Analysis by Goal Range'!$D10,  Crowdfunding!$H$7:$H$1006,"="&amp;G$4)</f>
        <v>5</v>
      </c>
      <c r="H10" s="42">
        <f>COUNTIFS(Crowdfunding!$E$7:$E$1006,"&gt;="&amp; 'Bonus Analysis by Goal Range'!$C10,  Crowdfunding!$E$7:$E$1006,"&lt;"&amp; 'Bonus Analysis by Goal Range'!$D10,  Crowdfunding!$H$7:$H$1006,"="&amp;H$4)</f>
        <v>0</v>
      </c>
      <c r="I10" s="42">
        <f t="shared" si="3"/>
        <v>9</v>
      </c>
      <c r="J10" s="45">
        <f t="shared" si="0"/>
        <v>0.44444444444444442</v>
      </c>
      <c r="K10" s="45">
        <f t="shared" si="1"/>
        <v>0.55555555555555558</v>
      </c>
      <c r="L10" s="45">
        <f t="shared" si="2"/>
        <v>0</v>
      </c>
    </row>
    <row r="11" spans="2:17" x14ac:dyDescent="0.25">
      <c r="B11" s="36" t="s">
        <v>2108</v>
      </c>
      <c r="C11" s="37">
        <v>15000</v>
      </c>
      <c r="D11" s="37">
        <v>19999</v>
      </c>
      <c r="E11" s="38">
        <f>COUNTIFS(Crowdfunding!$Y$7:$Y$1006,"&gt;="&amp; 'Bonus Analysis by Goal Range'!$C11,Crowdfunding!$Y$7:$Y$1006,"&lt;"&amp; 'Bonus Analysis by Goal Range'!$D11)</f>
        <v>12</v>
      </c>
      <c r="F11" s="43">
        <f>COUNTIFS(Crowdfunding!$E$7:$E$1006,"&gt;="&amp; 'Bonus Analysis by Goal Range'!$C11,  Crowdfunding!$E$7:$E$1006,"&lt;"&amp; 'Bonus Analysis by Goal Range'!$D11,  Crowdfunding!$H$7:$H$1006,"="&amp;F$4)</f>
        <v>10</v>
      </c>
      <c r="G11" s="43">
        <f>COUNTIFS(Crowdfunding!$E$7:$E$1006,"&gt;="&amp; 'Bonus Analysis by Goal Range'!$C11,  Crowdfunding!$E$7:$E$1006,"&lt;"&amp; 'Bonus Analysis by Goal Range'!$D11,  Crowdfunding!$H$7:$H$1006,"="&amp;G$4)</f>
        <v>0</v>
      </c>
      <c r="H11" s="43">
        <f>COUNTIFS(Crowdfunding!$E$7:$E$1006,"&gt;="&amp; 'Bonus Analysis by Goal Range'!$C11,  Crowdfunding!$E$7:$E$1006,"&lt;"&amp; 'Bonus Analysis by Goal Range'!$D11,  Crowdfunding!$H$7:$H$1006,"="&amp;H$4)</f>
        <v>0</v>
      </c>
      <c r="I11" s="43">
        <f t="shared" si="3"/>
        <v>10</v>
      </c>
      <c r="J11" s="46">
        <f t="shared" si="0"/>
        <v>1</v>
      </c>
      <c r="K11" s="46">
        <f t="shared" si="1"/>
        <v>0</v>
      </c>
      <c r="L11" s="46">
        <f t="shared" si="2"/>
        <v>0</v>
      </c>
    </row>
    <row r="12" spans="2:17" x14ac:dyDescent="0.25">
      <c r="B12" s="33" t="s">
        <v>2109</v>
      </c>
      <c r="C12" s="34">
        <v>20000</v>
      </c>
      <c r="D12" s="34">
        <v>24999</v>
      </c>
      <c r="E12" s="35">
        <f>COUNTIFS(Crowdfunding!$Y$7:$Y$1006,"&gt;="&amp; 'Bonus Analysis by Goal Range'!$C12,Crowdfunding!$Y$7:$Y$1006,"&lt;"&amp; 'Bonus Analysis by Goal Range'!$D12)</f>
        <v>10</v>
      </c>
      <c r="F12" s="42">
        <f>COUNTIFS(Crowdfunding!$E$7:$E$1006,"&gt;="&amp; 'Bonus Analysis by Goal Range'!$C12,  Crowdfunding!$E$7:$E$1006,"&lt;"&amp; 'Bonus Analysis by Goal Range'!$D12,  Crowdfunding!$H$7:$H$1006,"="&amp;F$4)</f>
        <v>7</v>
      </c>
      <c r="G12" s="42">
        <f>COUNTIFS(Crowdfunding!$E$7:$E$1006,"&gt;="&amp; 'Bonus Analysis by Goal Range'!$C12,  Crowdfunding!$E$7:$E$1006,"&lt;"&amp; 'Bonus Analysis by Goal Range'!$D12,  Crowdfunding!$H$7:$H$1006,"="&amp;G$4)</f>
        <v>0</v>
      </c>
      <c r="H12" s="42">
        <f>COUNTIFS(Crowdfunding!$E$7:$E$1006,"&gt;="&amp; 'Bonus Analysis by Goal Range'!$C12,  Crowdfunding!$E$7:$E$1006,"&lt;"&amp; 'Bonus Analysis by Goal Range'!$D12,  Crowdfunding!$H$7:$H$1006,"="&amp;H$4)</f>
        <v>0</v>
      </c>
      <c r="I12" s="42">
        <f t="shared" si="3"/>
        <v>7</v>
      </c>
      <c r="J12" s="45">
        <f t="shared" si="0"/>
        <v>1</v>
      </c>
      <c r="K12" s="45">
        <f t="shared" si="1"/>
        <v>0</v>
      </c>
      <c r="L12" s="45">
        <f t="shared" si="2"/>
        <v>0</v>
      </c>
    </row>
    <row r="13" spans="2:17" x14ac:dyDescent="0.25">
      <c r="B13" s="36" t="s">
        <v>2110</v>
      </c>
      <c r="C13" s="37">
        <v>25000</v>
      </c>
      <c r="D13" s="37">
        <v>29999</v>
      </c>
      <c r="E13" s="38">
        <f>COUNTIFS(Crowdfunding!$Y$7:$Y$1006,"&gt;="&amp; 'Bonus Analysis by Goal Range'!$C13,Crowdfunding!$Y$7:$Y$1006,"&lt;"&amp; 'Bonus Analysis by Goal Range'!$D13)</f>
        <v>15</v>
      </c>
      <c r="F13" s="43">
        <f>COUNTIFS(Crowdfunding!$E$7:$E$1006,"&gt;="&amp; 'Bonus Analysis by Goal Range'!$C13,  Crowdfunding!$E$7:$E$1006,"&lt;"&amp; 'Bonus Analysis by Goal Range'!$D13,  Crowdfunding!$H$7:$H$1006,"="&amp;F$4)</f>
        <v>11</v>
      </c>
      <c r="G13" s="43">
        <f>COUNTIFS(Crowdfunding!$E$7:$E$1006,"&gt;="&amp; 'Bonus Analysis by Goal Range'!$C13,  Crowdfunding!$E$7:$E$1006,"&lt;"&amp; 'Bonus Analysis by Goal Range'!$D13,  Crowdfunding!$H$7:$H$1006,"="&amp;G$4)</f>
        <v>3</v>
      </c>
      <c r="H13" s="43">
        <f>COUNTIFS(Crowdfunding!$E$7:$E$1006,"&gt;="&amp; 'Bonus Analysis by Goal Range'!$C13,  Crowdfunding!$E$7:$E$1006,"&lt;"&amp; 'Bonus Analysis by Goal Range'!$D13,  Crowdfunding!$H$7:$H$1006,"="&amp;H$4)</f>
        <v>0</v>
      </c>
      <c r="I13" s="43">
        <f t="shared" si="3"/>
        <v>14</v>
      </c>
      <c r="J13" s="46">
        <f t="shared" si="0"/>
        <v>0.7857142857142857</v>
      </c>
      <c r="K13" s="46">
        <f t="shared" si="1"/>
        <v>0.21428571428571427</v>
      </c>
      <c r="L13" s="46">
        <f t="shared" si="2"/>
        <v>0</v>
      </c>
    </row>
    <row r="14" spans="2:17" x14ac:dyDescent="0.25">
      <c r="B14" s="33" t="s">
        <v>2111</v>
      </c>
      <c r="C14" s="34">
        <v>30000</v>
      </c>
      <c r="D14" s="34">
        <v>34999</v>
      </c>
      <c r="E14" s="35">
        <f>COUNTIFS(Crowdfunding!$Y$7:$Y$1006,"&gt;="&amp; 'Bonus Analysis by Goal Range'!$C14,Crowdfunding!$Y$7:$Y$1006,"&lt;"&amp; 'Bonus Analysis by Goal Range'!$D14)</f>
        <v>9</v>
      </c>
      <c r="F14" s="42">
        <f>COUNTIFS(Crowdfunding!$E$7:$E$1006,"&gt;="&amp; 'Bonus Analysis by Goal Range'!$C14,  Crowdfunding!$E$7:$E$1006,"&lt;"&amp; 'Bonus Analysis by Goal Range'!$D14,  Crowdfunding!$H$7:$H$1006,"="&amp;F$4)</f>
        <v>7</v>
      </c>
      <c r="G14" s="42">
        <f>COUNTIFS(Crowdfunding!$E$7:$E$1006,"&gt;="&amp; 'Bonus Analysis by Goal Range'!$C14,  Crowdfunding!$E$7:$E$1006,"&lt;"&amp; 'Bonus Analysis by Goal Range'!$D14,  Crowdfunding!$H$7:$H$1006,"="&amp;G$4)</f>
        <v>0</v>
      </c>
      <c r="H14" s="42">
        <f>COUNTIFS(Crowdfunding!$E$7:$E$1006,"&gt;="&amp; 'Bonus Analysis by Goal Range'!$C14,  Crowdfunding!$E$7:$E$1006,"&lt;"&amp; 'Bonus Analysis by Goal Range'!$D14,  Crowdfunding!$H$7:$H$1006,"="&amp;H$4)</f>
        <v>0</v>
      </c>
      <c r="I14" s="42">
        <f t="shared" si="3"/>
        <v>7</v>
      </c>
      <c r="J14" s="45">
        <f t="shared" si="0"/>
        <v>1</v>
      </c>
      <c r="K14" s="45">
        <f t="shared" si="1"/>
        <v>0</v>
      </c>
      <c r="L14" s="45">
        <f t="shared" si="2"/>
        <v>0</v>
      </c>
    </row>
    <row r="15" spans="2:17" x14ac:dyDescent="0.25">
      <c r="B15" s="36" t="s">
        <v>2112</v>
      </c>
      <c r="C15" s="37">
        <v>35000</v>
      </c>
      <c r="D15" s="37">
        <v>39999</v>
      </c>
      <c r="E15" s="38">
        <f>COUNTIFS(Crowdfunding!$Y$7:$Y$1006,"&gt;="&amp; 'Bonus Analysis by Goal Range'!$C15,Crowdfunding!$Y$7:$Y$1006,"&lt;"&amp; 'Bonus Analysis by Goal Range'!$D15)</f>
        <v>11</v>
      </c>
      <c r="F15" s="43">
        <f>COUNTIFS(Crowdfunding!$E$7:$E$1006,"&gt;="&amp; 'Bonus Analysis by Goal Range'!$C15,  Crowdfunding!$E$7:$E$1006,"&lt;"&amp; 'Bonus Analysis by Goal Range'!$D15,  Crowdfunding!$H$7:$H$1006,"="&amp;F$4)</f>
        <v>8</v>
      </c>
      <c r="G15" s="43">
        <f>COUNTIFS(Crowdfunding!$E$7:$E$1006,"&gt;="&amp; 'Bonus Analysis by Goal Range'!$C15,  Crowdfunding!$E$7:$E$1006,"&lt;"&amp; 'Bonus Analysis by Goal Range'!$D15,  Crowdfunding!$H$7:$H$1006,"="&amp;G$4)</f>
        <v>3</v>
      </c>
      <c r="H15" s="43">
        <f>COUNTIFS(Crowdfunding!$E$7:$E$1006,"&gt;="&amp; 'Bonus Analysis by Goal Range'!$C15,  Crowdfunding!$E$7:$E$1006,"&lt;"&amp; 'Bonus Analysis by Goal Range'!$D15,  Crowdfunding!$H$7:$H$1006,"="&amp;H$4)</f>
        <v>1</v>
      </c>
      <c r="I15" s="43">
        <f t="shared" si="3"/>
        <v>12</v>
      </c>
      <c r="J15" s="46">
        <f t="shared" si="0"/>
        <v>0.66666666666666663</v>
      </c>
      <c r="K15" s="46">
        <f t="shared" si="1"/>
        <v>0.25</v>
      </c>
      <c r="L15" s="46">
        <f t="shared" si="2"/>
        <v>8.3333333333333329E-2</v>
      </c>
    </row>
    <row r="16" spans="2:17" x14ac:dyDescent="0.25">
      <c r="B16" s="33" t="s">
        <v>2113</v>
      </c>
      <c r="C16" s="34">
        <v>40000</v>
      </c>
      <c r="D16" s="34">
        <v>44999</v>
      </c>
      <c r="E16" s="35">
        <f>COUNTIFS(Crowdfunding!$Y$7:$Y$1006,"&gt;="&amp; 'Bonus Analysis by Goal Range'!$C16,Crowdfunding!$Y$7:$Y$1006,"&lt;"&amp; 'Bonus Analysis by Goal Range'!$D16)</f>
        <v>11</v>
      </c>
      <c r="F16" s="42">
        <f>COUNTIFS(Crowdfunding!$E$7:$E$1006,"&gt;="&amp; 'Bonus Analysis by Goal Range'!$C16,  Crowdfunding!$E$7:$E$1006,"&lt;"&amp; 'Bonus Analysis by Goal Range'!$D16,  Crowdfunding!$H$7:$H$1006,"="&amp;F$4)</f>
        <v>11</v>
      </c>
      <c r="G16" s="42">
        <f>COUNTIFS(Crowdfunding!$E$7:$E$1006,"&gt;="&amp; 'Bonus Analysis by Goal Range'!$C16,  Crowdfunding!$E$7:$E$1006,"&lt;"&amp; 'Bonus Analysis by Goal Range'!$D16,  Crowdfunding!$H$7:$H$1006,"="&amp;G$4)</f>
        <v>3</v>
      </c>
      <c r="H16" s="42">
        <f>COUNTIFS(Crowdfunding!$E$7:$E$1006,"&gt;="&amp; 'Bonus Analysis by Goal Range'!$C16,  Crowdfunding!$E$7:$E$1006,"&lt;"&amp; 'Bonus Analysis by Goal Range'!$D16,  Crowdfunding!$H$7:$H$1006,"="&amp;H$4)</f>
        <v>0</v>
      </c>
      <c r="I16" s="42">
        <f t="shared" si="3"/>
        <v>14</v>
      </c>
      <c r="J16" s="45">
        <f t="shared" si="0"/>
        <v>0.7857142857142857</v>
      </c>
      <c r="K16" s="45">
        <f t="shared" si="1"/>
        <v>0.21428571428571427</v>
      </c>
      <c r="L16" s="45">
        <f t="shared" si="2"/>
        <v>0</v>
      </c>
    </row>
    <row r="17" spans="2:17" x14ac:dyDescent="0.25">
      <c r="B17" s="36" t="s">
        <v>2114</v>
      </c>
      <c r="C17" s="37">
        <v>45000</v>
      </c>
      <c r="D17" s="37">
        <v>49999</v>
      </c>
      <c r="E17" s="38">
        <f>COUNTIFS(Crowdfunding!$Y$7:$Y$1006,"&gt;="&amp; 'Bonus Analysis by Goal Range'!$C17,Crowdfunding!$Y$7:$Y$1006,"&lt;"&amp; 'Bonus Analysis by Goal Range'!$D17)</f>
        <v>15</v>
      </c>
      <c r="F17" s="43">
        <f>COUNTIFS(Crowdfunding!$E$7:$E$1006,"&gt;="&amp; 'Bonus Analysis by Goal Range'!$C17,  Crowdfunding!$E$7:$E$1006,"&lt;"&amp; 'Bonus Analysis by Goal Range'!$D17,  Crowdfunding!$H$7:$H$1006,"="&amp;F$4)</f>
        <v>8</v>
      </c>
      <c r="G17" s="43">
        <f>COUNTIFS(Crowdfunding!$E$7:$E$1006,"&gt;="&amp; 'Bonus Analysis by Goal Range'!$C17,  Crowdfunding!$E$7:$E$1006,"&lt;"&amp; 'Bonus Analysis by Goal Range'!$D17,  Crowdfunding!$H$7:$H$1006,"="&amp;G$4)</f>
        <v>3</v>
      </c>
      <c r="H17" s="43">
        <f>COUNTIFS(Crowdfunding!$E$7:$E$1006,"&gt;="&amp; 'Bonus Analysis by Goal Range'!$C17,  Crowdfunding!$E$7:$E$1006,"&lt;"&amp; 'Bonus Analysis by Goal Range'!$D17,  Crowdfunding!$H$7:$H$1006,"="&amp;H$4)</f>
        <v>0</v>
      </c>
      <c r="I17" s="43">
        <f t="shared" si="3"/>
        <v>11</v>
      </c>
      <c r="J17" s="46">
        <f t="shared" si="0"/>
        <v>0.72727272727272729</v>
      </c>
      <c r="K17" s="46">
        <f t="shared" si="1"/>
        <v>0.27272727272727271</v>
      </c>
      <c r="L17" s="46">
        <f t="shared" si="2"/>
        <v>0</v>
      </c>
    </row>
    <row r="18" spans="2:17" x14ac:dyDescent="0.25">
      <c r="B18" s="33" t="s">
        <v>2115</v>
      </c>
      <c r="C18" s="34">
        <v>50000</v>
      </c>
      <c r="D18" s="34"/>
      <c r="E18" s="35">
        <f>COUNTIFS(Crowdfunding!$Y$7:$Y$1006,"&gt;="&amp; 'Bonus Analysis by Goal Range'!$C18)</f>
        <v>298</v>
      </c>
      <c r="F18" s="42">
        <f>COUNTIFS(Crowdfunding!$E$7:$E$1006,"&gt;="&amp; 'Bonus Analysis by Goal Range'!$C18,  Crowdfunding!$H$7:$H$1006,"="&amp;F$4)</f>
        <v>114</v>
      </c>
      <c r="G18" s="42">
        <f>COUNTIFS(Crowdfunding!$E$7:$E$1006,"&gt;="&amp; 'Bonus Analysis by Goal Range'!$C18,  Crowdfunding!$H$7:$H$1006,"="&amp;G$4)</f>
        <v>163</v>
      </c>
      <c r="H18" s="42">
        <f>COUNTIFS(Crowdfunding!$E$7:$E$1006,"&gt;="&amp; 'Bonus Analysis by Goal Range'!$C18,  Crowdfunding!$H$7:$H$1006,"="&amp;H$4)</f>
        <v>28</v>
      </c>
      <c r="I18" s="42">
        <f t="shared" si="3"/>
        <v>305</v>
      </c>
      <c r="J18" s="45">
        <f t="shared" si="0"/>
        <v>0.3737704918032787</v>
      </c>
      <c r="K18" s="45">
        <f t="shared" si="1"/>
        <v>0.53442622950819674</v>
      </c>
      <c r="L18" s="45">
        <f t="shared" si="2"/>
        <v>9.1803278688524587E-2</v>
      </c>
    </row>
    <row r="19" spans="2:17" x14ac:dyDescent="0.25">
      <c r="B19" s="27"/>
      <c r="C19" s="28"/>
      <c r="D19" s="28"/>
      <c r="E19" s="40">
        <f>SUM(E7:E18)</f>
        <v>1000</v>
      </c>
      <c r="F19" s="40">
        <f t="shared" ref="F19:I19" si="4">SUM(F7:F18)</f>
        <v>565</v>
      </c>
      <c r="G19" s="40">
        <f t="shared" si="4"/>
        <v>364</v>
      </c>
      <c r="H19" s="40">
        <f t="shared" si="4"/>
        <v>57</v>
      </c>
      <c r="I19" s="40">
        <f t="shared" si="4"/>
        <v>986</v>
      </c>
      <c r="J19" s="47">
        <f t="shared" si="0"/>
        <v>0.57302231237322521</v>
      </c>
      <c r="K19" s="47">
        <f t="shared" si="1"/>
        <v>0.36916835699797163</v>
      </c>
      <c r="L19" s="47">
        <f t="shared" si="2"/>
        <v>5.7809330628803245E-2</v>
      </c>
    </row>
    <row r="22" spans="2:17" ht="21" x14ac:dyDescent="0.35">
      <c r="B22" s="14" t="s">
        <v>2204</v>
      </c>
    </row>
    <row r="27" spans="2:17" ht="21" x14ac:dyDescent="0.35">
      <c r="Q27" s="14" t="s">
        <v>2204</v>
      </c>
    </row>
    <row r="54" spans="2:17" s="23" customFormat="1" ht="7.5" customHeight="1" x14ac:dyDescent="0.25">
      <c r="E54" s="65"/>
    </row>
    <row r="56" spans="2:17" ht="23.25" x14ac:dyDescent="0.35">
      <c r="B56" s="63" t="s">
        <v>2218</v>
      </c>
      <c r="Q56" s="14" t="s">
        <v>2233</v>
      </c>
    </row>
    <row r="57" spans="2:17" ht="43.5" thickBot="1" x14ac:dyDescent="0.3">
      <c r="B57" s="27" t="s">
        <v>2104</v>
      </c>
      <c r="C57" s="28" t="s">
        <v>2101</v>
      </c>
      <c r="D57" s="28" t="s">
        <v>2102</v>
      </c>
      <c r="E57" s="40" t="s">
        <v>2094</v>
      </c>
      <c r="F57" s="40" t="s">
        <v>2095</v>
      </c>
      <c r="G57" s="40" t="s">
        <v>2096</v>
      </c>
      <c r="H57" s="40" t="s">
        <v>2097</v>
      </c>
      <c r="I57" s="40" t="s">
        <v>2203</v>
      </c>
      <c r="J57" s="39" t="s">
        <v>2098</v>
      </c>
      <c r="K57" s="39" t="s">
        <v>2099</v>
      </c>
      <c r="L57" s="39" t="s">
        <v>2100</v>
      </c>
    </row>
    <row r="58" spans="2:17" ht="16.5" thickTop="1" x14ac:dyDescent="0.25">
      <c r="B58" s="29" t="s">
        <v>2105</v>
      </c>
      <c r="C58" s="30">
        <v>0</v>
      </c>
      <c r="D58" s="31">
        <v>999</v>
      </c>
      <c r="E58" s="32">
        <f>COUNTIFS(Crowdfunding!$Y$7:$Y$1006,"&gt;="&amp; 'Bonus Analysis by Goal Range'!$C58,Crowdfunding!$Y$7:$Y$1006,"&lt;"&amp; 'Bonus Analysis by Goal Range'!$D58)</f>
        <v>64</v>
      </c>
      <c r="F58" s="41">
        <f>COUNTIFS(Crowdfunding!$E$7:$E$1006,"&gt;="&amp; 'Bonus Analysis by Goal Range'!$C58,  Crowdfunding!$E$7:$E$1006,"&lt;"&amp; 'Bonus Analysis by Goal Range'!$D58,  Crowdfunding!$H$7:$H$1006,"="&amp;F$4)</f>
        <v>30</v>
      </c>
      <c r="G58" s="41">
        <f>COUNTIFS(Crowdfunding!$E$7:$E$1006,"&gt;="&amp; 'Bonus Analysis by Goal Range'!$C58,  Crowdfunding!$E$7:$E$1006,"&lt;"&amp; 'Bonus Analysis by Goal Range'!$D58,  Crowdfunding!$H$7:$H$1006,"="&amp;G$4)</f>
        <v>20</v>
      </c>
      <c r="H58" s="41">
        <f>COUNTIFS(Crowdfunding!$E$7:$E$1006,"&gt;="&amp; 'Bonus Analysis by Goal Range'!$C58,  Crowdfunding!$E$7:$E$1006,"&lt;"&amp; 'Bonus Analysis by Goal Range'!$D58,  Crowdfunding!$H$7:$H$1006,"="&amp;H$4)</f>
        <v>1</v>
      </c>
      <c r="I58" s="41">
        <f>SUM(F58:H58)</f>
        <v>51</v>
      </c>
      <c r="J58" s="44">
        <f t="shared" ref="J58:L62" si="5">IFERROR(F58/$I58,0)</f>
        <v>0.58823529411764708</v>
      </c>
      <c r="K58" s="44">
        <f t="shared" si="5"/>
        <v>0.39215686274509803</v>
      </c>
      <c r="L58" s="44">
        <f t="shared" si="5"/>
        <v>1.9607843137254902E-2</v>
      </c>
    </row>
    <row r="59" spans="2:17" x14ac:dyDescent="0.25">
      <c r="B59" s="33" t="s">
        <v>2106</v>
      </c>
      <c r="C59" s="34">
        <v>1000</v>
      </c>
      <c r="D59" s="34">
        <v>4999</v>
      </c>
      <c r="E59" s="35">
        <f>COUNTIFS(Crowdfunding!$Y$7:$Y$1006,"&gt;="&amp; 'Bonus Analysis by Goal Range'!$C59,Crowdfunding!$Y$7:$Y$1006,"&lt;"&amp; 'Bonus Analysis by Goal Range'!$D59)</f>
        <v>240</v>
      </c>
      <c r="F59" s="42">
        <f>COUNTIFS(Crowdfunding!$E$7:$E$1006,"&gt;="&amp; 'Bonus Analysis by Goal Range'!$C59,  Crowdfunding!$E$7:$E$1006,"&lt;"&amp; 'Bonus Analysis by Goal Range'!$D59,  Crowdfunding!$H$7:$H$1006,"="&amp;F$4)</f>
        <v>191</v>
      </c>
      <c r="G59" s="42">
        <f>COUNTIFS(Crowdfunding!$E$7:$E$1006,"&gt;="&amp; 'Bonus Analysis by Goal Range'!$C59,  Crowdfunding!$E$7:$E$1006,"&lt;"&amp; 'Bonus Analysis by Goal Range'!$D59,  Crowdfunding!$H$7:$H$1006,"="&amp;G$4)</f>
        <v>38</v>
      </c>
      <c r="H59" s="42">
        <f>COUNTIFS(Crowdfunding!$E$7:$E$1006,"&gt;="&amp; 'Bonus Analysis by Goal Range'!$C59,  Crowdfunding!$E$7:$E$1006,"&lt;"&amp; 'Bonus Analysis by Goal Range'!$D59,  Crowdfunding!$H$7:$H$1006,"="&amp;H$4)</f>
        <v>2</v>
      </c>
      <c r="I59" s="42">
        <f t="shared" ref="I59:I61" si="6">SUM(F59:H59)</f>
        <v>231</v>
      </c>
      <c r="J59" s="45">
        <f t="shared" si="5"/>
        <v>0.82683982683982682</v>
      </c>
      <c r="K59" s="45">
        <f t="shared" si="5"/>
        <v>0.16450216450216451</v>
      </c>
      <c r="L59" s="45">
        <f t="shared" si="5"/>
        <v>8.658008658008658E-3</v>
      </c>
    </row>
    <row r="60" spans="2:17" x14ac:dyDescent="0.25">
      <c r="B60" s="36" t="s">
        <v>2107</v>
      </c>
      <c r="C60" s="37">
        <v>5000</v>
      </c>
      <c r="D60" s="37">
        <v>9999</v>
      </c>
      <c r="E60" s="38">
        <f>COUNTIFS(Crowdfunding!$Y$7:$Y$1006,"&gt;="&amp; 'Bonus Analysis by Goal Range'!$C60,Crowdfunding!$Y$7:$Y$1006,"&lt;"&amp; 'Bonus Analysis by Goal Range'!$D60)</f>
        <v>299</v>
      </c>
      <c r="F60" s="43">
        <f>COUNTIFS(Crowdfunding!$E$7:$E$1006,"&gt;="&amp; 'Bonus Analysis by Goal Range'!$C60,  Crowdfunding!$E$7:$E$1006,"&lt;"&amp; 'Bonus Analysis by Goal Range'!$D60,  Crowdfunding!$H$7:$H$1006,"="&amp;F$4)</f>
        <v>164</v>
      </c>
      <c r="G60" s="43">
        <f>COUNTIFS(Crowdfunding!$E$7:$E$1006,"&gt;="&amp; 'Bonus Analysis by Goal Range'!$C60,  Crowdfunding!$E$7:$E$1006,"&lt;"&amp; 'Bonus Analysis by Goal Range'!$D60,  Crowdfunding!$H$7:$H$1006,"="&amp;G$4)</f>
        <v>126</v>
      </c>
      <c r="H60" s="43">
        <f>COUNTIFS(Crowdfunding!$E$7:$E$1006,"&gt;="&amp; 'Bonus Analysis by Goal Range'!$C60,  Crowdfunding!$E$7:$E$1006,"&lt;"&amp; 'Bonus Analysis by Goal Range'!$D60,  Crowdfunding!$H$7:$H$1006,"="&amp;H$4)</f>
        <v>25</v>
      </c>
      <c r="I60" s="43">
        <f t="shared" si="6"/>
        <v>315</v>
      </c>
      <c r="J60" s="46">
        <f t="shared" si="5"/>
        <v>0.52063492063492067</v>
      </c>
      <c r="K60" s="46">
        <f t="shared" si="5"/>
        <v>0.4</v>
      </c>
      <c r="L60" s="46">
        <f t="shared" si="5"/>
        <v>7.9365079365079361E-2</v>
      </c>
    </row>
    <row r="61" spans="2:17" x14ac:dyDescent="0.25">
      <c r="B61" s="33" t="s">
        <v>2115</v>
      </c>
      <c r="C61" s="34">
        <v>50000</v>
      </c>
      <c r="D61" s="34"/>
      <c r="E61" s="35">
        <f>COUNTIFS(Crowdfunding!$Y$7:$Y$1006,"&gt;="&amp; 'Bonus Analysis by Goal Range'!$C61)</f>
        <v>298</v>
      </c>
      <c r="F61" s="42">
        <f>COUNTIFS(Crowdfunding!$E$7:$E$1006,"&gt;="&amp; 'Bonus Analysis by Goal Range'!$C61,  Crowdfunding!$H$7:$H$1006,"="&amp;F$4)</f>
        <v>114</v>
      </c>
      <c r="G61" s="42">
        <f>COUNTIFS(Crowdfunding!$E$7:$E$1006,"&gt;="&amp; 'Bonus Analysis by Goal Range'!$C61,  Crowdfunding!$H$7:$H$1006,"="&amp;G$4)</f>
        <v>163</v>
      </c>
      <c r="H61" s="42">
        <f>COUNTIFS(Crowdfunding!$E$7:$E$1006,"&gt;="&amp; 'Bonus Analysis by Goal Range'!$C61,  Crowdfunding!$H$7:$H$1006,"="&amp;H$4)</f>
        <v>28</v>
      </c>
      <c r="I61" s="42">
        <f t="shared" si="6"/>
        <v>305</v>
      </c>
      <c r="J61" s="45">
        <f t="shared" si="5"/>
        <v>0.3737704918032787</v>
      </c>
      <c r="K61" s="45">
        <f t="shared" si="5"/>
        <v>0.53442622950819674</v>
      </c>
      <c r="L61" s="45">
        <f t="shared" si="5"/>
        <v>9.1803278688524587E-2</v>
      </c>
    </row>
    <row r="62" spans="2:17" x14ac:dyDescent="0.25">
      <c r="B62" s="27"/>
      <c r="C62" s="28"/>
      <c r="D62" s="28"/>
      <c r="E62" s="40">
        <f>SUM(E58:E61)</f>
        <v>901</v>
      </c>
      <c r="F62" s="40">
        <f>SUM(F58:F61)</f>
        <v>499</v>
      </c>
      <c r="G62" s="40">
        <f>SUM(G58:G61)</f>
        <v>347</v>
      </c>
      <c r="H62" s="40">
        <f>SUM(H58:H61)</f>
        <v>56</v>
      </c>
      <c r="I62" s="40">
        <f>SUM(I58:I61)</f>
        <v>902</v>
      </c>
      <c r="J62" s="47">
        <f t="shared" si="5"/>
        <v>0.55321507760532151</v>
      </c>
      <c r="K62" s="47">
        <f>IFERROR(G62/$I62,0)</f>
        <v>0.38470066518847007</v>
      </c>
      <c r="L62" s="47">
        <f t="shared" si="5"/>
        <v>6.2084257206208429E-2</v>
      </c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97AC-8D52-4D4E-B2E5-25BA0D97FC98}">
  <sheetPr>
    <tabColor theme="4"/>
  </sheetPr>
  <dimension ref="B2:M935"/>
  <sheetViews>
    <sheetView showGridLines="0" workbookViewId="0">
      <pane ySplit="6" topLeftCell="A7" activePane="bottomLeft" state="frozen"/>
      <selection pane="bottomLeft"/>
    </sheetView>
  </sheetViews>
  <sheetFormatPr defaultRowHeight="15.75" x14ac:dyDescent="0.25"/>
  <cols>
    <col min="1" max="1" width="3.625" customWidth="1"/>
    <col min="2" max="2" width="22.25" customWidth="1"/>
    <col min="3" max="3" width="12.875" style="102" customWidth="1"/>
    <col min="4" max="4" width="9.75" style="102" customWidth="1"/>
    <col min="5" max="5" width="4.625" customWidth="1"/>
    <col min="6" max="6" width="22.5" customWidth="1"/>
    <col min="7" max="7" width="12.75" customWidth="1"/>
    <col min="8" max="8" width="7.125" customWidth="1"/>
    <col min="9" max="9" width="22.5" customWidth="1"/>
    <col min="10" max="10" width="12.75" customWidth="1"/>
    <col min="11" max="12" width="4.625" customWidth="1"/>
  </cols>
  <sheetData>
    <row r="2" spans="2:13" ht="28.5" x14ac:dyDescent="0.45">
      <c r="F2" s="64" t="s">
        <v>2168</v>
      </c>
    </row>
    <row r="3" spans="2:13" x14ac:dyDescent="0.25">
      <c r="F3" s="78" t="s">
        <v>2191</v>
      </c>
    </row>
    <row r="5" spans="2:13" ht="27.75" customHeight="1" x14ac:dyDescent="0.25">
      <c r="B5" s="96" t="s">
        <v>2116</v>
      </c>
      <c r="C5" s="103" t="s">
        <v>2184</v>
      </c>
      <c r="D5" s="16"/>
    </row>
    <row r="6" spans="2:13" ht="21.75" thickBot="1" x14ac:dyDescent="0.4">
      <c r="B6" s="9" t="s">
        <v>2185</v>
      </c>
      <c r="C6" s="104" t="s">
        <v>20</v>
      </c>
      <c r="D6" s="104" t="s">
        <v>14</v>
      </c>
      <c r="H6" s="76" t="s">
        <v>2164</v>
      </c>
      <c r="M6" s="14" t="s">
        <v>2210</v>
      </c>
    </row>
    <row r="7" spans="2:13" x14ac:dyDescent="0.25">
      <c r="B7" s="3">
        <v>0</v>
      </c>
      <c r="C7" s="16"/>
      <c r="D7" s="16">
        <v>0</v>
      </c>
      <c r="F7" s="52" t="s">
        <v>2211</v>
      </c>
      <c r="G7" s="52"/>
      <c r="I7" s="52" t="s">
        <v>2212</v>
      </c>
      <c r="J7" s="52"/>
    </row>
    <row r="8" spans="2:13" x14ac:dyDescent="0.25">
      <c r="B8" s="3">
        <v>1</v>
      </c>
      <c r="C8" s="16">
        <v>158</v>
      </c>
      <c r="D8" s="16"/>
      <c r="F8" s="49" t="s">
        <v>2117</v>
      </c>
      <c r="G8" s="145">
        <f>AVERAGE(C:C)</f>
        <v>851.14690265486729</v>
      </c>
      <c r="I8" s="49" t="s">
        <v>2117</v>
      </c>
      <c r="J8" s="145">
        <f>AVERAGE(D:D)</f>
        <v>585.61538461538464</v>
      </c>
    </row>
    <row r="9" spans="2:13" x14ac:dyDescent="0.25">
      <c r="B9" s="3">
        <v>2</v>
      </c>
      <c r="C9" s="16">
        <v>1425</v>
      </c>
      <c r="D9" s="16"/>
      <c r="F9" s="49" t="s">
        <v>2118</v>
      </c>
      <c r="G9" s="141">
        <v>54.046302934937671</v>
      </c>
      <c r="I9" s="49" t="s">
        <v>2118</v>
      </c>
      <c r="J9" s="141">
        <v>54.046302934937671</v>
      </c>
    </row>
    <row r="10" spans="2:13" x14ac:dyDescent="0.25">
      <c r="B10" s="3">
        <v>3</v>
      </c>
      <c r="C10" s="16"/>
      <c r="D10" s="16">
        <v>24</v>
      </c>
      <c r="F10" s="49" t="s">
        <v>2119</v>
      </c>
      <c r="G10" s="146">
        <f>MEDIAN(C:C)</f>
        <v>201</v>
      </c>
      <c r="I10" s="49" t="s">
        <v>2119</v>
      </c>
      <c r="J10" s="146">
        <f>MEDIAN(D:D)</f>
        <v>114.5</v>
      </c>
    </row>
    <row r="11" spans="2:13" x14ac:dyDescent="0.25">
      <c r="B11" s="3">
        <v>4</v>
      </c>
      <c r="C11" s="16"/>
      <c r="D11" s="16">
        <v>53</v>
      </c>
      <c r="F11" s="49" t="s">
        <v>2120</v>
      </c>
      <c r="G11" s="141">
        <f>_xlfn.STDEV.S(C:C)</f>
        <v>1267.366006183523</v>
      </c>
      <c r="I11" s="49" t="s">
        <v>2120</v>
      </c>
      <c r="J11" s="141">
        <f>_xlfn.STDEV.S(D:D)</f>
        <v>961.30819978260524</v>
      </c>
    </row>
    <row r="12" spans="2:13" x14ac:dyDescent="0.25">
      <c r="B12" s="3">
        <v>5</v>
      </c>
      <c r="C12" s="16">
        <v>174</v>
      </c>
      <c r="D12" s="16"/>
      <c r="F12" s="49" t="s">
        <v>2121</v>
      </c>
      <c r="G12" s="141">
        <f>_xlfn.VAR.S(C:C)</f>
        <v>1606216.5936295739</v>
      </c>
      <c r="I12" s="49" t="s">
        <v>2121</v>
      </c>
      <c r="J12" s="141">
        <f>_xlfn.VAR.S(D:D)</f>
        <v>924113.45496927318</v>
      </c>
    </row>
    <row r="13" spans="2:13" x14ac:dyDescent="0.25">
      <c r="B13" s="3">
        <v>6</v>
      </c>
      <c r="C13" s="16"/>
      <c r="D13" s="16">
        <v>18</v>
      </c>
      <c r="F13" s="49" t="s">
        <v>2104</v>
      </c>
      <c r="G13" s="141">
        <f>G15-G14</f>
        <v>7279</v>
      </c>
      <c r="I13" s="49" t="s">
        <v>2104</v>
      </c>
      <c r="J13" s="141">
        <f>J15-J14</f>
        <v>6080</v>
      </c>
    </row>
    <row r="14" spans="2:13" x14ac:dyDescent="0.25">
      <c r="B14" s="3">
        <v>7</v>
      </c>
      <c r="C14" s="16">
        <v>227</v>
      </c>
      <c r="D14" s="16"/>
      <c r="F14" s="49" t="s">
        <v>2122</v>
      </c>
      <c r="G14" s="141">
        <f>MIN(C:C)</f>
        <v>16</v>
      </c>
      <c r="I14" s="49" t="s">
        <v>2122</v>
      </c>
      <c r="J14" s="141">
        <f>MIN(D:D)</f>
        <v>0</v>
      </c>
    </row>
    <row r="15" spans="2:13" x14ac:dyDescent="0.25">
      <c r="B15" s="3">
        <v>9</v>
      </c>
      <c r="C15" s="16"/>
      <c r="D15" s="16">
        <v>44</v>
      </c>
      <c r="F15" s="49" t="s">
        <v>2123</v>
      </c>
      <c r="G15" s="141">
        <f>MAX(C:C)</f>
        <v>7295</v>
      </c>
      <c r="I15" s="49" t="s">
        <v>2123</v>
      </c>
      <c r="J15" s="141">
        <f>MAX(D:D)</f>
        <v>6080</v>
      </c>
    </row>
    <row r="16" spans="2:13" ht="16.5" thickBot="1" x14ac:dyDescent="0.3">
      <c r="B16" s="3">
        <v>10</v>
      </c>
      <c r="C16" s="16">
        <v>220</v>
      </c>
      <c r="D16" s="16"/>
      <c r="F16" s="50" t="s">
        <v>2124</v>
      </c>
      <c r="G16" s="53">
        <f>COUNT(C:C)</f>
        <v>565</v>
      </c>
      <c r="I16" s="50" t="s">
        <v>2124</v>
      </c>
      <c r="J16" s="53">
        <f>COUNT(D:D)</f>
        <v>364</v>
      </c>
    </row>
    <row r="17" spans="2:13" x14ac:dyDescent="0.25">
      <c r="B17" s="3">
        <v>11</v>
      </c>
      <c r="C17" s="16"/>
      <c r="D17" s="16">
        <v>27</v>
      </c>
    </row>
    <row r="18" spans="2:13" x14ac:dyDescent="0.25">
      <c r="B18" s="3">
        <v>12</v>
      </c>
      <c r="C18" s="16"/>
      <c r="D18" s="16">
        <v>55</v>
      </c>
    </row>
    <row r="19" spans="2:13" x14ac:dyDescent="0.25">
      <c r="B19" s="3">
        <v>13</v>
      </c>
      <c r="C19" s="16">
        <v>98</v>
      </c>
      <c r="D19" s="16"/>
      <c r="F19" t="s">
        <v>2126</v>
      </c>
    </row>
    <row r="20" spans="2:13" ht="16.5" thickBot="1" x14ac:dyDescent="0.3">
      <c r="B20" s="3">
        <v>14</v>
      </c>
      <c r="C20" s="16"/>
      <c r="D20" s="16">
        <v>200</v>
      </c>
      <c r="F20" t="s">
        <v>2137</v>
      </c>
    </row>
    <row r="21" spans="2:13" x14ac:dyDescent="0.25">
      <c r="B21" s="3">
        <v>15</v>
      </c>
      <c r="C21" s="16"/>
      <c r="D21" s="16">
        <v>452</v>
      </c>
      <c r="F21" s="51"/>
      <c r="G21" s="144" t="s">
        <v>2125</v>
      </c>
      <c r="H21" s="150" t="s">
        <v>2136</v>
      </c>
      <c r="I21" s="150"/>
    </row>
    <row r="22" spans="2:13" x14ac:dyDescent="0.25">
      <c r="B22" s="3">
        <v>16</v>
      </c>
      <c r="C22" s="16">
        <v>100</v>
      </c>
      <c r="D22" s="16"/>
      <c r="F22" s="49" t="s">
        <v>2117</v>
      </c>
      <c r="G22" s="54">
        <v>864.92446043165467</v>
      </c>
      <c r="H22" s="151">
        <v>588.85082872928172</v>
      </c>
      <c r="I22" s="151"/>
    </row>
    <row r="23" spans="2:13" x14ac:dyDescent="0.25">
      <c r="B23" s="3">
        <v>17</v>
      </c>
      <c r="C23" s="16">
        <v>1249</v>
      </c>
      <c r="D23" s="16"/>
      <c r="F23" s="49" t="s">
        <v>2127</v>
      </c>
      <c r="G23" s="54">
        <v>1624077.5906798886</v>
      </c>
      <c r="H23" s="152">
        <v>952903.29624584876</v>
      </c>
      <c r="I23" s="152"/>
    </row>
    <row r="24" spans="2:13" x14ac:dyDescent="0.25">
      <c r="B24" s="3">
        <v>19</v>
      </c>
      <c r="C24" s="16"/>
      <c r="D24" s="16">
        <v>674</v>
      </c>
      <c r="F24" s="49" t="s">
        <v>2128</v>
      </c>
      <c r="G24" s="49">
        <v>556</v>
      </c>
      <c r="H24" s="149">
        <v>364</v>
      </c>
      <c r="I24" s="149"/>
    </row>
    <row r="25" spans="2:13" ht="21" x14ac:dyDescent="0.35">
      <c r="B25" s="3">
        <v>20</v>
      </c>
      <c r="C25" s="16">
        <v>1396</v>
      </c>
      <c r="D25" s="16"/>
      <c r="F25" s="49" t="s">
        <v>2129</v>
      </c>
      <c r="G25" s="49">
        <v>0</v>
      </c>
      <c r="H25" s="149"/>
      <c r="I25" s="149"/>
      <c r="M25" s="14" t="s">
        <v>2213</v>
      </c>
    </row>
    <row r="26" spans="2:13" x14ac:dyDescent="0.25">
      <c r="B26" s="3">
        <v>21</v>
      </c>
      <c r="C26" s="16"/>
      <c r="D26" s="16">
        <v>558</v>
      </c>
      <c r="F26" s="49" t="s">
        <v>2130</v>
      </c>
      <c r="G26" s="49">
        <v>892</v>
      </c>
      <c r="H26" s="149"/>
      <c r="I26" s="149"/>
    </row>
    <row r="27" spans="2:13" x14ac:dyDescent="0.25">
      <c r="B27" s="3">
        <v>22</v>
      </c>
      <c r="C27" s="16">
        <v>890</v>
      </c>
      <c r="D27" s="16"/>
      <c r="F27" s="49" t="s">
        <v>2131</v>
      </c>
      <c r="G27" s="142">
        <v>3.704657757743715</v>
      </c>
      <c r="H27" s="149"/>
      <c r="I27" s="149"/>
    </row>
    <row r="28" spans="2:13" x14ac:dyDescent="0.25">
      <c r="B28" s="3">
        <v>23</v>
      </c>
      <c r="C28" s="16">
        <v>142</v>
      </c>
      <c r="D28" s="16"/>
      <c r="F28" s="49" t="s">
        <v>2132</v>
      </c>
      <c r="G28" s="142">
        <v>1.1235102458031366E-4</v>
      </c>
      <c r="H28" s="149"/>
      <c r="I28" s="149"/>
    </row>
    <row r="29" spans="2:13" x14ac:dyDescent="0.25">
      <c r="B29" s="3">
        <v>24</v>
      </c>
      <c r="C29" s="16">
        <v>2673</v>
      </c>
      <c r="D29" s="16"/>
      <c r="F29" s="49" t="s">
        <v>2133</v>
      </c>
      <c r="G29" s="142">
        <v>1.6465636746414047</v>
      </c>
      <c r="H29" s="149"/>
      <c r="I29" s="149"/>
    </row>
    <row r="30" spans="2:13" x14ac:dyDescent="0.25">
      <c r="B30" s="3">
        <v>25</v>
      </c>
      <c r="C30" s="16">
        <v>163</v>
      </c>
      <c r="D30" s="16"/>
      <c r="F30" s="49" t="s">
        <v>2134</v>
      </c>
      <c r="G30" s="142">
        <v>2.2470204916062733E-4</v>
      </c>
      <c r="H30" s="149"/>
      <c r="I30" s="149"/>
    </row>
    <row r="31" spans="2:13" ht="16.5" thickBot="1" x14ac:dyDescent="0.3">
      <c r="B31" s="3">
        <v>27</v>
      </c>
      <c r="C31" s="16"/>
      <c r="D31" s="16">
        <v>15</v>
      </c>
      <c r="F31" s="50" t="s">
        <v>2135</v>
      </c>
      <c r="G31" s="143">
        <v>1.9626270323885455</v>
      </c>
      <c r="H31" s="148"/>
      <c r="I31" s="148"/>
    </row>
    <row r="32" spans="2:13" x14ac:dyDescent="0.25">
      <c r="B32" s="3">
        <v>28</v>
      </c>
      <c r="C32" s="16">
        <v>2220</v>
      </c>
      <c r="D32" s="16"/>
      <c r="F32" s="49" t="s">
        <v>2138</v>
      </c>
    </row>
    <row r="33" spans="2:10" x14ac:dyDescent="0.25">
      <c r="B33" s="3">
        <v>29</v>
      </c>
      <c r="C33" s="16">
        <v>1606</v>
      </c>
      <c r="D33" s="16"/>
    </row>
    <row r="34" spans="2:10" x14ac:dyDescent="0.25">
      <c r="B34" s="3">
        <v>30</v>
      </c>
      <c r="C34" s="16">
        <v>129</v>
      </c>
      <c r="D34" s="16"/>
    </row>
    <row r="35" spans="2:10" x14ac:dyDescent="0.25">
      <c r="B35" s="3">
        <v>31</v>
      </c>
      <c r="C35" s="16">
        <v>226</v>
      </c>
      <c r="D35" s="16"/>
    </row>
    <row r="36" spans="2:10" x14ac:dyDescent="0.25">
      <c r="B36" s="3">
        <v>32</v>
      </c>
      <c r="C36" s="16"/>
      <c r="D36" s="16">
        <v>2307</v>
      </c>
      <c r="F36" s="58" t="s">
        <v>2161</v>
      </c>
      <c r="G36" s="55"/>
      <c r="H36" s="55"/>
    </row>
    <row r="37" spans="2:10" x14ac:dyDescent="0.25">
      <c r="B37" s="3">
        <v>33</v>
      </c>
      <c r="C37" s="16">
        <v>5419</v>
      </c>
      <c r="D37" s="16"/>
      <c r="F37" s="94" t="s">
        <v>2142</v>
      </c>
      <c r="G37" s="95"/>
      <c r="H37" s="95"/>
      <c r="I37" s="95"/>
    </row>
    <row r="38" spans="2:10" x14ac:dyDescent="0.25">
      <c r="B38" s="3">
        <v>34</v>
      </c>
      <c r="C38" s="16">
        <v>165</v>
      </c>
      <c r="D38" s="16"/>
      <c r="F38" s="56" t="s">
        <v>2139</v>
      </c>
      <c r="G38" s="56"/>
      <c r="H38" s="56"/>
      <c r="I38" s="56"/>
    </row>
    <row r="39" spans="2:10" x14ac:dyDescent="0.25">
      <c r="B39" s="3">
        <v>35</v>
      </c>
      <c r="C39" s="16">
        <v>1965</v>
      </c>
      <c r="D39" s="16"/>
      <c r="F39" s="56" t="s">
        <v>2146</v>
      </c>
      <c r="G39" s="56"/>
      <c r="H39" s="56"/>
      <c r="I39" s="56"/>
    </row>
    <row r="40" spans="2:10" x14ac:dyDescent="0.25">
      <c r="B40" s="3">
        <v>36</v>
      </c>
      <c r="C40" s="16">
        <v>16</v>
      </c>
      <c r="D40" s="16"/>
      <c r="F40" s="56" t="s">
        <v>2147</v>
      </c>
      <c r="G40" s="56"/>
      <c r="H40" s="56"/>
      <c r="I40" s="56"/>
      <c r="J40" t="s">
        <v>2153</v>
      </c>
    </row>
    <row r="41" spans="2:10" x14ac:dyDescent="0.25">
      <c r="B41" s="3">
        <v>37</v>
      </c>
      <c r="C41" s="16">
        <v>107</v>
      </c>
      <c r="D41" s="16"/>
      <c r="F41" s="56" t="s">
        <v>2140</v>
      </c>
      <c r="G41" s="56"/>
      <c r="H41" s="56"/>
      <c r="I41" s="56"/>
      <c r="J41" t="s">
        <v>2153</v>
      </c>
    </row>
    <row r="42" spans="2:10" x14ac:dyDescent="0.25">
      <c r="B42" s="3">
        <v>38</v>
      </c>
      <c r="C42" s="16">
        <v>134</v>
      </c>
      <c r="D42" s="16"/>
      <c r="F42" s="94" t="s">
        <v>2143</v>
      </c>
      <c r="G42" s="95"/>
      <c r="H42" s="95"/>
      <c r="I42" s="95"/>
      <c r="J42" t="s">
        <v>2153</v>
      </c>
    </row>
    <row r="43" spans="2:10" x14ac:dyDescent="0.25">
      <c r="B43" s="3">
        <v>39</v>
      </c>
      <c r="C43" s="16"/>
      <c r="D43" s="16">
        <v>88</v>
      </c>
      <c r="F43" s="56" t="s">
        <v>2148</v>
      </c>
      <c r="G43" s="56"/>
      <c r="H43" s="56"/>
      <c r="I43" s="56"/>
      <c r="J43" t="s">
        <v>2153</v>
      </c>
    </row>
    <row r="44" spans="2:10" x14ac:dyDescent="0.25">
      <c r="B44" s="3">
        <v>40</v>
      </c>
      <c r="C44" s="16">
        <v>198</v>
      </c>
      <c r="D44" s="16"/>
      <c r="F44" s="56" t="s">
        <v>2149</v>
      </c>
      <c r="G44" s="56"/>
      <c r="H44" s="56"/>
      <c r="I44" s="56"/>
      <c r="J44" t="s">
        <v>2153</v>
      </c>
    </row>
    <row r="45" spans="2:10" x14ac:dyDescent="0.25">
      <c r="B45" s="3">
        <v>41</v>
      </c>
      <c r="C45" s="16">
        <v>111</v>
      </c>
      <c r="D45" s="16"/>
      <c r="F45" s="94" t="s">
        <v>2144</v>
      </c>
      <c r="G45" s="58"/>
      <c r="H45" s="58"/>
      <c r="I45" s="58"/>
      <c r="J45" t="s">
        <v>2153</v>
      </c>
    </row>
    <row r="46" spans="2:10" x14ac:dyDescent="0.25">
      <c r="B46" s="3">
        <v>42</v>
      </c>
      <c r="C46" s="16">
        <v>222</v>
      </c>
      <c r="D46" s="16"/>
      <c r="F46" s="56" t="s">
        <v>2150</v>
      </c>
      <c r="G46" s="56"/>
      <c r="H46" s="56"/>
      <c r="I46" s="56"/>
      <c r="J46" t="s">
        <v>2153</v>
      </c>
    </row>
    <row r="47" spans="2:10" x14ac:dyDescent="0.25">
      <c r="B47" s="3">
        <v>43</v>
      </c>
      <c r="C47" s="16">
        <v>6212</v>
      </c>
      <c r="D47" s="16"/>
      <c r="F47" s="56" t="s">
        <v>2151</v>
      </c>
      <c r="G47" s="56"/>
      <c r="H47" s="56"/>
      <c r="I47" s="56"/>
      <c r="J47" t="s">
        <v>2153</v>
      </c>
    </row>
    <row r="48" spans="2:10" x14ac:dyDescent="0.25">
      <c r="B48" s="3">
        <v>44</v>
      </c>
      <c r="C48" s="16">
        <v>98</v>
      </c>
      <c r="D48" s="16"/>
      <c r="F48" s="57" t="s">
        <v>2145</v>
      </c>
      <c r="G48" s="56"/>
      <c r="H48" s="56"/>
      <c r="I48" s="56"/>
      <c r="J48" t="s">
        <v>2153</v>
      </c>
    </row>
    <row r="49" spans="2:10" ht="16.5" customHeight="1" x14ac:dyDescent="0.25">
      <c r="B49" s="3">
        <v>45</v>
      </c>
      <c r="C49" s="16"/>
      <c r="D49" s="16">
        <v>48</v>
      </c>
      <c r="F49" s="56" t="s">
        <v>2152</v>
      </c>
      <c r="G49" s="56"/>
      <c r="H49" s="56"/>
      <c r="I49" s="56"/>
      <c r="J49" t="s">
        <v>2153</v>
      </c>
    </row>
    <row r="50" spans="2:10" ht="18.75" customHeight="1" x14ac:dyDescent="0.25">
      <c r="B50" s="3">
        <v>46</v>
      </c>
      <c r="C50" s="16">
        <v>92</v>
      </c>
      <c r="D50" s="16"/>
      <c r="F50" s="56" t="s">
        <v>2141</v>
      </c>
      <c r="G50" s="56"/>
      <c r="H50" s="56"/>
      <c r="I50" s="56"/>
      <c r="J50" t="s">
        <v>2153</v>
      </c>
    </row>
    <row r="51" spans="2:10" ht="18.75" customHeight="1" x14ac:dyDescent="0.25">
      <c r="B51" s="3">
        <v>47</v>
      </c>
      <c r="C51" s="16">
        <v>149</v>
      </c>
      <c r="D51" s="16"/>
      <c r="J51" t="s">
        <v>2153</v>
      </c>
    </row>
    <row r="52" spans="2:10" ht="16.5" customHeight="1" x14ac:dyDescent="0.25">
      <c r="B52" s="3">
        <v>48</v>
      </c>
      <c r="C52" s="16">
        <v>2431</v>
      </c>
      <c r="D52" s="16"/>
      <c r="J52" t="s">
        <v>2153</v>
      </c>
    </row>
    <row r="53" spans="2:10" ht="18.75" customHeight="1" x14ac:dyDescent="0.25">
      <c r="B53" s="3">
        <v>49</v>
      </c>
      <c r="C53" s="16">
        <v>303</v>
      </c>
      <c r="D53" s="16"/>
      <c r="J53" t="s">
        <v>2153</v>
      </c>
    </row>
    <row r="54" spans="2:10" x14ac:dyDescent="0.25">
      <c r="B54" s="3">
        <v>50</v>
      </c>
      <c r="C54" s="16"/>
      <c r="D54" s="16">
        <v>1</v>
      </c>
      <c r="J54" t="s">
        <v>2153</v>
      </c>
    </row>
    <row r="55" spans="2:10" x14ac:dyDescent="0.25">
      <c r="B55" s="3">
        <v>51</v>
      </c>
      <c r="C55" s="16"/>
      <c r="D55" s="16">
        <v>1467</v>
      </c>
      <c r="J55" t="s">
        <v>2153</v>
      </c>
    </row>
    <row r="56" spans="2:10" x14ac:dyDescent="0.25">
      <c r="B56" s="3">
        <v>52</v>
      </c>
      <c r="C56" s="16"/>
      <c r="D56" s="16">
        <v>75</v>
      </c>
      <c r="J56" t="s">
        <v>2153</v>
      </c>
    </row>
    <row r="57" spans="2:10" x14ac:dyDescent="0.25">
      <c r="B57" s="3">
        <v>53</v>
      </c>
      <c r="C57" s="16">
        <v>209</v>
      </c>
      <c r="D57" s="16"/>
      <c r="J57" t="s">
        <v>2153</v>
      </c>
    </row>
    <row r="58" spans="2:10" x14ac:dyDescent="0.25">
      <c r="B58" s="3">
        <v>54</v>
      </c>
      <c r="C58" s="16"/>
      <c r="D58" s="16">
        <v>120</v>
      </c>
      <c r="J58" t="s">
        <v>2153</v>
      </c>
    </row>
    <row r="59" spans="2:10" x14ac:dyDescent="0.25">
      <c r="B59" s="3">
        <v>55</v>
      </c>
      <c r="C59" s="16">
        <v>131</v>
      </c>
      <c r="D59" s="16"/>
      <c r="J59" t="s">
        <v>2153</v>
      </c>
    </row>
    <row r="60" spans="2:10" x14ac:dyDescent="0.25">
      <c r="B60" s="3">
        <v>56</v>
      </c>
      <c r="C60" s="16">
        <v>164</v>
      </c>
      <c r="D60" s="16"/>
      <c r="J60" t="s">
        <v>2153</v>
      </c>
    </row>
    <row r="61" spans="2:10" x14ac:dyDescent="0.25">
      <c r="B61" s="3">
        <v>57</v>
      </c>
      <c r="C61" s="16">
        <v>201</v>
      </c>
      <c r="D61" s="16"/>
      <c r="J61" t="s">
        <v>2153</v>
      </c>
    </row>
    <row r="62" spans="2:10" x14ac:dyDescent="0.25">
      <c r="B62" s="3">
        <v>58</v>
      </c>
      <c r="C62" s="16">
        <v>211</v>
      </c>
      <c r="D62" s="16"/>
    </row>
    <row r="63" spans="2:10" x14ac:dyDescent="0.25">
      <c r="B63" s="3">
        <v>59</v>
      </c>
      <c r="C63" s="16">
        <v>128</v>
      </c>
      <c r="D63" s="16"/>
    </row>
    <row r="64" spans="2:10" x14ac:dyDescent="0.25">
      <c r="B64" s="3">
        <v>60</v>
      </c>
      <c r="C64" s="16">
        <v>1600</v>
      </c>
      <c r="D64" s="16"/>
    </row>
    <row r="65" spans="2:4" x14ac:dyDescent="0.25">
      <c r="B65" s="3">
        <v>61</v>
      </c>
      <c r="C65" s="16"/>
      <c r="D65" s="16">
        <v>2253</v>
      </c>
    </row>
    <row r="66" spans="2:4" x14ac:dyDescent="0.25">
      <c r="B66" s="3">
        <v>62</v>
      </c>
      <c r="C66" s="16">
        <v>249</v>
      </c>
      <c r="D66" s="16"/>
    </row>
    <row r="67" spans="2:4" x14ac:dyDescent="0.25">
      <c r="B67" s="3">
        <v>63</v>
      </c>
      <c r="C67" s="16"/>
      <c r="D67" s="16">
        <v>5</v>
      </c>
    </row>
    <row r="68" spans="2:4" x14ac:dyDescent="0.25">
      <c r="B68" s="3">
        <v>64</v>
      </c>
      <c r="C68" s="16"/>
      <c r="D68" s="16">
        <v>38</v>
      </c>
    </row>
    <row r="69" spans="2:4" x14ac:dyDescent="0.25">
      <c r="B69" s="3">
        <v>65</v>
      </c>
      <c r="C69" s="16">
        <v>236</v>
      </c>
      <c r="D69" s="16"/>
    </row>
    <row r="70" spans="2:4" x14ac:dyDescent="0.25">
      <c r="B70" s="3">
        <v>66</v>
      </c>
      <c r="C70" s="16"/>
      <c r="D70" s="16">
        <v>12</v>
      </c>
    </row>
    <row r="71" spans="2:4" x14ac:dyDescent="0.25">
      <c r="B71" s="3">
        <v>67</v>
      </c>
      <c r="C71" s="16">
        <v>4065</v>
      </c>
      <c r="D71" s="16"/>
    </row>
    <row r="72" spans="2:4" x14ac:dyDescent="0.25">
      <c r="B72" s="3">
        <v>68</v>
      </c>
      <c r="C72" s="16">
        <v>246</v>
      </c>
      <c r="D72" s="16"/>
    </row>
    <row r="73" spans="2:4" x14ac:dyDescent="0.25">
      <c r="B73" s="3">
        <v>70</v>
      </c>
      <c r="C73" s="16">
        <v>2475</v>
      </c>
      <c r="D73" s="16"/>
    </row>
    <row r="74" spans="2:4" x14ac:dyDescent="0.25">
      <c r="B74" s="3">
        <v>71</v>
      </c>
      <c r="C74" s="16">
        <v>76</v>
      </c>
      <c r="D74" s="16"/>
    </row>
    <row r="75" spans="2:4" x14ac:dyDescent="0.25">
      <c r="B75" s="3">
        <v>72</v>
      </c>
      <c r="C75" s="16">
        <v>54</v>
      </c>
      <c r="D75" s="16"/>
    </row>
    <row r="76" spans="2:4" x14ac:dyDescent="0.25">
      <c r="B76" s="3">
        <v>73</v>
      </c>
      <c r="C76" s="16">
        <v>88</v>
      </c>
      <c r="D76" s="16"/>
    </row>
    <row r="77" spans="2:4" x14ac:dyDescent="0.25">
      <c r="B77" s="3">
        <v>74</v>
      </c>
      <c r="C77" s="16">
        <v>85</v>
      </c>
      <c r="D77" s="16"/>
    </row>
    <row r="78" spans="2:4" x14ac:dyDescent="0.25">
      <c r="B78" s="3">
        <v>75</v>
      </c>
      <c r="C78" s="16">
        <v>170</v>
      </c>
      <c r="D78" s="16"/>
    </row>
    <row r="79" spans="2:4" x14ac:dyDescent="0.25">
      <c r="B79" s="3">
        <v>76</v>
      </c>
      <c r="C79" s="16"/>
      <c r="D79" s="16">
        <v>1684</v>
      </c>
    </row>
    <row r="80" spans="2:4" x14ac:dyDescent="0.25">
      <c r="B80" s="3">
        <v>77</v>
      </c>
      <c r="C80" s="16"/>
      <c r="D80" s="16">
        <v>56</v>
      </c>
    </row>
    <row r="81" spans="2:4" x14ac:dyDescent="0.25">
      <c r="B81" s="3">
        <v>78</v>
      </c>
      <c r="C81" s="16">
        <v>330</v>
      </c>
      <c r="D81" s="16"/>
    </row>
    <row r="82" spans="2:4" x14ac:dyDescent="0.25">
      <c r="B82" s="3">
        <v>79</v>
      </c>
      <c r="C82" s="16"/>
      <c r="D82" s="16">
        <v>838</v>
      </c>
    </row>
    <row r="83" spans="2:4" x14ac:dyDescent="0.25">
      <c r="B83" s="3">
        <v>80</v>
      </c>
      <c r="C83" s="16">
        <v>127</v>
      </c>
      <c r="D83" s="16"/>
    </row>
    <row r="84" spans="2:4" x14ac:dyDescent="0.25">
      <c r="B84" s="3">
        <v>81</v>
      </c>
      <c r="C84" s="16">
        <v>411</v>
      </c>
      <c r="D84" s="16"/>
    </row>
    <row r="85" spans="2:4" x14ac:dyDescent="0.25">
      <c r="B85" s="3">
        <v>82</v>
      </c>
      <c r="C85" s="16">
        <v>180</v>
      </c>
      <c r="D85" s="16"/>
    </row>
    <row r="86" spans="2:4" x14ac:dyDescent="0.25">
      <c r="B86" s="3">
        <v>83</v>
      </c>
      <c r="C86" s="16"/>
      <c r="D86" s="16">
        <v>1000</v>
      </c>
    </row>
    <row r="87" spans="2:4" x14ac:dyDescent="0.25">
      <c r="B87" s="3">
        <v>84</v>
      </c>
      <c r="C87" s="16">
        <v>374</v>
      </c>
      <c r="D87" s="16"/>
    </row>
    <row r="88" spans="2:4" x14ac:dyDescent="0.25">
      <c r="B88" s="3">
        <v>85</v>
      </c>
      <c r="C88" s="16">
        <v>71</v>
      </c>
      <c r="D88" s="16"/>
    </row>
    <row r="89" spans="2:4" x14ac:dyDescent="0.25">
      <c r="B89" s="3">
        <v>86</v>
      </c>
      <c r="C89" s="16">
        <v>203</v>
      </c>
      <c r="D89" s="16"/>
    </row>
    <row r="90" spans="2:4" x14ac:dyDescent="0.25">
      <c r="B90" s="3">
        <v>87</v>
      </c>
      <c r="C90" s="16"/>
      <c r="D90" s="16">
        <v>1482</v>
      </c>
    </row>
    <row r="91" spans="2:4" x14ac:dyDescent="0.25">
      <c r="B91" s="3">
        <v>88</v>
      </c>
      <c r="C91" s="16">
        <v>113</v>
      </c>
      <c r="D91" s="16"/>
    </row>
    <row r="92" spans="2:4" x14ac:dyDescent="0.25">
      <c r="B92" s="3">
        <v>89</v>
      </c>
      <c r="C92" s="16">
        <v>96</v>
      </c>
      <c r="D92" s="16"/>
    </row>
    <row r="93" spans="2:4" x14ac:dyDescent="0.25">
      <c r="B93" s="3">
        <v>90</v>
      </c>
      <c r="C93" s="16"/>
      <c r="D93" s="16">
        <v>106</v>
      </c>
    </row>
    <row r="94" spans="2:4" x14ac:dyDescent="0.25">
      <c r="B94" s="3">
        <v>91</v>
      </c>
      <c r="C94" s="16"/>
      <c r="D94" s="16">
        <v>679</v>
      </c>
    </row>
    <row r="95" spans="2:4" x14ac:dyDescent="0.25">
      <c r="B95" s="3">
        <v>92</v>
      </c>
      <c r="C95" s="16">
        <v>498</v>
      </c>
      <c r="D95" s="16"/>
    </row>
    <row r="96" spans="2:4" x14ac:dyDescent="0.25">
      <c r="B96" s="3">
        <v>94</v>
      </c>
      <c r="C96" s="16">
        <v>180</v>
      </c>
      <c r="D96" s="16"/>
    </row>
    <row r="97" spans="2:4" x14ac:dyDescent="0.25">
      <c r="B97" s="3">
        <v>95</v>
      </c>
      <c r="C97" s="16">
        <v>27</v>
      </c>
      <c r="D97" s="16"/>
    </row>
    <row r="98" spans="2:4" x14ac:dyDescent="0.25">
      <c r="B98" s="3">
        <v>96</v>
      </c>
      <c r="C98" s="16">
        <v>2331</v>
      </c>
      <c r="D98" s="16"/>
    </row>
    <row r="99" spans="2:4" x14ac:dyDescent="0.25">
      <c r="B99" s="3">
        <v>97</v>
      </c>
      <c r="C99" s="16">
        <v>113</v>
      </c>
      <c r="D99" s="16"/>
    </row>
    <row r="100" spans="2:4" x14ac:dyDescent="0.25">
      <c r="B100" s="3">
        <v>98</v>
      </c>
      <c r="C100" s="16"/>
      <c r="D100" s="16">
        <v>1220</v>
      </c>
    </row>
    <row r="101" spans="2:4" x14ac:dyDescent="0.25">
      <c r="B101" s="3">
        <v>99</v>
      </c>
      <c r="C101" s="16">
        <v>164</v>
      </c>
      <c r="D101" s="16"/>
    </row>
    <row r="102" spans="2:4" x14ac:dyDescent="0.25">
      <c r="B102" s="3">
        <v>100</v>
      </c>
      <c r="C102" s="16"/>
      <c r="D102" s="16">
        <v>1</v>
      </c>
    </row>
    <row r="103" spans="2:4" x14ac:dyDescent="0.25">
      <c r="B103" s="3">
        <v>101</v>
      </c>
      <c r="C103" s="16">
        <v>164</v>
      </c>
      <c r="D103" s="16"/>
    </row>
    <row r="104" spans="2:4" x14ac:dyDescent="0.25">
      <c r="B104" s="3">
        <v>102</v>
      </c>
      <c r="C104" s="16">
        <v>336</v>
      </c>
      <c r="D104" s="16"/>
    </row>
    <row r="105" spans="2:4" x14ac:dyDescent="0.25">
      <c r="B105" s="3">
        <v>103</v>
      </c>
      <c r="C105" s="16"/>
      <c r="D105" s="16">
        <v>37</v>
      </c>
    </row>
    <row r="106" spans="2:4" x14ac:dyDescent="0.25">
      <c r="B106" s="3">
        <v>104</v>
      </c>
      <c r="C106" s="16">
        <v>1917</v>
      </c>
      <c r="D106" s="16"/>
    </row>
    <row r="107" spans="2:4" x14ac:dyDescent="0.25">
      <c r="B107" s="3">
        <v>105</v>
      </c>
      <c r="C107" s="16">
        <v>95</v>
      </c>
      <c r="D107" s="16"/>
    </row>
    <row r="108" spans="2:4" x14ac:dyDescent="0.25">
      <c r="B108" s="3">
        <v>106</v>
      </c>
      <c r="C108" s="16">
        <v>147</v>
      </c>
      <c r="D108" s="16"/>
    </row>
    <row r="109" spans="2:4" x14ac:dyDescent="0.25">
      <c r="B109" s="3">
        <v>107</v>
      </c>
      <c r="C109" s="16">
        <v>86</v>
      </c>
      <c r="D109" s="16"/>
    </row>
    <row r="110" spans="2:4" x14ac:dyDescent="0.25">
      <c r="B110" s="3">
        <v>108</v>
      </c>
      <c r="C110" s="16">
        <v>83</v>
      </c>
      <c r="D110" s="16"/>
    </row>
    <row r="111" spans="2:4" x14ac:dyDescent="0.25">
      <c r="B111" s="3">
        <v>109</v>
      </c>
      <c r="C111" s="16"/>
      <c r="D111" s="16">
        <v>60</v>
      </c>
    </row>
    <row r="112" spans="2:4" x14ac:dyDescent="0.25">
      <c r="B112" s="3">
        <v>110</v>
      </c>
      <c r="C112" s="16"/>
      <c r="D112" s="16">
        <v>296</v>
      </c>
    </row>
    <row r="113" spans="2:4" x14ac:dyDescent="0.25">
      <c r="B113" s="3">
        <v>111</v>
      </c>
      <c r="C113" s="16">
        <v>676</v>
      </c>
      <c r="D113" s="16"/>
    </row>
    <row r="114" spans="2:4" x14ac:dyDescent="0.25">
      <c r="B114" s="3">
        <v>112</v>
      </c>
      <c r="C114" s="16">
        <v>361</v>
      </c>
      <c r="D114" s="16"/>
    </row>
    <row r="115" spans="2:4" x14ac:dyDescent="0.25">
      <c r="B115" s="3">
        <v>113</v>
      </c>
      <c r="C115" s="16">
        <v>131</v>
      </c>
      <c r="D115" s="16"/>
    </row>
    <row r="116" spans="2:4" x14ac:dyDescent="0.25">
      <c r="B116" s="3">
        <v>114</v>
      </c>
      <c r="C116" s="16">
        <v>126</v>
      </c>
      <c r="D116" s="16"/>
    </row>
    <row r="117" spans="2:4" x14ac:dyDescent="0.25">
      <c r="B117" s="3">
        <v>115</v>
      </c>
      <c r="C117" s="16"/>
      <c r="D117" s="16">
        <v>3304</v>
      </c>
    </row>
    <row r="118" spans="2:4" x14ac:dyDescent="0.25">
      <c r="B118" s="3">
        <v>116</v>
      </c>
      <c r="C118" s="16"/>
      <c r="D118" s="16">
        <v>73</v>
      </c>
    </row>
    <row r="119" spans="2:4" x14ac:dyDescent="0.25">
      <c r="B119" s="3">
        <v>117</v>
      </c>
      <c r="C119" s="16">
        <v>275</v>
      </c>
      <c r="D119" s="16"/>
    </row>
    <row r="120" spans="2:4" x14ac:dyDescent="0.25">
      <c r="B120" s="3">
        <v>118</v>
      </c>
      <c r="C120" s="16">
        <v>67</v>
      </c>
      <c r="D120" s="16"/>
    </row>
    <row r="121" spans="2:4" x14ac:dyDescent="0.25">
      <c r="B121" s="3">
        <v>119</v>
      </c>
      <c r="C121" s="16">
        <v>154</v>
      </c>
      <c r="D121" s="16"/>
    </row>
    <row r="122" spans="2:4" x14ac:dyDescent="0.25">
      <c r="B122" s="3">
        <v>120</v>
      </c>
      <c r="C122" s="16">
        <v>1782</v>
      </c>
      <c r="D122" s="16"/>
    </row>
    <row r="123" spans="2:4" x14ac:dyDescent="0.25">
      <c r="B123" s="3">
        <v>121</v>
      </c>
      <c r="C123" s="16">
        <v>903</v>
      </c>
      <c r="D123" s="16"/>
    </row>
    <row r="124" spans="2:4" x14ac:dyDescent="0.25">
      <c r="B124" s="3">
        <v>122</v>
      </c>
      <c r="C124" s="16"/>
      <c r="D124" s="16">
        <v>3387</v>
      </c>
    </row>
    <row r="125" spans="2:4" x14ac:dyDescent="0.25">
      <c r="B125" s="3">
        <v>123</v>
      </c>
      <c r="C125" s="16"/>
      <c r="D125" s="16">
        <v>662</v>
      </c>
    </row>
    <row r="126" spans="2:4" x14ac:dyDescent="0.25">
      <c r="B126" s="3">
        <v>124</v>
      </c>
      <c r="C126" s="16">
        <v>94</v>
      </c>
      <c r="D126" s="16"/>
    </row>
    <row r="127" spans="2:4" x14ac:dyDescent="0.25">
      <c r="B127" s="3">
        <v>125</v>
      </c>
      <c r="C127" s="16">
        <v>180</v>
      </c>
      <c r="D127" s="16"/>
    </row>
    <row r="128" spans="2:4" x14ac:dyDescent="0.25">
      <c r="B128" s="3">
        <v>126</v>
      </c>
      <c r="C128" s="16"/>
      <c r="D128" s="16">
        <v>774</v>
      </c>
    </row>
    <row r="129" spans="2:4" x14ac:dyDescent="0.25">
      <c r="B129" s="3">
        <v>127</v>
      </c>
      <c r="C129" s="16"/>
      <c r="D129" s="16">
        <v>672</v>
      </c>
    </row>
    <row r="130" spans="2:4" x14ac:dyDescent="0.25">
      <c r="B130" s="3">
        <v>130</v>
      </c>
      <c r="C130" s="16">
        <v>533</v>
      </c>
      <c r="D130" s="16"/>
    </row>
    <row r="131" spans="2:4" x14ac:dyDescent="0.25">
      <c r="B131" s="3">
        <v>131</v>
      </c>
      <c r="C131" s="16">
        <v>2443</v>
      </c>
      <c r="D131" s="16"/>
    </row>
    <row r="132" spans="2:4" x14ac:dyDescent="0.25">
      <c r="B132" s="3">
        <v>132</v>
      </c>
      <c r="C132" s="16">
        <v>89</v>
      </c>
      <c r="D132" s="16"/>
    </row>
    <row r="133" spans="2:4" x14ac:dyDescent="0.25">
      <c r="B133" s="3">
        <v>133</v>
      </c>
      <c r="C133" s="16">
        <v>159</v>
      </c>
      <c r="D133" s="16"/>
    </row>
    <row r="134" spans="2:4" x14ac:dyDescent="0.25">
      <c r="B134" s="3">
        <v>134</v>
      </c>
      <c r="C134" s="16"/>
      <c r="D134" s="16">
        <v>940</v>
      </c>
    </row>
    <row r="135" spans="2:4" x14ac:dyDescent="0.25">
      <c r="B135" s="3">
        <v>135</v>
      </c>
      <c r="C135" s="16"/>
      <c r="D135" s="16">
        <v>117</v>
      </c>
    </row>
    <row r="136" spans="2:4" x14ac:dyDescent="0.25">
      <c r="B136" s="3">
        <v>137</v>
      </c>
      <c r="C136" s="16">
        <v>50</v>
      </c>
      <c r="D136" s="16"/>
    </row>
    <row r="137" spans="2:4" x14ac:dyDescent="0.25">
      <c r="B137" s="3">
        <v>138</v>
      </c>
      <c r="C137" s="16"/>
      <c r="D137" s="16">
        <v>115</v>
      </c>
    </row>
    <row r="138" spans="2:4" x14ac:dyDescent="0.25">
      <c r="B138" s="3">
        <v>139</v>
      </c>
      <c r="C138" s="16"/>
      <c r="D138" s="16">
        <v>326</v>
      </c>
    </row>
    <row r="139" spans="2:4" x14ac:dyDescent="0.25">
      <c r="B139" s="3">
        <v>140</v>
      </c>
      <c r="C139" s="16">
        <v>186</v>
      </c>
      <c r="D139" s="16"/>
    </row>
    <row r="140" spans="2:4" x14ac:dyDescent="0.25">
      <c r="B140" s="3">
        <v>141</v>
      </c>
      <c r="C140" s="16">
        <v>1071</v>
      </c>
      <c r="D140" s="16"/>
    </row>
    <row r="141" spans="2:4" x14ac:dyDescent="0.25">
      <c r="B141" s="3">
        <v>142</v>
      </c>
      <c r="C141" s="16">
        <v>117</v>
      </c>
      <c r="D141" s="16"/>
    </row>
    <row r="142" spans="2:4" x14ac:dyDescent="0.25">
      <c r="B142" s="3">
        <v>143</v>
      </c>
      <c r="C142" s="16">
        <v>70</v>
      </c>
      <c r="D142" s="16"/>
    </row>
    <row r="143" spans="2:4" x14ac:dyDescent="0.25">
      <c r="B143" s="3">
        <v>144</v>
      </c>
      <c r="C143" s="16">
        <v>135</v>
      </c>
      <c r="D143" s="16"/>
    </row>
    <row r="144" spans="2:4" x14ac:dyDescent="0.25">
      <c r="B144" s="3">
        <v>145</v>
      </c>
      <c r="C144" s="16">
        <v>768</v>
      </c>
      <c r="D144" s="16"/>
    </row>
    <row r="145" spans="2:4" x14ac:dyDescent="0.25">
      <c r="B145" s="3">
        <v>147</v>
      </c>
      <c r="C145" s="16">
        <v>199</v>
      </c>
      <c r="D145" s="16"/>
    </row>
    <row r="146" spans="2:4" x14ac:dyDescent="0.25">
      <c r="B146" s="3">
        <v>148</v>
      </c>
      <c r="C146" s="16">
        <v>107</v>
      </c>
      <c r="D146" s="16"/>
    </row>
    <row r="147" spans="2:4" x14ac:dyDescent="0.25">
      <c r="B147" s="3">
        <v>149</v>
      </c>
      <c r="C147" s="16">
        <v>195</v>
      </c>
      <c r="D147" s="16"/>
    </row>
    <row r="148" spans="2:4" x14ac:dyDescent="0.25">
      <c r="B148" s="3">
        <v>150</v>
      </c>
      <c r="C148" s="16"/>
      <c r="D148" s="16">
        <v>1</v>
      </c>
    </row>
    <row r="149" spans="2:4" x14ac:dyDescent="0.25">
      <c r="B149" s="3">
        <v>151</v>
      </c>
      <c r="C149" s="16"/>
      <c r="D149" s="16">
        <v>1467</v>
      </c>
    </row>
    <row r="150" spans="2:4" x14ac:dyDescent="0.25">
      <c r="B150" s="3">
        <v>152</v>
      </c>
      <c r="C150" s="16">
        <v>3376</v>
      </c>
      <c r="D150" s="16"/>
    </row>
    <row r="151" spans="2:4" x14ac:dyDescent="0.25">
      <c r="B151" s="3">
        <v>153</v>
      </c>
      <c r="C151" s="16"/>
      <c r="D151" s="16">
        <v>5681</v>
      </c>
    </row>
    <row r="152" spans="2:4" x14ac:dyDescent="0.25">
      <c r="B152" s="3">
        <v>154</v>
      </c>
      <c r="C152" s="16"/>
      <c r="D152" s="16">
        <v>1059</v>
      </c>
    </row>
    <row r="153" spans="2:4" x14ac:dyDescent="0.25">
      <c r="B153" s="3">
        <v>155</v>
      </c>
      <c r="C153" s="16"/>
      <c r="D153" s="16">
        <v>1194</v>
      </c>
    </row>
    <row r="154" spans="2:4" x14ac:dyDescent="0.25">
      <c r="B154" s="3">
        <v>157</v>
      </c>
      <c r="C154" s="16"/>
      <c r="D154" s="16">
        <v>30</v>
      </c>
    </row>
    <row r="155" spans="2:4" x14ac:dyDescent="0.25">
      <c r="B155" s="3">
        <v>158</v>
      </c>
      <c r="C155" s="16">
        <v>41</v>
      </c>
      <c r="D155" s="16"/>
    </row>
    <row r="156" spans="2:4" x14ac:dyDescent="0.25">
      <c r="B156" s="3">
        <v>159</v>
      </c>
      <c r="C156" s="16">
        <v>1821</v>
      </c>
      <c r="D156" s="16"/>
    </row>
    <row r="157" spans="2:4" x14ac:dyDescent="0.25">
      <c r="B157" s="3">
        <v>160</v>
      </c>
      <c r="C157" s="16">
        <v>164</v>
      </c>
      <c r="D157" s="16"/>
    </row>
    <row r="158" spans="2:4" x14ac:dyDescent="0.25">
      <c r="B158" s="3">
        <v>161</v>
      </c>
      <c r="C158" s="16"/>
      <c r="D158" s="16">
        <v>75</v>
      </c>
    </row>
    <row r="159" spans="2:4" x14ac:dyDescent="0.25">
      <c r="B159" s="3">
        <v>162</v>
      </c>
      <c r="C159" s="16">
        <v>157</v>
      </c>
      <c r="D159" s="16"/>
    </row>
    <row r="160" spans="2:4" x14ac:dyDescent="0.25">
      <c r="B160" s="3">
        <v>163</v>
      </c>
      <c r="C160" s="16">
        <v>246</v>
      </c>
      <c r="D160" s="16"/>
    </row>
    <row r="161" spans="2:4" x14ac:dyDescent="0.25">
      <c r="B161" s="3">
        <v>164</v>
      </c>
      <c r="C161" s="16">
        <v>1396</v>
      </c>
      <c r="D161" s="16"/>
    </row>
    <row r="162" spans="2:4" x14ac:dyDescent="0.25">
      <c r="B162" s="3">
        <v>165</v>
      </c>
      <c r="C162" s="16">
        <v>2506</v>
      </c>
      <c r="D162" s="16"/>
    </row>
    <row r="163" spans="2:4" x14ac:dyDescent="0.25">
      <c r="B163" s="3">
        <v>166</v>
      </c>
      <c r="C163" s="16">
        <v>244</v>
      </c>
      <c r="D163" s="16"/>
    </row>
    <row r="164" spans="2:4" x14ac:dyDescent="0.25">
      <c r="B164" s="3">
        <v>167</v>
      </c>
      <c r="C164" s="16">
        <v>146</v>
      </c>
      <c r="D164" s="16"/>
    </row>
    <row r="165" spans="2:4" x14ac:dyDescent="0.25">
      <c r="B165" s="3">
        <v>168</v>
      </c>
      <c r="C165" s="16"/>
      <c r="D165" s="16">
        <v>955</v>
      </c>
    </row>
    <row r="166" spans="2:4" x14ac:dyDescent="0.25">
      <c r="B166" s="3">
        <v>169</v>
      </c>
      <c r="C166" s="16">
        <v>1267</v>
      </c>
      <c r="D166" s="16"/>
    </row>
    <row r="167" spans="2:4" x14ac:dyDescent="0.25">
      <c r="B167" s="3">
        <v>170</v>
      </c>
      <c r="C167" s="16"/>
      <c r="D167" s="16">
        <v>67</v>
      </c>
    </row>
    <row r="168" spans="2:4" x14ac:dyDescent="0.25">
      <c r="B168" s="3">
        <v>171</v>
      </c>
      <c r="C168" s="16"/>
      <c r="D168" s="16">
        <v>5</v>
      </c>
    </row>
    <row r="169" spans="2:4" x14ac:dyDescent="0.25">
      <c r="B169" s="3">
        <v>172</v>
      </c>
      <c r="C169" s="16"/>
      <c r="D169" s="16">
        <v>26</v>
      </c>
    </row>
    <row r="170" spans="2:4" x14ac:dyDescent="0.25">
      <c r="B170" s="3">
        <v>173</v>
      </c>
      <c r="C170" s="16">
        <v>1561</v>
      </c>
      <c r="D170" s="16"/>
    </row>
    <row r="171" spans="2:4" x14ac:dyDescent="0.25">
      <c r="B171" s="3">
        <v>174</v>
      </c>
      <c r="C171" s="16">
        <v>48</v>
      </c>
      <c r="D171" s="16"/>
    </row>
    <row r="172" spans="2:4" x14ac:dyDescent="0.25">
      <c r="B172" s="3">
        <v>175</v>
      </c>
      <c r="C172" s="16"/>
      <c r="D172" s="16">
        <v>1130</v>
      </c>
    </row>
    <row r="173" spans="2:4" x14ac:dyDescent="0.25">
      <c r="B173" s="3">
        <v>176</v>
      </c>
      <c r="C173" s="16"/>
      <c r="D173" s="16">
        <v>782</v>
      </c>
    </row>
    <row r="174" spans="2:4" x14ac:dyDescent="0.25">
      <c r="B174" s="3">
        <v>177</v>
      </c>
      <c r="C174" s="16">
        <v>2739</v>
      </c>
      <c r="D174" s="16"/>
    </row>
    <row r="175" spans="2:4" x14ac:dyDescent="0.25">
      <c r="B175" s="3">
        <v>178</v>
      </c>
      <c r="C175" s="16"/>
      <c r="D175" s="16">
        <v>210</v>
      </c>
    </row>
    <row r="176" spans="2:4" x14ac:dyDescent="0.25">
      <c r="B176" s="3">
        <v>179</v>
      </c>
      <c r="C176" s="16">
        <v>3537</v>
      </c>
      <c r="D176" s="16"/>
    </row>
    <row r="177" spans="2:4" x14ac:dyDescent="0.25">
      <c r="B177" s="3">
        <v>180</v>
      </c>
      <c r="C177" s="16">
        <v>2107</v>
      </c>
      <c r="D177" s="16"/>
    </row>
    <row r="178" spans="2:4" x14ac:dyDescent="0.25">
      <c r="B178" s="3">
        <v>181</v>
      </c>
      <c r="C178" s="16"/>
      <c r="D178" s="16">
        <v>136</v>
      </c>
    </row>
    <row r="179" spans="2:4" x14ac:dyDescent="0.25">
      <c r="B179" s="3">
        <v>182</v>
      </c>
      <c r="C179" s="16">
        <v>3318</v>
      </c>
      <c r="D179" s="16"/>
    </row>
    <row r="180" spans="2:4" x14ac:dyDescent="0.25">
      <c r="B180" s="3">
        <v>183</v>
      </c>
      <c r="C180" s="16"/>
      <c r="D180" s="16">
        <v>86</v>
      </c>
    </row>
    <row r="181" spans="2:4" x14ac:dyDescent="0.25">
      <c r="B181" s="3">
        <v>184</v>
      </c>
      <c r="C181" s="16">
        <v>340</v>
      </c>
      <c r="D181" s="16"/>
    </row>
    <row r="182" spans="2:4" x14ac:dyDescent="0.25">
      <c r="B182" s="3">
        <v>185</v>
      </c>
      <c r="C182" s="16"/>
      <c r="D182" s="16">
        <v>19</v>
      </c>
    </row>
    <row r="183" spans="2:4" x14ac:dyDescent="0.25">
      <c r="B183" s="3">
        <v>186</v>
      </c>
      <c r="C183" s="16"/>
      <c r="D183" s="16">
        <v>886</v>
      </c>
    </row>
    <row r="184" spans="2:4" x14ac:dyDescent="0.25">
      <c r="B184" s="3">
        <v>187</v>
      </c>
      <c r="C184" s="16">
        <v>1442</v>
      </c>
      <c r="D184" s="16"/>
    </row>
    <row r="185" spans="2:4" x14ac:dyDescent="0.25">
      <c r="B185" s="3">
        <v>188</v>
      </c>
      <c r="C185" s="16"/>
      <c r="D185" s="16">
        <v>35</v>
      </c>
    </row>
    <row r="186" spans="2:4" x14ac:dyDescent="0.25">
      <c r="B186" s="3">
        <v>190</v>
      </c>
      <c r="C186" s="16"/>
      <c r="D186" s="16">
        <v>24</v>
      </c>
    </row>
    <row r="187" spans="2:4" x14ac:dyDescent="0.25">
      <c r="B187" s="3">
        <v>191</v>
      </c>
      <c r="C187" s="16"/>
      <c r="D187" s="16">
        <v>86</v>
      </c>
    </row>
    <row r="188" spans="2:4" x14ac:dyDescent="0.25">
      <c r="B188" s="3">
        <v>192</v>
      </c>
      <c r="C188" s="16"/>
      <c r="D188" s="16">
        <v>243</v>
      </c>
    </row>
    <row r="189" spans="2:4" x14ac:dyDescent="0.25">
      <c r="B189" s="3">
        <v>193</v>
      </c>
      <c r="C189" s="16"/>
      <c r="D189" s="16">
        <v>65</v>
      </c>
    </row>
    <row r="190" spans="2:4" x14ac:dyDescent="0.25">
      <c r="B190" s="3">
        <v>194</v>
      </c>
      <c r="C190" s="16">
        <v>126</v>
      </c>
      <c r="D190" s="16"/>
    </row>
    <row r="191" spans="2:4" x14ac:dyDescent="0.25">
      <c r="B191" s="3">
        <v>195</v>
      </c>
      <c r="C191" s="16">
        <v>524</v>
      </c>
      <c r="D191" s="16"/>
    </row>
    <row r="192" spans="2:4" x14ac:dyDescent="0.25">
      <c r="B192" s="3">
        <v>196</v>
      </c>
      <c r="C192" s="16"/>
      <c r="D192" s="16">
        <v>100</v>
      </c>
    </row>
    <row r="193" spans="2:4" x14ac:dyDescent="0.25">
      <c r="B193" s="3">
        <v>197</v>
      </c>
      <c r="C193" s="16">
        <v>1989</v>
      </c>
      <c r="D193" s="16"/>
    </row>
    <row r="194" spans="2:4" x14ac:dyDescent="0.25">
      <c r="B194" s="3">
        <v>198</v>
      </c>
      <c r="C194" s="16"/>
      <c r="D194" s="16">
        <v>168</v>
      </c>
    </row>
    <row r="195" spans="2:4" x14ac:dyDescent="0.25">
      <c r="B195" s="3">
        <v>199</v>
      </c>
      <c r="C195" s="16"/>
      <c r="D195" s="16">
        <v>13</v>
      </c>
    </row>
    <row r="196" spans="2:4" x14ac:dyDescent="0.25">
      <c r="B196" s="3">
        <v>200</v>
      </c>
      <c r="C196" s="16"/>
      <c r="D196" s="16">
        <v>1</v>
      </c>
    </row>
    <row r="197" spans="2:4" x14ac:dyDescent="0.25">
      <c r="B197" s="3">
        <v>201</v>
      </c>
      <c r="C197" s="16">
        <v>157</v>
      </c>
      <c r="D197" s="16"/>
    </row>
    <row r="198" spans="2:4" x14ac:dyDescent="0.25">
      <c r="B198" s="3">
        <v>203</v>
      </c>
      <c r="C198" s="16">
        <v>4498</v>
      </c>
      <c r="D198" s="16"/>
    </row>
    <row r="199" spans="2:4" x14ac:dyDescent="0.25">
      <c r="B199" s="3">
        <v>204</v>
      </c>
      <c r="C199" s="16"/>
      <c r="D199" s="16">
        <v>40</v>
      </c>
    </row>
    <row r="200" spans="2:4" x14ac:dyDescent="0.25">
      <c r="B200" s="3">
        <v>205</v>
      </c>
      <c r="C200" s="16">
        <v>80</v>
      </c>
      <c r="D200" s="16"/>
    </row>
    <row r="201" spans="2:4" x14ac:dyDescent="0.25">
      <c r="B201" s="3">
        <v>207</v>
      </c>
      <c r="C201" s="16">
        <v>43</v>
      </c>
      <c r="D201" s="16"/>
    </row>
    <row r="202" spans="2:4" x14ac:dyDescent="0.25">
      <c r="B202" s="3">
        <v>208</v>
      </c>
      <c r="C202" s="16">
        <v>2053</v>
      </c>
      <c r="D202" s="16"/>
    </row>
    <row r="203" spans="2:4" x14ac:dyDescent="0.25">
      <c r="B203" s="3">
        <v>210</v>
      </c>
      <c r="C203" s="16"/>
      <c r="D203" s="16">
        <v>226</v>
      </c>
    </row>
    <row r="204" spans="2:4" x14ac:dyDescent="0.25">
      <c r="B204" s="3">
        <v>211</v>
      </c>
      <c r="C204" s="16"/>
      <c r="D204" s="16">
        <v>1625</v>
      </c>
    </row>
    <row r="205" spans="2:4" x14ac:dyDescent="0.25">
      <c r="B205" s="3">
        <v>212</v>
      </c>
      <c r="C205" s="16">
        <v>168</v>
      </c>
      <c r="D205" s="16"/>
    </row>
    <row r="206" spans="2:4" x14ac:dyDescent="0.25">
      <c r="B206" s="3">
        <v>213</v>
      </c>
      <c r="C206" s="16">
        <v>4289</v>
      </c>
      <c r="D206" s="16"/>
    </row>
    <row r="207" spans="2:4" x14ac:dyDescent="0.25">
      <c r="B207" s="3">
        <v>214</v>
      </c>
      <c r="C207" s="16">
        <v>165</v>
      </c>
      <c r="D207" s="16"/>
    </row>
    <row r="208" spans="2:4" x14ac:dyDescent="0.25">
      <c r="B208" s="3">
        <v>215</v>
      </c>
      <c r="C208" s="16"/>
      <c r="D208" s="16">
        <v>143</v>
      </c>
    </row>
    <row r="209" spans="2:4" x14ac:dyDescent="0.25">
      <c r="B209" s="3">
        <v>216</v>
      </c>
      <c r="C209" s="16">
        <v>1815</v>
      </c>
      <c r="D209" s="16"/>
    </row>
    <row r="210" spans="2:4" x14ac:dyDescent="0.25">
      <c r="B210" s="3">
        <v>217</v>
      </c>
      <c r="C210" s="16"/>
      <c r="D210" s="16">
        <v>934</v>
      </c>
    </row>
    <row r="211" spans="2:4" x14ac:dyDescent="0.25">
      <c r="B211" s="3">
        <v>218</v>
      </c>
      <c r="C211" s="16">
        <v>397</v>
      </c>
      <c r="D211" s="16"/>
    </row>
    <row r="212" spans="2:4" x14ac:dyDescent="0.25">
      <c r="B212" s="3">
        <v>219</v>
      </c>
      <c r="C212" s="16">
        <v>1539</v>
      </c>
      <c r="D212" s="16"/>
    </row>
    <row r="213" spans="2:4" x14ac:dyDescent="0.25">
      <c r="B213" s="3">
        <v>220</v>
      </c>
      <c r="C213" s="16"/>
      <c r="D213" s="16">
        <v>17</v>
      </c>
    </row>
    <row r="214" spans="2:4" x14ac:dyDescent="0.25">
      <c r="B214" s="3">
        <v>221</v>
      </c>
      <c r="C214" s="16"/>
      <c r="D214" s="16">
        <v>2179</v>
      </c>
    </row>
    <row r="215" spans="2:4" x14ac:dyDescent="0.25">
      <c r="B215" s="3">
        <v>222</v>
      </c>
      <c r="C215" s="16">
        <v>138</v>
      </c>
      <c r="D215" s="16"/>
    </row>
    <row r="216" spans="2:4" x14ac:dyDescent="0.25">
      <c r="B216" s="3">
        <v>223</v>
      </c>
      <c r="C216" s="16"/>
      <c r="D216" s="16">
        <v>931</v>
      </c>
    </row>
    <row r="217" spans="2:4" x14ac:dyDescent="0.25">
      <c r="B217" s="3">
        <v>224</v>
      </c>
      <c r="C217" s="16">
        <v>3594</v>
      </c>
      <c r="D217" s="16"/>
    </row>
    <row r="218" spans="2:4" x14ac:dyDescent="0.25">
      <c r="B218" s="3">
        <v>225</v>
      </c>
      <c r="C218" s="16">
        <v>5880</v>
      </c>
      <c r="D218" s="16"/>
    </row>
    <row r="219" spans="2:4" x14ac:dyDescent="0.25">
      <c r="B219" s="3">
        <v>226</v>
      </c>
      <c r="C219" s="16">
        <v>112</v>
      </c>
      <c r="D219" s="16"/>
    </row>
    <row r="220" spans="2:4" x14ac:dyDescent="0.25">
      <c r="B220" s="3">
        <v>227</v>
      </c>
      <c r="C220" s="16">
        <v>943</v>
      </c>
      <c r="D220" s="16"/>
    </row>
    <row r="221" spans="2:4" x14ac:dyDescent="0.25">
      <c r="B221" s="3">
        <v>228</v>
      </c>
      <c r="C221" s="16">
        <v>2468</v>
      </c>
      <c r="D221" s="16"/>
    </row>
    <row r="222" spans="2:4" x14ac:dyDescent="0.25">
      <c r="B222" s="3">
        <v>229</v>
      </c>
      <c r="C222" s="16">
        <v>2551</v>
      </c>
      <c r="D222" s="16"/>
    </row>
    <row r="223" spans="2:4" x14ac:dyDescent="0.25">
      <c r="B223" s="3">
        <v>230</v>
      </c>
      <c r="C223" s="16">
        <v>101</v>
      </c>
      <c r="D223" s="16"/>
    </row>
    <row r="224" spans="2:4" x14ac:dyDescent="0.25">
      <c r="B224" s="3">
        <v>232</v>
      </c>
      <c r="C224" s="16">
        <v>92</v>
      </c>
      <c r="D224" s="16"/>
    </row>
    <row r="225" spans="2:4" x14ac:dyDescent="0.25">
      <c r="B225" s="3">
        <v>233</v>
      </c>
      <c r="C225" s="16">
        <v>62</v>
      </c>
      <c r="D225" s="16"/>
    </row>
    <row r="226" spans="2:4" x14ac:dyDescent="0.25">
      <c r="B226" s="3">
        <v>234</v>
      </c>
      <c r="C226" s="16">
        <v>149</v>
      </c>
      <c r="D226" s="16"/>
    </row>
    <row r="227" spans="2:4" x14ac:dyDescent="0.25">
      <c r="B227" s="3">
        <v>235</v>
      </c>
      <c r="C227" s="16"/>
      <c r="D227" s="16">
        <v>92</v>
      </c>
    </row>
    <row r="228" spans="2:4" x14ac:dyDescent="0.25">
      <c r="B228" s="3">
        <v>236</v>
      </c>
      <c r="C228" s="16"/>
      <c r="D228" s="16">
        <v>57</v>
      </c>
    </row>
    <row r="229" spans="2:4" x14ac:dyDescent="0.25">
      <c r="B229" s="3">
        <v>237</v>
      </c>
      <c r="C229" s="16">
        <v>329</v>
      </c>
      <c r="D229" s="16"/>
    </row>
    <row r="230" spans="2:4" x14ac:dyDescent="0.25">
      <c r="B230" s="3">
        <v>238</v>
      </c>
      <c r="C230" s="16">
        <v>97</v>
      </c>
      <c r="D230" s="16"/>
    </row>
    <row r="231" spans="2:4" x14ac:dyDescent="0.25">
      <c r="B231" s="3">
        <v>239</v>
      </c>
      <c r="C231" s="16"/>
      <c r="D231" s="16">
        <v>41</v>
      </c>
    </row>
    <row r="232" spans="2:4" x14ac:dyDescent="0.25">
      <c r="B232" s="3">
        <v>240</v>
      </c>
      <c r="C232" s="16">
        <v>1784</v>
      </c>
      <c r="D232" s="16"/>
    </row>
    <row r="233" spans="2:4" x14ac:dyDescent="0.25">
      <c r="B233" s="3">
        <v>241</v>
      </c>
      <c r="C233" s="16">
        <v>1684</v>
      </c>
      <c r="D233" s="16"/>
    </row>
    <row r="234" spans="2:4" x14ac:dyDescent="0.25">
      <c r="B234" s="3">
        <v>242</v>
      </c>
      <c r="C234" s="16">
        <v>250</v>
      </c>
      <c r="D234" s="16"/>
    </row>
    <row r="235" spans="2:4" x14ac:dyDescent="0.25">
      <c r="B235" s="3">
        <v>243</v>
      </c>
      <c r="C235" s="16">
        <v>238</v>
      </c>
      <c r="D235" s="16"/>
    </row>
    <row r="236" spans="2:4" x14ac:dyDescent="0.25">
      <c r="B236" s="3">
        <v>244</v>
      </c>
      <c r="C236" s="16">
        <v>53</v>
      </c>
      <c r="D236" s="16"/>
    </row>
    <row r="237" spans="2:4" x14ac:dyDescent="0.25">
      <c r="B237" s="3">
        <v>245</v>
      </c>
      <c r="C237" s="16">
        <v>214</v>
      </c>
      <c r="D237" s="16"/>
    </row>
    <row r="238" spans="2:4" x14ac:dyDescent="0.25">
      <c r="B238" s="3">
        <v>246</v>
      </c>
      <c r="C238" s="16">
        <v>222</v>
      </c>
      <c r="D238" s="16"/>
    </row>
    <row r="239" spans="2:4" x14ac:dyDescent="0.25">
      <c r="B239" s="3">
        <v>247</v>
      </c>
      <c r="C239" s="16">
        <v>1884</v>
      </c>
      <c r="D239" s="16"/>
    </row>
    <row r="240" spans="2:4" x14ac:dyDescent="0.25">
      <c r="B240" s="3">
        <v>248</v>
      </c>
      <c r="C240" s="16">
        <v>218</v>
      </c>
      <c r="D240" s="16"/>
    </row>
    <row r="241" spans="2:4" x14ac:dyDescent="0.25">
      <c r="B241" s="3">
        <v>249</v>
      </c>
      <c r="C241" s="16">
        <v>6465</v>
      </c>
      <c r="D241" s="16"/>
    </row>
    <row r="242" spans="2:4" x14ac:dyDescent="0.25">
      <c r="B242" s="3">
        <v>250</v>
      </c>
      <c r="C242" s="16"/>
      <c r="D242" s="16">
        <v>1</v>
      </c>
    </row>
    <row r="243" spans="2:4" x14ac:dyDescent="0.25">
      <c r="B243" s="3">
        <v>251</v>
      </c>
      <c r="C243" s="16"/>
      <c r="D243" s="16">
        <v>101</v>
      </c>
    </row>
    <row r="244" spans="2:4" x14ac:dyDescent="0.25">
      <c r="B244" s="3">
        <v>252</v>
      </c>
      <c r="C244" s="16">
        <v>59</v>
      </c>
      <c r="D244" s="16"/>
    </row>
    <row r="245" spans="2:4" x14ac:dyDescent="0.25">
      <c r="B245" s="3">
        <v>253</v>
      </c>
      <c r="C245" s="16"/>
      <c r="D245" s="16">
        <v>1335</v>
      </c>
    </row>
    <row r="246" spans="2:4" x14ac:dyDescent="0.25">
      <c r="B246" s="3">
        <v>254</v>
      </c>
      <c r="C246" s="16">
        <v>88</v>
      </c>
      <c r="D246" s="16"/>
    </row>
    <row r="247" spans="2:4" x14ac:dyDescent="0.25">
      <c r="B247" s="3">
        <v>255</v>
      </c>
      <c r="C247" s="16">
        <v>1697</v>
      </c>
      <c r="D247" s="16"/>
    </row>
    <row r="248" spans="2:4" x14ac:dyDescent="0.25">
      <c r="B248" s="3">
        <v>256</v>
      </c>
      <c r="C248" s="16"/>
      <c r="D248" s="16">
        <v>15</v>
      </c>
    </row>
    <row r="249" spans="2:4" x14ac:dyDescent="0.25">
      <c r="B249" s="3">
        <v>257</v>
      </c>
      <c r="C249" s="16">
        <v>92</v>
      </c>
      <c r="D249" s="16"/>
    </row>
    <row r="250" spans="2:4" x14ac:dyDescent="0.25">
      <c r="B250" s="3">
        <v>258</v>
      </c>
      <c r="C250" s="16">
        <v>186</v>
      </c>
      <c r="D250" s="16"/>
    </row>
    <row r="251" spans="2:4" x14ac:dyDescent="0.25">
      <c r="B251" s="3">
        <v>259</v>
      </c>
      <c r="C251" s="16">
        <v>138</v>
      </c>
      <c r="D251" s="16"/>
    </row>
    <row r="252" spans="2:4" x14ac:dyDescent="0.25">
      <c r="B252" s="3">
        <v>260</v>
      </c>
      <c r="C252" s="16">
        <v>261</v>
      </c>
      <c r="D252" s="16"/>
    </row>
    <row r="253" spans="2:4" x14ac:dyDescent="0.25">
      <c r="B253" s="3">
        <v>261</v>
      </c>
      <c r="C253" s="16"/>
      <c r="D253" s="16">
        <v>454</v>
      </c>
    </row>
    <row r="254" spans="2:4" x14ac:dyDescent="0.25">
      <c r="B254" s="3">
        <v>262</v>
      </c>
      <c r="C254" s="16">
        <v>107</v>
      </c>
      <c r="D254" s="16"/>
    </row>
    <row r="255" spans="2:4" x14ac:dyDescent="0.25">
      <c r="B255" s="3">
        <v>263</v>
      </c>
      <c r="C255" s="16">
        <v>199</v>
      </c>
      <c r="D255" s="16"/>
    </row>
    <row r="256" spans="2:4" x14ac:dyDescent="0.25">
      <c r="B256" s="3">
        <v>264</v>
      </c>
      <c r="C256" s="16">
        <v>5512</v>
      </c>
      <c r="D256" s="16"/>
    </row>
    <row r="257" spans="2:4" x14ac:dyDescent="0.25">
      <c r="B257" s="3">
        <v>265</v>
      </c>
      <c r="C257" s="16">
        <v>86</v>
      </c>
      <c r="D257" s="16"/>
    </row>
    <row r="258" spans="2:4" x14ac:dyDescent="0.25">
      <c r="B258" s="3">
        <v>266</v>
      </c>
      <c r="C258" s="16"/>
      <c r="D258" s="16">
        <v>3182</v>
      </c>
    </row>
    <row r="259" spans="2:4" x14ac:dyDescent="0.25">
      <c r="B259" s="3">
        <v>267</v>
      </c>
      <c r="C259" s="16">
        <v>2768</v>
      </c>
      <c r="D259" s="16"/>
    </row>
    <row r="260" spans="2:4" x14ac:dyDescent="0.25">
      <c r="B260" s="3">
        <v>268</v>
      </c>
      <c r="C260" s="16">
        <v>48</v>
      </c>
      <c r="D260" s="16"/>
    </row>
    <row r="261" spans="2:4" x14ac:dyDescent="0.25">
      <c r="B261" s="3">
        <v>269</v>
      </c>
      <c r="C261" s="16">
        <v>87</v>
      </c>
      <c r="D261" s="16"/>
    </row>
    <row r="262" spans="2:4" x14ac:dyDescent="0.25">
      <c r="B262" s="3">
        <v>272</v>
      </c>
      <c r="C262" s="16">
        <v>1894</v>
      </c>
      <c r="D262" s="16"/>
    </row>
    <row r="263" spans="2:4" x14ac:dyDescent="0.25">
      <c r="B263" s="3">
        <v>273</v>
      </c>
      <c r="C263" s="16">
        <v>282</v>
      </c>
      <c r="D263" s="16"/>
    </row>
    <row r="264" spans="2:4" x14ac:dyDescent="0.25">
      <c r="B264" s="3">
        <v>274</v>
      </c>
      <c r="C264" s="16"/>
      <c r="D264" s="16">
        <v>15</v>
      </c>
    </row>
    <row r="265" spans="2:4" x14ac:dyDescent="0.25">
      <c r="B265" s="3">
        <v>275</v>
      </c>
      <c r="C265" s="16">
        <v>116</v>
      </c>
      <c r="D265" s="16"/>
    </row>
    <row r="266" spans="2:4" x14ac:dyDescent="0.25">
      <c r="B266" s="3">
        <v>276</v>
      </c>
      <c r="C266" s="16"/>
      <c r="D266" s="16">
        <v>133</v>
      </c>
    </row>
    <row r="267" spans="2:4" x14ac:dyDescent="0.25">
      <c r="B267" s="3">
        <v>277</v>
      </c>
      <c r="C267" s="16">
        <v>83</v>
      </c>
      <c r="D267" s="16"/>
    </row>
    <row r="268" spans="2:4" x14ac:dyDescent="0.25">
      <c r="B268" s="3">
        <v>278</v>
      </c>
      <c r="C268" s="16">
        <v>91</v>
      </c>
      <c r="D268" s="16"/>
    </row>
    <row r="269" spans="2:4" x14ac:dyDescent="0.25">
      <c r="B269" s="3">
        <v>279</v>
      </c>
      <c r="C269" s="16">
        <v>546</v>
      </c>
      <c r="D269" s="16"/>
    </row>
    <row r="270" spans="2:4" x14ac:dyDescent="0.25">
      <c r="B270" s="3">
        <v>280</v>
      </c>
      <c r="C270" s="16">
        <v>393</v>
      </c>
      <c r="D270" s="16"/>
    </row>
    <row r="271" spans="2:4" x14ac:dyDescent="0.25">
      <c r="B271" s="3">
        <v>281</v>
      </c>
      <c r="C271" s="16"/>
      <c r="D271" s="16">
        <v>2062</v>
      </c>
    </row>
    <row r="272" spans="2:4" x14ac:dyDescent="0.25">
      <c r="B272" s="3">
        <v>282</v>
      </c>
      <c r="C272" s="16">
        <v>133</v>
      </c>
      <c r="D272" s="16"/>
    </row>
    <row r="273" spans="2:4" x14ac:dyDescent="0.25">
      <c r="B273" s="3">
        <v>283</v>
      </c>
      <c r="C273" s="16"/>
      <c r="D273" s="16">
        <v>29</v>
      </c>
    </row>
    <row r="274" spans="2:4" x14ac:dyDescent="0.25">
      <c r="B274" s="3">
        <v>284</v>
      </c>
      <c r="C274" s="16"/>
      <c r="D274" s="16">
        <v>132</v>
      </c>
    </row>
    <row r="275" spans="2:4" x14ac:dyDescent="0.25">
      <c r="B275" s="3">
        <v>285</v>
      </c>
      <c r="C275" s="16">
        <v>254</v>
      </c>
      <c r="D275" s="16"/>
    </row>
    <row r="276" spans="2:4" x14ac:dyDescent="0.25">
      <c r="B276" s="3">
        <v>287</v>
      </c>
      <c r="C276" s="16">
        <v>176</v>
      </c>
      <c r="D276" s="16"/>
    </row>
    <row r="277" spans="2:4" x14ac:dyDescent="0.25">
      <c r="B277" s="3">
        <v>288</v>
      </c>
      <c r="C277" s="16"/>
      <c r="D277" s="16">
        <v>137</v>
      </c>
    </row>
    <row r="278" spans="2:4" x14ac:dyDescent="0.25">
      <c r="B278" s="3">
        <v>289</v>
      </c>
      <c r="C278" s="16">
        <v>337</v>
      </c>
      <c r="D278" s="16"/>
    </row>
    <row r="279" spans="2:4" x14ac:dyDescent="0.25">
      <c r="B279" s="3">
        <v>290</v>
      </c>
      <c r="C279" s="16"/>
      <c r="D279" s="16">
        <v>908</v>
      </c>
    </row>
    <row r="280" spans="2:4" x14ac:dyDescent="0.25">
      <c r="B280" s="3">
        <v>291</v>
      </c>
      <c r="C280" s="16">
        <v>107</v>
      </c>
      <c r="D280" s="16"/>
    </row>
    <row r="281" spans="2:4" x14ac:dyDescent="0.25">
      <c r="B281" s="3">
        <v>292</v>
      </c>
      <c r="C281" s="16"/>
      <c r="D281" s="16">
        <v>10</v>
      </c>
    </row>
    <row r="282" spans="2:4" x14ac:dyDescent="0.25">
      <c r="B282" s="3">
        <v>294</v>
      </c>
      <c r="C282" s="16">
        <v>183</v>
      </c>
      <c r="D282" s="16"/>
    </row>
    <row r="283" spans="2:4" x14ac:dyDescent="0.25">
      <c r="B283" s="3">
        <v>295</v>
      </c>
      <c r="C283" s="16"/>
      <c r="D283" s="16">
        <v>1910</v>
      </c>
    </row>
    <row r="284" spans="2:4" x14ac:dyDescent="0.25">
      <c r="B284" s="3">
        <v>296</v>
      </c>
      <c r="C284" s="16"/>
      <c r="D284" s="16">
        <v>38</v>
      </c>
    </row>
    <row r="285" spans="2:4" x14ac:dyDescent="0.25">
      <c r="B285" s="3">
        <v>297</v>
      </c>
      <c r="C285" s="16"/>
      <c r="D285" s="16">
        <v>104</v>
      </c>
    </row>
    <row r="286" spans="2:4" x14ac:dyDescent="0.25">
      <c r="B286" s="3">
        <v>298</v>
      </c>
      <c r="C286" s="16">
        <v>72</v>
      </c>
      <c r="D286" s="16"/>
    </row>
    <row r="287" spans="2:4" x14ac:dyDescent="0.25">
      <c r="B287" s="3">
        <v>299</v>
      </c>
      <c r="C287" s="16"/>
      <c r="D287" s="16">
        <v>49</v>
      </c>
    </row>
    <row r="288" spans="2:4" x14ac:dyDescent="0.25">
      <c r="B288" s="3">
        <v>300</v>
      </c>
      <c r="C288" s="16"/>
      <c r="D288" s="16">
        <v>1</v>
      </c>
    </row>
    <row r="289" spans="2:4" x14ac:dyDescent="0.25">
      <c r="B289" s="3">
        <v>301</v>
      </c>
      <c r="C289" s="16">
        <v>295</v>
      </c>
      <c r="D289" s="16"/>
    </row>
    <row r="290" spans="2:4" x14ac:dyDescent="0.25">
      <c r="B290" s="3">
        <v>302</v>
      </c>
      <c r="C290" s="16"/>
      <c r="D290" s="16">
        <v>245</v>
      </c>
    </row>
    <row r="291" spans="2:4" x14ac:dyDescent="0.25">
      <c r="B291" s="3">
        <v>303</v>
      </c>
      <c r="C291" s="16"/>
      <c r="D291" s="16">
        <v>32</v>
      </c>
    </row>
    <row r="292" spans="2:4" x14ac:dyDescent="0.25">
      <c r="B292" s="3">
        <v>304</v>
      </c>
      <c r="C292" s="16">
        <v>142</v>
      </c>
      <c r="D292" s="16"/>
    </row>
    <row r="293" spans="2:4" x14ac:dyDescent="0.25">
      <c r="B293" s="3">
        <v>305</v>
      </c>
      <c r="C293" s="16">
        <v>85</v>
      </c>
      <c r="D293" s="16"/>
    </row>
    <row r="294" spans="2:4" x14ac:dyDescent="0.25">
      <c r="B294" s="3">
        <v>306</v>
      </c>
      <c r="C294" s="16"/>
      <c r="D294" s="16">
        <v>7</v>
      </c>
    </row>
    <row r="295" spans="2:4" x14ac:dyDescent="0.25">
      <c r="B295" s="3">
        <v>307</v>
      </c>
      <c r="C295" s="16">
        <v>659</v>
      </c>
      <c r="D295" s="16"/>
    </row>
    <row r="296" spans="2:4" x14ac:dyDescent="0.25">
      <c r="B296" s="3">
        <v>308</v>
      </c>
      <c r="C296" s="16"/>
      <c r="D296" s="16">
        <v>803</v>
      </c>
    </row>
    <row r="297" spans="2:4" x14ac:dyDescent="0.25">
      <c r="B297" s="3">
        <v>310</v>
      </c>
      <c r="C297" s="16"/>
      <c r="D297" s="16">
        <v>16</v>
      </c>
    </row>
    <row r="298" spans="2:4" x14ac:dyDescent="0.25">
      <c r="B298" s="3">
        <v>311</v>
      </c>
      <c r="C298" s="16">
        <v>121</v>
      </c>
      <c r="D298" s="16"/>
    </row>
    <row r="299" spans="2:4" x14ac:dyDescent="0.25">
      <c r="B299" s="3">
        <v>312</v>
      </c>
      <c r="C299" s="16">
        <v>3742</v>
      </c>
      <c r="D299" s="16"/>
    </row>
    <row r="300" spans="2:4" x14ac:dyDescent="0.25">
      <c r="B300" s="3">
        <v>313</v>
      </c>
      <c r="C300" s="16">
        <v>223</v>
      </c>
      <c r="D300" s="16"/>
    </row>
    <row r="301" spans="2:4" x14ac:dyDescent="0.25">
      <c r="B301" s="3">
        <v>314</v>
      </c>
      <c r="C301" s="16">
        <v>133</v>
      </c>
      <c r="D301" s="16"/>
    </row>
    <row r="302" spans="2:4" x14ac:dyDescent="0.25">
      <c r="B302" s="3">
        <v>315</v>
      </c>
      <c r="C302" s="16"/>
      <c r="D302" s="16">
        <v>31</v>
      </c>
    </row>
    <row r="303" spans="2:4" x14ac:dyDescent="0.25">
      <c r="B303" s="3">
        <v>316</v>
      </c>
      <c r="C303" s="16"/>
      <c r="D303" s="16">
        <v>108</v>
      </c>
    </row>
    <row r="304" spans="2:4" x14ac:dyDescent="0.25">
      <c r="B304" s="3">
        <v>317</v>
      </c>
      <c r="C304" s="16"/>
      <c r="D304" s="16">
        <v>30</v>
      </c>
    </row>
    <row r="305" spans="2:4" x14ac:dyDescent="0.25">
      <c r="B305" s="3">
        <v>318</v>
      </c>
      <c r="C305" s="16"/>
      <c r="D305" s="16">
        <v>17</v>
      </c>
    </row>
    <row r="306" spans="2:4" x14ac:dyDescent="0.25">
      <c r="B306" s="3">
        <v>320</v>
      </c>
      <c r="C306" s="16"/>
      <c r="D306" s="16">
        <v>80</v>
      </c>
    </row>
    <row r="307" spans="2:4" x14ac:dyDescent="0.25">
      <c r="B307" s="3">
        <v>321</v>
      </c>
      <c r="C307" s="16"/>
      <c r="D307" s="16">
        <v>2468</v>
      </c>
    </row>
    <row r="308" spans="2:4" x14ac:dyDescent="0.25">
      <c r="B308" s="3">
        <v>322</v>
      </c>
      <c r="C308" s="16">
        <v>5168</v>
      </c>
      <c r="D308" s="16"/>
    </row>
    <row r="309" spans="2:4" x14ac:dyDescent="0.25">
      <c r="B309" s="3">
        <v>323</v>
      </c>
      <c r="C309" s="16"/>
      <c r="D309" s="16">
        <v>26</v>
      </c>
    </row>
    <row r="310" spans="2:4" x14ac:dyDescent="0.25">
      <c r="B310" s="3">
        <v>324</v>
      </c>
      <c r="C310" s="16">
        <v>307</v>
      </c>
      <c r="D310" s="16"/>
    </row>
    <row r="311" spans="2:4" x14ac:dyDescent="0.25">
      <c r="B311" s="3">
        <v>325</v>
      </c>
      <c r="C311" s="16"/>
      <c r="D311" s="16">
        <v>73</v>
      </c>
    </row>
    <row r="312" spans="2:4" x14ac:dyDescent="0.25">
      <c r="B312" s="3">
        <v>326</v>
      </c>
      <c r="C312" s="16"/>
      <c r="D312" s="16">
        <v>128</v>
      </c>
    </row>
    <row r="313" spans="2:4" x14ac:dyDescent="0.25">
      <c r="B313" s="3">
        <v>327</v>
      </c>
      <c r="C313" s="16"/>
      <c r="D313" s="16">
        <v>33</v>
      </c>
    </row>
    <row r="314" spans="2:4" x14ac:dyDescent="0.25">
      <c r="B314" s="3">
        <v>328</v>
      </c>
      <c r="C314" s="16">
        <v>2441</v>
      </c>
      <c r="D314" s="16"/>
    </row>
    <row r="315" spans="2:4" x14ac:dyDescent="0.25">
      <c r="B315" s="3">
        <v>330</v>
      </c>
      <c r="C315" s="16">
        <v>1385</v>
      </c>
      <c r="D315" s="16"/>
    </row>
    <row r="316" spans="2:4" x14ac:dyDescent="0.25">
      <c r="B316" s="3">
        <v>331</v>
      </c>
      <c r="C316" s="16">
        <v>190</v>
      </c>
      <c r="D316" s="16"/>
    </row>
    <row r="317" spans="2:4" x14ac:dyDescent="0.25">
      <c r="B317" s="3">
        <v>332</v>
      </c>
      <c r="C317" s="16">
        <v>470</v>
      </c>
      <c r="D317" s="16"/>
    </row>
    <row r="318" spans="2:4" x14ac:dyDescent="0.25">
      <c r="B318" s="3">
        <v>333</v>
      </c>
      <c r="C318" s="16">
        <v>253</v>
      </c>
      <c r="D318" s="16"/>
    </row>
    <row r="319" spans="2:4" x14ac:dyDescent="0.25">
      <c r="B319" s="3">
        <v>334</v>
      </c>
      <c r="C319" s="16">
        <v>1113</v>
      </c>
      <c r="D319" s="16"/>
    </row>
    <row r="320" spans="2:4" x14ac:dyDescent="0.25">
      <c r="B320" s="3">
        <v>335</v>
      </c>
      <c r="C320" s="16">
        <v>2283</v>
      </c>
      <c r="D320" s="16"/>
    </row>
    <row r="321" spans="2:4" x14ac:dyDescent="0.25">
      <c r="B321" s="3">
        <v>336</v>
      </c>
      <c r="C321" s="16"/>
      <c r="D321" s="16">
        <v>1072</v>
      </c>
    </row>
    <row r="322" spans="2:4" x14ac:dyDescent="0.25">
      <c r="B322" s="3">
        <v>337</v>
      </c>
      <c r="C322" s="16">
        <v>1095</v>
      </c>
      <c r="D322" s="16"/>
    </row>
    <row r="323" spans="2:4" x14ac:dyDescent="0.25">
      <c r="B323" s="3">
        <v>338</v>
      </c>
      <c r="C323" s="16">
        <v>1690</v>
      </c>
      <c r="D323" s="16"/>
    </row>
    <row r="324" spans="2:4" x14ac:dyDescent="0.25">
      <c r="B324" s="3">
        <v>340</v>
      </c>
      <c r="C324" s="16"/>
      <c r="D324" s="16">
        <v>393</v>
      </c>
    </row>
    <row r="325" spans="2:4" x14ac:dyDescent="0.25">
      <c r="B325" s="3">
        <v>341</v>
      </c>
      <c r="C325" s="16"/>
      <c r="D325" s="16">
        <v>1257</v>
      </c>
    </row>
    <row r="326" spans="2:4" x14ac:dyDescent="0.25">
      <c r="B326" s="3">
        <v>342</v>
      </c>
      <c r="C326" s="16"/>
      <c r="D326" s="16">
        <v>328</v>
      </c>
    </row>
    <row r="327" spans="2:4" x14ac:dyDescent="0.25">
      <c r="B327" s="3">
        <v>343</v>
      </c>
      <c r="C327" s="16"/>
      <c r="D327" s="16">
        <v>147</v>
      </c>
    </row>
    <row r="328" spans="2:4" x14ac:dyDescent="0.25">
      <c r="B328" s="3">
        <v>344</v>
      </c>
      <c r="C328" s="16"/>
      <c r="D328" s="16">
        <v>830</v>
      </c>
    </row>
    <row r="329" spans="2:4" x14ac:dyDescent="0.25">
      <c r="B329" s="3">
        <v>345</v>
      </c>
      <c r="C329" s="16"/>
      <c r="D329" s="16">
        <v>331</v>
      </c>
    </row>
    <row r="330" spans="2:4" x14ac:dyDescent="0.25">
      <c r="B330" s="3">
        <v>346</v>
      </c>
      <c r="C330" s="16"/>
      <c r="D330" s="16">
        <v>25</v>
      </c>
    </row>
    <row r="331" spans="2:4" x14ac:dyDescent="0.25">
      <c r="B331" s="3">
        <v>347</v>
      </c>
      <c r="C331" s="16">
        <v>191</v>
      </c>
      <c r="D331" s="16"/>
    </row>
    <row r="332" spans="2:4" x14ac:dyDescent="0.25">
      <c r="B332" s="3">
        <v>348</v>
      </c>
      <c r="C332" s="16"/>
      <c r="D332" s="16">
        <v>3483</v>
      </c>
    </row>
    <row r="333" spans="2:4" x14ac:dyDescent="0.25">
      <c r="B333" s="3">
        <v>349</v>
      </c>
      <c r="C333" s="16"/>
      <c r="D333" s="16">
        <v>923</v>
      </c>
    </row>
    <row r="334" spans="2:4" x14ac:dyDescent="0.25">
      <c r="B334" s="3">
        <v>350</v>
      </c>
      <c r="C334" s="16"/>
      <c r="D334" s="16">
        <v>1</v>
      </c>
    </row>
    <row r="335" spans="2:4" x14ac:dyDescent="0.25">
      <c r="B335" s="3">
        <v>351</v>
      </c>
      <c r="C335" s="16">
        <v>2013</v>
      </c>
      <c r="D335" s="16"/>
    </row>
    <row r="336" spans="2:4" x14ac:dyDescent="0.25">
      <c r="B336" s="3">
        <v>352</v>
      </c>
      <c r="C336" s="16"/>
      <c r="D336" s="16">
        <v>33</v>
      </c>
    </row>
    <row r="337" spans="2:4" x14ac:dyDescent="0.25">
      <c r="B337" s="3">
        <v>353</v>
      </c>
      <c r="C337" s="16">
        <v>1703</v>
      </c>
      <c r="D337" s="16"/>
    </row>
    <row r="338" spans="2:4" x14ac:dyDescent="0.25">
      <c r="B338" s="3">
        <v>354</v>
      </c>
      <c r="C338" s="16">
        <v>80</v>
      </c>
      <c r="D338" s="16"/>
    </row>
    <row r="339" spans="2:4" x14ac:dyDescent="0.25">
      <c r="B339" s="3">
        <v>356</v>
      </c>
      <c r="C339" s="16"/>
      <c r="D339" s="16">
        <v>40</v>
      </c>
    </row>
    <row r="340" spans="2:4" x14ac:dyDescent="0.25">
      <c r="B340" s="3">
        <v>357</v>
      </c>
      <c r="C340" s="16">
        <v>41</v>
      </c>
      <c r="D340" s="16"/>
    </row>
    <row r="341" spans="2:4" x14ac:dyDescent="0.25">
      <c r="B341" s="3">
        <v>358</v>
      </c>
      <c r="C341" s="16"/>
      <c r="D341" s="16">
        <v>23</v>
      </c>
    </row>
    <row r="342" spans="2:4" x14ac:dyDescent="0.25">
      <c r="B342" s="3">
        <v>359</v>
      </c>
      <c r="C342" s="16">
        <v>187</v>
      </c>
      <c r="D342" s="16"/>
    </row>
    <row r="343" spans="2:4" x14ac:dyDescent="0.25">
      <c r="B343" s="3">
        <v>360</v>
      </c>
      <c r="C343" s="16">
        <v>2875</v>
      </c>
      <c r="D343" s="16"/>
    </row>
    <row r="344" spans="2:4" x14ac:dyDescent="0.25">
      <c r="B344" s="3">
        <v>361</v>
      </c>
      <c r="C344" s="16">
        <v>88</v>
      </c>
      <c r="D344" s="16"/>
    </row>
    <row r="345" spans="2:4" x14ac:dyDescent="0.25">
      <c r="B345" s="3">
        <v>362</v>
      </c>
      <c r="C345" s="16">
        <v>191</v>
      </c>
      <c r="D345" s="16"/>
    </row>
    <row r="346" spans="2:4" x14ac:dyDescent="0.25">
      <c r="B346" s="3">
        <v>363</v>
      </c>
      <c r="C346" s="16">
        <v>139</v>
      </c>
      <c r="D346" s="16"/>
    </row>
    <row r="347" spans="2:4" x14ac:dyDescent="0.25">
      <c r="B347" s="3">
        <v>364</v>
      </c>
      <c r="C347" s="16">
        <v>186</v>
      </c>
      <c r="D347" s="16"/>
    </row>
    <row r="348" spans="2:4" x14ac:dyDescent="0.25">
      <c r="B348" s="3">
        <v>365</v>
      </c>
      <c r="C348" s="16">
        <v>112</v>
      </c>
      <c r="D348" s="16"/>
    </row>
    <row r="349" spans="2:4" x14ac:dyDescent="0.25">
      <c r="B349" s="3">
        <v>366</v>
      </c>
      <c r="C349" s="16">
        <v>101</v>
      </c>
      <c r="D349" s="16"/>
    </row>
    <row r="350" spans="2:4" x14ac:dyDescent="0.25">
      <c r="B350" s="3">
        <v>367</v>
      </c>
      <c r="C350" s="16"/>
      <c r="D350" s="16">
        <v>75</v>
      </c>
    </row>
    <row r="351" spans="2:4" x14ac:dyDescent="0.25">
      <c r="B351" s="3">
        <v>368</v>
      </c>
      <c r="C351" s="16">
        <v>206</v>
      </c>
      <c r="D351" s="16"/>
    </row>
    <row r="352" spans="2:4" x14ac:dyDescent="0.25">
      <c r="B352" s="3">
        <v>369</v>
      </c>
      <c r="C352" s="16">
        <v>154</v>
      </c>
      <c r="D352" s="16"/>
    </row>
    <row r="353" spans="2:4" x14ac:dyDescent="0.25">
      <c r="B353" s="3">
        <v>370</v>
      </c>
      <c r="C353" s="16">
        <v>5966</v>
      </c>
      <c r="D353" s="16"/>
    </row>
    <row r="354" spans="2:4" x14ac:dyDescent="0.25">
      <c r="B354" s="3">
        <v>371</v>
      </c>
      <c r="C354" s="16"/>
      <c r="D354" s="16">
        <v>2176</v>
      </c>
    </row>
    <row r="355" spans="2:4" x14ac:dyDescent="0.25">
      <c r="B355" s="3">
        <v>372</v>
      </c>
      <c r="C355" s="16">
        <v>169</v>
      </c>
      <c r="D355" s="16"/>
    </row>
    <row r="356" spans="2:4" x14ac:dyDescent="0.25">
      <c r="B356" s="3">
        <v>373</v>
      </c>
      <c r="C356" s="16">
        <v>2106</v>
      </c>
      <c r="D356" s="16"/>
    </row>
    <row r="357" spans="2:4" x14ac:dyDescent="0.25">
      <c r="B357" s="3">
        <v>374</v>
      </c>
      <c r="C357" s="16"/>
      <c r="D357" s="16">
        <v>441</v>
      </c>
    </row>
    <row r="358" spans="2:4" x14ac:dyDescent="0.25">
      <c r="B358" s="3">
        <v>375</v>
      </c>
      <c r="C358" s="16"/>
      <c r="D358" s="16">
        <v>25</v>
      </c>
    </row>
    <row r="359" spans="2:4" x14ac:dyDescent="0.25">
      <c r="B359" s="3">
        <v>376</v>
      </c>
      <c r="C359" s="16">
        <v>131</v>
      </c>
      <c r="D359" s="16"/>
    </row>
    <row r="360" spans="2:4" x14ac:dyDescent="0.25">
      <c r="B360" s="3">
        <v>377</v>
      </c>
      <c r="C360" s="16"/>
      <c r="D360" s="16">
        <v>127</v>
      </c>
    </row>
    <row r="361" spans="2:4" x14ac:dyDescent="0.25">
      <c r="B361" s="3">
        <v>378</v>
      </c>
      <c r="C361" s="16"/>
      <c r="D361" s="16">
        <v>355</v>
      </c>
    </row>
    <row r="362" spans="2:4" x14ac:dyDescent="0.25">
      <c r="B362" s="3">
        <v>379</v>
      </c>
      <c r="C362" s="16"/>
      <c r="D362" s="16">
        <v>44</v>
      </c>
    </row>
    <row r="363" spans="2:4" x14ac:dyDescent="0.25">
      <c r="B363" s="3">
        <v>380</v>
      </c>
      <c r="C363" s="16">
        <v>84</v>
      </c>
      <c r="D363" s="16"/>
    </row>
    <row r="364" spans="2:4" x14ac:dyDescent="0.25">
      <c r="B364" s="3">
        <v>381</v>
      </c>
      <c r="C364" s="16">
        <v>155</v>
      </c>
      <c r="D364" s="16"/>
    </row>
    <row r="365" spans="2:4" x14ac:dyDescent="0.25">
      <c r="B365" s="3">
        <v>382</v>
      </c>
      <c r="C365" s="16"/>
      <c r="D365" s="16">
        <v>67</v>
      </c>
    </row>
    <row r="366" spans="2:4" x14ac:dyDescent="0.25">
      <c r="B366" s="3">
        <v>383</v>
      </c>
      <c r="C366" s="16">
        <v>189</v>
      </c>
      <c r="D366" s="16"/>
    </row>
    <row r="367" spans="2:4" x14ac:dyDescent="0.25">
      <c r="B367" s="3">
        <v>384</v>
      </c>
      <c r="C367" s="16">
        <v>4799</v>
      </c>
      <c r="D367" s="16"/>
    </row>
    <row r="368" spans="2:4" x14ac:dyDescent="0.25">
      <c r="B368" s="3">
        <v>385</v>
      </c>
      <c r="C368" s="16">
        <v>1137</v>
      </c>
      <c r="D368" s="16"/>
    </row>
    <row r="369" spans="2:4" x14ac:dyDescent="0.25">
      <c r="B369" s="3">
        <v>386</v>
      </c>
      <c r="C369" s="16"/>
      <c r="D369" s="16">
        <v>1068</v>
      </c>
    </row>
    <row r="370" spans="2:4" x14ac:dyDescent="0.25">
      <c r="B370" s="3">
        <v>387</v>
      </c>
      <c r="C370" s="16"/>
      <c r="D370" s="16">
        <v>424</v>
      </c>
    </row>
    <row r="371" spans="2:4" x14ac:dyDescent="0.25">
      <c r="B371" s="3">
        <v>389</v>
      </c>
      <c r="C371" s="16">
        <v>1152</v>
      </c>
      <c r="D371" s="16"/>
    </row>
    <row r="372" spans="2:4" x14ac:dyDescent="0.25">
      <c r="B372" s="3">
        <v>390</v>
      </c>
      <c r="C372" s="16">
        <v>50</v>
      </c>
      <c r="D372" s="16"/>
    </row>
    <row r="373" spans="2:4" x14ac:dyDescent="0.25">
      <c r="B373" s="3">
        <v>391</v>
      </c>
      <c r="C373" s="16"/>
      <c r="D373" s="16">
        <v>151</v>
      </c>
    </row>
    <row r="374" spans="2:4" x14ac:dyDescent="0.25">
      <c r="B374" s="3">
        <v>392</v>
      </c>
      <c r="C374" s="16"/>
      <c r="D374" s="16">
        <v>1608</v>
      </c>
    </row>
    <row r="375" spans="2:4" x14ac:dyDescent="0.25">
      <c r="B375" s="3">
        <v>393</v>
      </c>
      <c r="C375" s="16">
        <v>3059</v>
      </c>
      <c r="D375" s="16"/>
    </row>
    <row r="376" spans="2:4" x14ac:dyDescent="0.25">
      <c r="B376" s="3">
        <v>394</v>
      </c>
      <c r="C376" s="16">
        <v>34</v>
      </c>
      <c r="D376" s="16"/>
    </row>
    <row r="377" spans="2:4" x14ac:dyDescent="0.25">
      <c r="B377" s="3">
        <v>395</v>
      </c>
      <c r="C377" s="16">
        <v>220</v>
      </c>
      <c r="D377" s="16"/>
    </row>
    <row r="378" spans="2:4" x14ac:dyDescent="0.25">
      <c r="B378" s="3">
        <v>396</v>
      </c>
      <c r="C378" s="16">
        <v>1604</v>
      </c>
      <c r="D378" s="16"/>
    </row>
    <row r="379" spans="2:4" x14ac:dyDescent="0.25">
      <c r="B379" s="3">
        <v>397</v>
      </c>
      <c r="C379" s="16">
        <v>454</v>
      </c>
      <c r="D379" s="16"/>
    </row>
    <row r="380" spans="2:4" x14ac:dyDescent="0.25">
      <c r="B380" s="3">
        <v>398</v>
      </c>
      <c r="C380" s="16">
        <v>123</v>
      </c>
      <c r="D380" s="16"/>
    </row>
    <row r="381" spans="2:4" x14ac:dyDescent="0.25">
      <c r="B381" s="3">
        <v>399</v>
      </c>
      <c r="C381" s="16"/>
      <c r="D381" s="16">
        <v>941</v>
      </c>
    </row>
    <row r="382" spans="2:4" x14ac:dyDescent="0.25">
      <c r="B382" s="3">
        <v>400</v>
      </c>
      <c r="C382" s="16"/>
      <c r="D382" s="16">
        <v>1</v>
      </c>
    </row>
    <row r="383" spans="2:4" x14ac:dyDescent="0.25">
      <c r="B383" s="3">
        <v>401</v>
      </c>
      <c r="C383" s="16">
        <v>299</v>
      </c>
      <c r="D383" s="16"/>
    </row>
    <row r="384" spans="2:4" x14ac:dyDescent="0.25">
      <c r="B384" s="3">
        <v>402</v>
      </c>
      <c r="C384" s="16"/>
      <c r="D384" s="16">
        <v>40</v>
      </c>
    </row>
    <row r="385" spans="2:4" x14ac:dyDescent="0.25">
      <c r="B385" s="3">
        <v>403</v>
      </c>
      <c r="C385" s="16"/>
      <c r="D385" s="16">
        <v>3015</v>
      </c>
    </row>
    <row r="386" spans="2:4" x14ac:dyDescent="0.25">
      <c r="B386" s="3">
        <v>404</v>
      </c>
      <c r="C386" s="16">
        <v>2237</v>
      </c>
      <c r="D386" s="16"/>
    </row>
    <row r="387" spans="2:4" x14ac:dyDescent="0.25">
      <c r="B387" s="3">
        <v>405</v>
      </c>
      <c r="C387" s="16"/>
      <c r="D387" s="16">
        <v>435</v>
      </c>
    </row>
    <row r="388" spans="2:4" x14ac:dyDescent="0.25">
      <c r="B388" s="3">
        <v>406</v>
      </c>
      <c r="C388" s="16">
        <v>645</v>
      </c>
      <c r="D388" s="16"/>
    </row>
    <row r="389" spans="2:4" x14ac:dyDescent="0.25">
      <c r="B389" s="3">
        <v>407</v>
      </c>
      <c r="C389" s="16">
        <v>484</v>
      </c>
      <c r="D389" s="16"/>
    </row>
    <row r="390" spans="2:4" x14ac:dyDescent="0.25">
      <c r="B390" s="3">
        <v>408</v>
      </c>
      <c r="C390" s="16">
        <v>154</v>
      </c>
      <c r="D390" s="16"/>
    </row>
    <row r="391" spans="2:4" x14ac:dyDescent="0.25">
      <c r="B391" s="3">
        <v>409</v>
      </c>
      <c r="C391" s="16"/>
      <c r="D391" s="16">
        <v>714</v>
      </c>
    </row>
    <row r="392" spans="2:4" x14ac:dyDescent="0.25">
      <c r="B392" s="3">
        <v>411</v>
      </c>
      <c r="C392" s="16">
        <v>82</v>
      </c>
      <c r="D392" s="16"/>
    </row>
    <row r="393" spans="2:4" x14ac:dyDescent="0.25">
      <c r="B393" s="3">
        <v>412</v>
      </c>
      <c r="C393" s="16">
        <v>134</v>
      </c>
      <c r="D393" s="16"/>
    </row>
    <row r="394" spans="2:4" x14ac:dyDescent="0.25">
      <c r="B394" s="3">
        <v>414</v>
      </c>
      <c r="C394" s="16"/>
      <c r="D394" s="16">
        <v>5497</v>
      </c>
    </row>
    <row r="395" spans="2:4" x14ac:dyDescent="0.25">
      <c r="B395" s="3">
        <v>415</v>
      </c>
      <c r="C395" s="16"/>
      <c r="D395" s="16">
        <v>418</v>
      </c>
    </row>
    <row r="396" spans="2:4" x14ac:dyDescent="0.25">
      <c r="B396" s="3">
        <v>416</v>
      </c>
      <c r="C396" s="16"/>
      <c r="D396" s="16">
        <v>1439</v>
      </c>
    </row>
    <row r="397" spans="2:4" x14ac:dyDescent="0.25">
      <c r="B397" s="3">
        <v>417</v>
      </c>
      <c r="C397" s="16"/>
      <c r="D397" s="16">
        <v>15</v>
      </c>
    </row>
    <row r="398" spans="2:4" x14ac:dyDescent="0.25">
      <c r="B398" s="3">
        <v>418</v>
      </c>
      <c r="C398" s="16"/>
      <c r="D398" s="16">
        <v>1999</v>
      </c>
    </row>
    <row r="399" spans="2:4" x14ac:dyDescent="0.25">
      <c r="B399" s="3">
        <v>419</v>
      </c>
      <c r="C399" s="16">
        <v>5203</v>
      </c>
      <c r="D399" s="16"/>
    </row>
    <row r="400" spans="2:4" x14ac:dyDescent="0.25">
      <c r="B400" s="3">
        <v>420</v>
      </c>
      <c r="C400" s="16">
        <v>94</v>
      </c>
      <c r="D400" s="16"/>
    </row>
    <row r="401" spans="2:4" x14ac:dyDescent="0.25">
      <c r="B401" s="3">
        <v>421</v>
      </c>
      <c r="C401" s="16"/>
      <c r="D401" s="16">
        <v>118</v>
      </c>
    </row>
    <row r="402" spans="2:4" x14ac:dyDescent="0.25">
      <c r="B402" s="3">
        <v>422</v>
      </c>
      <c r="C402" s="16">
        <v>205</v>
      </c>
      <c r="D402" s="16"/>
    </row>
    <row r="403" spans="2:4" x14ac:dyDescent="0.25">
      <c r="B403" s="3">
        <v>423</v>
      </c>
      <c r="C403" s="16"/>
      <c r="D403" s="16">
        <v>162</v>
      </c>
    </row>
    <row r="404" spans="2:4" x14ac:dyDescent="0.25">
      <c r="B404" s="3">
        <v>424</v>
      </c>
      <c r="C404" s="16"/>
      <c r="D404" s="16">
        <v>83</v>
      </c>
    </row>
    <row r="405" spans="2:4" x14ac:dyDescent="0.25">
      <c r="B405" s="3">
        <v>425</v>
      </c>
      <c r="C405" s="16">
        <v>92</v>
      </c>
      <c r="D405" s="16"/>
    </row>
    <row r="406" spans="2:4" x14ac:dyDescent="0.25">
      <c r="B406" s="3">
        <v>426</v>
      </c>
      <c r="C406" s="16">
        <v>219</v>
      </c>
      <c r="D406" s="16"/>
    </row>
    <row r="407" spans="2:4" x14ac:dyDescent="0.25">
      <c r="B407" s="3">
        <v>427</v>
      </c>
      <c r="C407" s="16">
        <v>2526</v>
      </c>
      <c r="D407" s="16"/>
    </row>
    <row r="408" spans="2:4" x14ac:dyDescent="0.25">
      <c r="B408" s="3">
        <v>428</v>
      </c>
      <c r="C408" s="16"/>
      <c r="D408" s="16">
        <v>747</v>
      </c>
    </row>
    <row r="409" spans="2:4" x14ac:dyDescent="0.25">
      <c r="B409" s="3">
        <v>430</v>
      </c>
      <c r="C409" s="16"/>
      <c r="D409" s="16">
        <v>84</v>
      </c>
    </row>
    <row r="410" spans="2:4" x14ac:dyDescent="0.25">
      <c r="B410" s="3">
        <v>431</v>
      </c>
      <c r="C410" s="16">
        <v>94</v>
      </c>
      <c r="D410" s="16"/>
    </row>
    <row r="411" spans="2:4" x14ac:dyDescent="0.25">
      <c r="B411" s="3">
        <v>432</v>
      </c>
      <c r="C411" s="16"/>
      <c r="D411" s="16">
        <v>91</v>
      </c>
    </row>
    <row r="412" spans="2:4" x14ac:dyDescent="0.25">
      <c r="B412" s="3">
        <v>433</v>
      </c>
      <c r="C412" s="16"/>
      <c r="D412" s="16">
        <v>792</v>
      </c>
    </row>
    <row r="413" spans="2:4" x14ac:dyDescent="0.25">
      <c r="B413" s="3">
        <v>435</v>
      </c>
      <c r="C413" s="16">
        <v>1713</v>
      </c>
      <c r="D413" s="16"/>
    </row>
    <row r="414" spans="2:4" x14ac:dyDescent="0.25">
      <c r="B414" s="3">
        <v>436</v>
      </c>
      <c r="C414" s="16">
        <v>249</v>
      </c>
      <c r="D414" s="16"/>
    </row>
    <row r="415" spans="2:4" x14ac:dyDescent="0.25">
      <c r="B415" s="3">
        <v>437</v>
      </c>
      <c r="C415" s="16">
        <v>192</v>
      </c>
      <c r="D415" s="16"/>
    </row>
    <row r="416" spans="2:4" x14ac:dyDescent="0.25">
      <c r="B416" s="3">
        <v>438</v>
      </c>
      <c r="C416" s="16">
        <v>247</v>
      </c>
      <c r="D416" s="16"/>
    </row>
    <row r="417" spans="2:4" x14ac:dyDescent="0.25">
      <c r="B417" s="3">
        <v>439</v>
      </c>
      <c r="C417" s="16">
        <v>2293</v>
      </c>
      <c r="D417" s="16"/>
    </row>
    <row r="418" spans="2:4" x14ac:dyDescent="0.25">
      <c r="B418" s="3">
        <v>440</v>
      </c>
      <c r="C418" s="16">
        <v>3131</v>
      </c>
      <c r="D418" s="16"/>
    </row>
    <row r="419" spans="2:4" x14ac:dyDescent="0.25">
      <c r="B419" s="3">
        <v>441</v>
      </c>
      <c r="C419" s="16"/>
      <c r="D419" s="16">
        <v>32</v>
      </c>
    </row>
    <row r="420" spans="2:4" x14ac:dyDescent="0.25">
      <c r="B420" s="3">
        <v>442</v>
      </c>
      <c r="C420" s="16">
        <v>143</v>
      </c>
      <c r="D420" s="16"/>
    </row>
    <row r="421" spans="2:4" x14ac:dyDescent="0.25">
      <c r="B421" s="3">
        <v>444</v>
      </c>
      <c r="C421" s="16">
        <v>296</v>
      </c>
      <c r="D421" s="16"/>
    </row>
    <row r="422" spans="2:4" x14ac:dyDescent="0.25">
      <c r="B422" s="3">
        <v>445</v>
      </c>
      <c r="C422" s="16">
        <v>170</v>
      </c>
      <c r="D422" s="16"/>
    </row>
    <row r="423" spans="2:4" x14ac:dyDescent="0.25">
      <c r="B423" s="3">
        <v>446</v>
      </c>
      <c r="C423" s="16"/>
      <c r="D423" s="16">
        <v>186</v>
      </c>
    </row>
    <row r="424" spans="2:4" x14ac:dyDescent="0.25">
      <c r="B424" s="3">
        <v>448</v>
      </c>
      <c r="C424" s="16"/>
      <c r="D424" s="16">
        <v>605</v>
      </c>
    </row>
    <row r="425" spans="2:4" x14ac:dyDescent="0.25">
      <c r="B425" s="3">
        <v>449</v>
      </c>
      <c r="C425" s="16">
        <v>86</v>
      </c>
      <c r="D425" s="16"/>
    </row>
    <row r="426" spans="2:4" x14ac:dyDescent="0.25">
      <c r="B426" s="3">
        <v>450</v>
      </c>
      <c r="C426" s="16"/>
      <c r="D426" s="16">
        <v>1</v>
      </c>
    </row>
    <row r="427" spans="2:4" x14ac:dyDescent="0.25">
      <c r="B427" s="3">
        <v>451</v>
      </c>
      <c r="C427" s="16">
        <v>6286</v>
      </c>
      <c r="D427" s="16"/>
    </row>
    <row r="428" spans="2:4" x14ac:dyDescent="0.25">
      <c r="B428" s="3">
        <v>452</v>
      </c>
      <c r="C428" s="16"/>
      <c r="D428" s="16">
        <v>31</v>
      </c>
    </row>
    <row r="429" spans="2:4" x14ac:dyDescent="0.25">
      <c r="B429" s="3">
        <v>453</v>
      </c>
      <c r="C429" s="16"/>
      <c r="D429" s="16">
        <v>1181</v>
      </c>
    </row>
    <row r="430" spans="2:4" x14ac:dyDescent="0.25">
      <c r="B430" s="3">
        <v>454</v>
      </c>
      <c r="C430" s="16"/>
      <c r="D430" s="16">
        <v>39</v>
      </c>
    </row>
    <row r="431" spans="2:4" x14ac:dyDescent="0.25">
      <c r="B431" s="3">
        <v>455</v>
      </c>
      <c r="C431" s="16">
        <v>3727</v>
      </c>
      <c r="D431" s="16"/>
    </row>
    <row r="432" spans="2:4" x14ac:dyDescent="0.25">
      <c r="B432" s="3">
        <v>456</v>
      </c>
      <c r="C432" s="16">
        <v>1605</v>
      </c>
      <c r="D432" s="16"/>
    </row>
    <row r="433" spans="2:4" x14ac:dyDescent="0.25">
      <c r="B433" s="3">
        <v>457</v>
      </c>
      <c r="C433" s="16"/>
      <c r="D433" s="16">
        <v>46</v>
      </c>
    </row>
    <row r="434" spans="2:4" x14ac:dyDescent="0.25">
      <c r="B434" s="3">
        <v>458</v>
      </c>
      <c r="C434" s="16">
        <v>2120</v>
      </c>
      <c r="D434" s="16"/>
    </row>
    <row r="435" spans="2:4" x14ac:dyDescent="0.25">
      <c r="B435" s="3">
        <v>459</v>
      </c>
      <c r="C435" s="16"/>
      <c r="D435" s="16">
        <v>105</v>
      </c>
    </row>
    <row r="436" spans="2:4" x14ac:dyDescent="0.25">
      <c r="B436" s="3">
        <v>460</v>
      </c>
      <c r="C436" s="16">
        <v>50</v>
      </c>
      <c r="D436" s="16"/>
    </row>
    <row r="437" spans="2:4" x14ac:dyDescent="0.25">
      <c r="B437" s="3">
        <v>461</v>
      </c>
      <c r="C437" s="16">
        <v>2080</v>
      </c>
      <c r="D437" s="16"/>
    </row>
    <row r="438" spans="2:4" x14ac:dyDescent="0.25">
      <c r="B438" s="3">
        <v>462</v>
      </c>
      <c r="C438" s="16"/>
      <c r="D438" s="16">
        <v>535</v>
      </c>
    </row>
    <row r="439" spans="2:4" x14ac:dyDescent="0.25">
      <c r="B439" s="3">
        <v>463</v>
      </c>
      <c r="C439" s="16">
        <v>2105</v>
      </c>
      <c r="D439" s="16"/>
    </row>
    <row r="440" spans="2:4" x14ac:dyDescent="0.25">
      <c r="B440" s="3">
        <v>464</v>
      </c>
      <c r="C440" s="16">
        <v>2436</v>
      </c>
      <c r="D440" s="16"/>
    </row>
    <row r="441" spans="2:4" x14ac:dyDescent="0.25">
      <c r="B441" s="3">
        <v>465</v>
      </c>
      <c r="C441" s="16">
        <v>80</v>
      </c>
      <c r="D441" s="16"/>
    </row>
    <row r="442" spans="2:4" x14ac:dyDescent="0.25">
      <c r="B442" s="3">
        <v>466</v>
      </c>
      <c r="C442" s="16">
        <v>42</v>
      </c>
      <c r="D442" s="16"/>
    </row>
    <row r="443" spans="2:4" x14ac:dyDescent="0.25">
      <c r="B443" s="3">
        <v>467</v>
      </c>
      <c r="C443" s="16">
        <v>139</v>
      </c>
      <c r="D443" s="16"/>
    </row>
    <row r="444" spans="2:4" x14ac:dyDescent="0.25">
      <c r="B444" s="3">
        <v>468</v>
      </c>
      <c r="C444" s="16"/>
      <c r="D444" s="16">
        <v>16</v>
      </c>
    </row>
    <row r="445" spans="2:4" x14ac:dyDescent="0.25">
      <c r="B445" s="3">
        <v>469</v>
      </c>
      <c r="C445" s="16">
        <v>159</v>
      </c>
      <c r="D445" s="16"/>
    </row>
    <row r="446" spans="2:4" x14ac:dyDescent="0.25">
      <c r="B446" s="3">
        <v>470</v>
      </c>
      <c r="C446" s="16">
        <v>381</v>
      </c>
      <c r="D446" s="16"/>
    </row>
    <row r="447" spans="2:4" x14ac:dyDescent="0.25">
      <c r="B447" s="3">
        <v>471</v>
      </c>
      <c r="C447" s="16">
        <v>194</v>
      </c>
      <c r="D447" s="16"/>
    </row>
    <row r="448" spans="2:4" x14ac:dyDescent="0.25">
      <c r="B448" s="3">
        <v>472</v>
      </c>
      <c r="C448" s="16"/>
      <c r="D448" s="16">
        <v>575</v>
      </c>
    </row>
    <row r="449" spans="2:4" x14ac:dyDescent="0.25">
      <c r="B449" s="3">
        <v>473</v>
      </c>
      <c r="C449" s="16">
        <v>106</v>
      </c>
      <c r="D449" s="16"/>
    </row>
    <row r="450" spans="2:4" x14ac:dyDescent="0.25">
      <c r="B450" s="3">
        <v>474</v>
      </c>
      <c r="C450" s="16">
        <v>142</v>
      </c>
      <c r="D450" s="16"/>
    </row>
    <row r="451" spans="2:4" x14ac:dyDescent="0.25">
      <c r="B451" s="3">
        <v>475</v>
      </c>
      <c r="C451" s="16">
        <v>211</v>
      </c>
      <c r="D451" s="16"/>
    </row>
    <row r="452" spans="2:4" x14ac:dyDescent="0.25">
      <c r="B452" s="3">
        <v>476</v>
      </c>
      <c r="C452" s="16"/>
      <c r="D452" s="16">
        <v>1120</v>
      </c>
    </row>
    <row r="453" spans="2:4" x14ac:dyDescent="0.25">
      <c r="B453" s="3">
        <v>477</v>
      </c>
      <c r="C453" s="16"/>
      <c r="D453" s="16">
        <v>113</v>
      </c>
    </row>
    <row r="454" spans="2:4" x14ac:dyDescent="0.25">
      <c r="B454" s="3">
        <v>478</v>
      </c>
      <c r="C454" s="16">
        <v>2756</v>
      </c>
      <c r="D454" s="16"/>
    </row>
    <row r="455" spans="2:4" x14ac:dyDescent="0.25">
      <c r="B455" s="3">
        <v>479</v>
      </c>
      <c r="C455" s="16">
        <v>173</v>
      </c>
      <c r="D455" s="16"/>
    </row>
    <row r="456" spans="2:4" x14ac:dyDescent="0.25">
      <c r="B456" s="3">
        <v>480</v>
      </c>
      <c r="C456" s="16">
        <v>87</v>
      </c>
      <c r="D456" s="16"/>
    </row>
    <row r="457" spans="2:4" x14ac:dyDescent="0.25">
      <c r="B457" s="3">
        <v>481</v>
      </c>
      <c r="C457" s="16"/>
      <c r="D457" s="16">
        <v>1538</v>
      </c>
    </row>
    <row r="458" spans="2:4" x14ac:dyDescent="0.25">
      <c r="B458" s="3">
        <v>482</v>
      </c>
      <c r="C458" s="16"/>
      <c r="D458" s="16">
        <v>9</v>
      </c>
    </row>
    <row r="459" spans="2:4" x14ac:dyDescent="0.25">
      <c r="B459" s="3">
        <v>483</v>
      </c>
      <c r="C459" s="16"/>
      <c r="D459" s="16">
        <v>554</v>
      </c>
    </row>
    <row r="460" spans="2:4" x14ac:dyDescent="0.25">
      <c r="B460" s="3">
        <v>484</v>
      </c>
      <c r="C460" s="16">
        <v>1572</v>
      </c>
      <c r="D460" s="16"/>
    </row>
    <row r="461" spans="2:4" x14ac:dyDescent="0.25">
      <c r="B461" s="3">
        <v>485</v>
      </c>
      <c r="C461" s="16"/>
      <c r="D461" s="16">
        <v>648</v>
      </c>
    </row>
    <row r="462" spans="2:4" x14ac:dyDescent="0.25">
      <c r="B462" s="3">
        <v>486</v>
      </c>
      <c r="C462" s="16"/>
      <c r="D462" s="16">
        <v>21</v>
      </c>
    </row>
    <row r="463" spans="2:4" x14ac:dyDescent="0.25">
      <c r="B463" s="3">
        <v>487</v>
      </c>
      <c r="C463" s="16">
        <v>2346</v>
      </c>
      <c r="D463" s="16"/>
    </row>
    <row r="464" spans="2:4" x14ac:dyDescent="0.25">
      <c r="B464" s="3">
        <v>488</v>
      </c>
      <c r="C464" s="16">
        <v>115</v>
      </c>
      <c r="D464" s="16"/>
    </row>
    <row r="465" spans="2:4" x14ac:dyDescent="0.25">
      <c r="B465" s="3">
        <v>489</v>
      </c>
      <c r="C465" s="16">
        <v>85</v>
      </c>
      <c r="D465" s="16"/>
    </row>
    <row r="466" spans="2:4" x14ac:dyDescent="0.25">
      <c r="B466" s="3">
        <v>490</v>
      </c>
      <c r="C466" s="16">
        <v>144</v>
      </c>
      <c r="D466" s="16"/>
    </row>
    <row r="467" spans="2:4" x14ac:dyDescent="0.25">
      <c r="B467" s="3">
        <v>491</v>
      </c>
      <c r="C467" s="16">
        <v>2443</v>
      </c>
      <c r="D467" s="16"/>
    </row>
    <row r="468" spans="2:4" x14ac:dyDescent="0.25">
      <c r="B468" s="3">
        <v>493</v>
      </c>
      <c r="C468" s="16">
        <v>64</v>
      </c>
      <c r="D468" s="16"/>
    </row>
    <row r="469" spans="2:4" x14ac:dyDescent="0.25">
      <c r="B469" s="3">
        <v>494</v>
      </c>
      <c r="C469" s="16">
        <v>268</v>
      </c>
      <c r="D469" s="16"/>
    </row>
    <row r="470" spans="2:4" x14ac:dyDescent="0.25">
      <c r="B470" s="3">
        <v>495</v>
      </c>
      <c r="C470" s="16">
        <v>195</v>
      </c>
      <c r="D470" s="16"/>
    </row>
    <row r="471" spans="2:4" x14ac:dyDescent="0.25">
      <c r="B471" s="3">
        <v>496</v>
      </c>
      <c r="C471" s="16"/>
      <c r="D471" s="16">
        <v>54</v>
      </c>
    </row>
    <row r="472" spans="2:4" x14ac:dyDescent="0.25">
      <c r="B472" s="3">
        <v>497</v>
      </c>
      <c r="C472" s="16"/>
      <c r="D472" s="16">
        <v>120</v>
      </c>
    </row>
    <row r="473" spans="2:4" x14ac:dyDescent="0.25">
      <c r="B473" s="3">
        <v>498</v>
      </c>
      <c r="C473" s="16"/>
      <c r="D473" s="16">
        <v>579</v>
      </c>
    </row>
    <row r="474" spans="2:4" x14ac:dyDescent="0.25">
      <c r="B474" s="3">
        <v>499</v>
      </c>
      <c r="C474" s="16"/>
      <c r="D474" s="16">
        <v>2072</v>
      </c>
    </row>
    <row r="475" spans="2:4" x14ac:dyDescent="0.25">
      <c r="B475" s="3">
        <v>500</v>
      </c>
      <c r="C475" s="16"/>
      <c r="D475" s="16">
        <v>0</v>
      </c>
    </row>
    <row r="476" spans="2:4" x14ac:dyDescent="0.25">
      <c r="B476" s="3">
        <v>501</v>
      </c>
      <c r="C476" s="16"/>
      <c r="D476" s="16">
        <v>1796</v>
      </c>
    </row>
    <row r="477" spans="2:4" x14ac:dyDescent="0.25">
      <c r="B477" s="3">
        <v>502</v>
      </c>
      <c r="C477" s="16">
        <v>186</v>
      </c>
      <c r="D477" s="16"/>
    </row>
    <row r="478" spans="2:4" x14ac:dyDescent="0.25">
      <c r="B478" s="3">
        <v>503</v>
      </c>
      <c r="C478" s="16">
        <v>460</v>
      </c>
      <c r="D478" s="16"/>
    </row>
    <row r="479" spans="2:4" x14ac:dyDescent="0.25">
      <c r="B479" s="3">
        <v>504</v>
      </c>
      <c r="C479" s="16"/>
      <c r="D479" s="16">
        <v>62</v>
      </c>
    </row>
    <row r="480" spans="2:4" x14ac:dyDescent="0.25">
      <c r="B480" s="3">
        <v>505</v>
      </c>
      <c r="C480" s="16"/>
      <c r="D480" s="16">
        <v>347</v>
      </c>
    </row>
    <row r="481" spans="2:4" x14ac:dyDescent="0.25">
      <c r="B481" s="3">
        <v>506</v>
      </c>
      <c r="C481" s="16">
        <v>2528</v>
      </c>
      <c r="D481" s="16"/>
    </row>
    <row r="482" spans="2:4" x14ac:dyDescent="0.25">
      <c r="B482" s="3">
        <v>507</v>
      </c>
      <c r="C482" s="16"/>
      <c r="D482" s="16">
        <v>19</v>
      </c>
    </row>
    <row r="483" spans="2:4" x14ac:dyDescent="0.25">
      <c r="B483" s="3">
        <v>508</v>
      </c>
      <c r="C483" s="16">
        <v>3657</v>
      </c>
      <c r="D483" s="16"/>
    </row>
    <row r="484" spans="2:4" x14ac:dyDescent="0.25">
      <c r="B484" s="3">
        <v>509</v>
      </c>
      <c r="C484" s="16"/>
      <c r="D484" s="16">
        <v>1258</v>
      </c>
    </row>
    <row r="485" spans="2:4" x14ac:dyDescent="0.25">
      <c r="B485" s="3">
        <v>510</v>
      </c>
      <c r="C485" s="16">
        <v>131</v>
      </c>
      <c r="D485" s="16"/>
    </row>
    <row r="486" spans="2:4" x14ac:dyDescent="0.25">
      <c r="B486" s="3">
        <v>511</v>
      </c>
      <c r="C486" s="16"/>
      <c r="D486" s="16">
        <v>362</v>
      </c>
    </row>
    <row r="487" spans="2:4" x14ac:dyDescent="0.25">
      <c r="B487" s="3">
        <v>512</v>
      </c>
      <c r="C487" s="16">
        <v>239</v>
      </c>
      <c r="D487" s="16"/>
    </row>
    <row r="488" spans="2:4" x14ac:dyDescent="0.25">
      <c r="B488" s="3">
        <v>515</v>
      </c>
      <c r="C488" s="16"/>
      <c r="D488" s="16">
        <v>133</v>
      </c>
    </row>
    <row r="489" spans="2:4" x14ac:dyDescent="0.25">
      <c r="B489" s="3">
        <v>516</v>
      </c>
      <c r="C489" s="16"/>
      <c r="D489" s="16">
        <v>846</v>
      </c>
    </row>
    <row r="490" spans="2:4" x14ac:dyDescent="0.25">
      <c r="B490" s="3">
        <v>517</v>
      </c>
      <c r="C490" s="16">
        <v>78</v>
      </c>
      <c r="D490" s="16"/>
    </row>
    <row r="491" spans="2:4" x14ac:dyDescent="0.25">
      <c r="B491" s="3">
        <v>518</v>
      </c>
      <c r="C491" s="16"/>
      <c r="D491" s="16">
        <v>10</v>
      </c>
    </row>
    <row r="492" spans="2:4" x14ac:dyDescent="0.25">
      <c r="B492" s="3">
        <v>519</v>
      </c>
      <c r="C492" s="16">
        <v>1773</v>
      </c>
      <c r="D492" s="16"/>
    </row>
    <row r="493" spans="2:4" x14ac:dyDescent="0.25">
      <c r="B493" s="3">
        <v>520</v>
      </c>
      <c r="C493" s="16">
        <v>32</v>
      </c>
      <c r="D493" s="16"/>
    </row>
    <row r="494" spans="2:4" x14ac:dyDescent="0.25">
      <c r="B494" s="3">
        <v>521</v>
      </c>
      <c r="C494" s="16">
        <v>369</v>
      </c>
      <c r="D494" s="16"/>
    </row>
    <row r="495" spans="2:4" x14ac:dyDescent="0.25">
      <c r="B495" s="3">
        <v>522</v>
      </c>
      <c r="C495" s="16"/>
      <c r="D495" s="16">
        <v>191</v>
      </c>
    </row>
    <row r="496" spans="2:4" x14ac:dyDescent="0.25">
      <c r="B496" s="3">
        <v>523</v>
      </c>
      <c r="C496" s="16">
        <v>89</v>
      </c>
      <c r="D496" s="16"/>
    </row>
    <row r="497" spans="2:4" x14ac:dyDescent="0.25">
      <c r="B497" s="3">
        <v>524</v>
      </c>
      <c r="C497" s="16"/>
      <c r="D497" s="16">
        <v>1979</v>
      </c>
    </row>
    <row r="498" spans="2:4" x14ac:dyDescent="0.25">
      <c r="B498" s="3">
        <v>525</v>
      </c>
      <c r="C498" s="16"/>
      <c r="D498" s="16">
        <v>63</v>
      </c>
    </row>
    <row r="499" spans="2:4" x14ac:dyDescent="0.25">
      <c r="B499" s="3">
        <v>526</v>
      </c>
      <c r="C499" s="16">
        <v>147</v>
      </c>
      <c r="D499" s="16"/>
    </row>
    <row r="500" spans="2:4" x14ac:dyDescent="0.25">
      <c r="B500" s="3">
        <v>527</v>
      </c>
      <c r="C500" s="16"/>
      <c r="D500" s="16">
        <v>6080</v>
      </c>
    </row>
    <row r="501" spans="2:4" x14ac:dyDescent="0.25">
      <c r="B501" s="3">
        <v>528</v>
      </c>
      <c r="C501" s="16"/>
      <c r="D501" s="16">
        <v>80</v>
      </c>
    </row>
    <row r="502" spans="2:4" x14ac:dyDescent="0.25">
      <c r="B502" s="3">
        <v>529</v>
      </c>
      <c r="C502" s="16"/>
      <c r="D502" s="16">
        <v>9</v>
      </c>
    </row>
    <row r="503" spans="2:4" x14ac:dyDescent="0.25">
      <c r="B503" s="3">
        <v>530</v>
      </c>
      <c r="C503" s="16"/>
      <c r="D503" s="16">
        <v>1784</v>
      </c>
    </row>
    <row r="504" spans="2:4" x14ac:dyDescent="0.25">
      <c r="B504" s="3">
        <v>532</v>
      </c>
      <c r="C504" s="16">
        <v>126</v>
      </c>
      <c r="D504" s="16"/>
    </row>
    <row r="505" spans="2:4" x14ac:dyDescent="0.25">
      <c r="B505" s="3">
        <v>533</v>
      </c>
      <c r="C505" s="16">
        <v>2218</v>
      </c>
      <c r="D505" s="16"/>
    </row>
    <row r="506" spans="2:4" x14ac:dyDescent="0.25">
      <c r="B506" s="3">
        <v>534</v>
      </c>
      <c r="C506" s="16"/>
      <c r="D506" s="16">
        <v>243</v>
      </c>
    </row>
    <row r="507" spans="2:4" x14ac:dyDescent="0.25">
      <c r="B507" s="3">
        <v>535</v>
      </c>
      <c r="C507" s="16">
        <v>202</v>
      </c>
      <c r="D507" s="16"/>
    </row>
    <row r="508" spans="2:4" x14ac:dyDescent="0.25">
      <c r="B508" s="3">
        <v>536</v>
      </c>
      <c r="C508" s="16">
        <v>140</v>
      </c>
      <c r="D508" s="16"/>
    </row>
    <row r="509" spans="2:4" x14ac:dyDescent="0.25">
      <c r="B509" s="3">
        <v>537</v>
      </c>
      <c r="C509" s="16">
        <v>1052</v>
      </c>
      <c r="D509" s="16"/>
    </row>
    <row r="510" spans="2:4" x14ac:dyDescent="0.25">
      <c r="B510" s="3">
        <v>538</v>
      </c>
      <c r="C510" s="16"/>
      <c r="D510" s="16">
        <v>1296</v>
      </c>
    </row>
    <row r="511" spans="2:4" x14ac:dyDescent="0.25">
      <c r="B511" s="3">
        <v>539</v>
      </c>
      <c r="C511" s="16"/>
      <c r="D511" s="16">
        <v>77</v>
      </c>
    </row>
    <row r="512" spans="2:4" x14ac:dyDescent="0.25">
      <c r="B512" s="3">
        <v>540</v>
      </c>
      <c r="C512" s="16">
        <v>247</v>
      </c>
      <c r="D512" s="16"/>
    </row>
    <row r="513" spans="2:4" x14ac:dyDescent="0.25">
      <c r="B513" s="3">
        <v>541</v>
      </c>
      <c r="C513" s="16"/>
      <c r="D513" s="16">
        <v>395</v>
      </c>
    </row>
    <row r="514" spans="2:4" x14ac:dyDescent="0.25">
      <c r="B514" s="3">
        <v>542</v>
      </c>
      <c r="C514" s="16"/>
      <c r="D514" s="16">
        <v>49</v>
      </c>
    </row>
    <row r="515" spans="2:4" x14ac:dyDescent="0.25">
      <c r="B515" s="3">
        <v>543</v>
      </c>
      <c r="C515" s="16"/>
      <c r="D515" s="16">
        <v>180</v>
      </c>
    </row>
    <row r="516" spans="2:4" x14ac:dyDescent="0.25">
      <c r="B516" s="3">
        <v>544</v>
      </c>
      <c r="C516" s="16">
        <v>84</v>
      </c>
      <c r="D516" s="16"/>
    </row>
    <row r="517" spans="2:4" x14ac:dyDescent="0.25">
      <c r="B517" s="3">
        <v>545</v>
      </c>
      <c r="C517" s="16"/>
      <c r="D517" s="16">
        <v>2690</v>
      </c>
    </row>
    <row r="518" spans="2:4" x14ac:dyDescent="0.25">
      <c r="B518" s="3">
        <v>546</v>
      </c>
      <c r="C518" s="16">
        <v>88</v>
      </c>
      <c r="D518" s="16"/>
    </row>
    <row r="519" spans="2:4" x14ac:dyDescent="0.25">
      <c r="B519" s="3">
        <v>547</v>
      </c>
      <c r="C519" s="16">
        <v>156</v>
      </c>
      <c r="D519" s="16"/>
    </row>
    <row r="520" spans="2:4" x14ac:dyDescent="0.25">
      <c r="B520" s="3">
        <v>548</v>
      </c>
      <c r="C520" s="16">
        <v>2985</v>
      </c>
      <c r="D520" s="16"/>
    </row>
    <row r="521" spans="2:4" x14ac:dyDescent="0.25">
      <c r="B521" s="3">
        <v>549</v>
      </c>
      <c r="C521" s="16">
        <v>762</v>
      </c>
      <c r="D521" s="16"/>
    </row>
    <row r="522" spans="2:4" x14ac:dyDescent="0.25">
      <c r="B522" s="3">
        <v>551</v>
      </c>
      <c r="C522" s="16"/>
      <c r="D522" s="16">
        <v>2779</v>
      </c>
    </row>
    <row r="523" spans="2:4" x14ac:dyDescent="0.25">
      <c r="B523" s="3">
        <v>552</v>
      </c>
      <c r="C523" s="16"/>
      <c r="D523" s="16">
        <v>92</v>
      </c>
    </row>
    <row r="524" spans="2:4" x14ac:dyDescent="0.25">
      <c r="B524" s="3">
        <v>553</v>
      </c>
      <c r="C524" s="16"/>
      <c r="D524" s="16">
        <v>1028</v>
      </c>
    </row>
    <row r="525" spans="2:4" x14ac:dyDescent="0.25">
      <c r="B525" s="3">
        <v>554</v>
      </c>
      <c r="C525" s="16">
        <v>554</v>
      </c>
      <c r="D525" s="16"/>
    </row>
    <row r="526" spans="2:4" x14ac:dyDescent="0.25">
      <c r="B526" s="3">
        <v>555</v>
      </c>
      <c r="C526" s="16">
        <v>135</v>
      </c>
      <c r="D526" s="16"/>
    </row>
    <row r="527" spans="2:4" x14ac:dyDescent="0.25">
      <c r="B527" s="3">
        <v>556</v>
      </c>
      <c r="C527" s="16">
        <v>122</v>
      </c>
      <c r="D527" s="16"/>
    </row>
    <row r="528" spans="2:4" x14ac:dyDescent="0.25">
      <c r="B528" s="3">
        <v>557</v>
      </c>
      <c r="C528" s="16">
        <v>221</v>
      </c>
      <c r="D528" s="16"/>
    </row>
    <row r="529" spans="2:4" x14ac:dyDescent="0.25">
      <c r="B529" s="3">
        <v>558</v>
      </c>
      <c r="C529" s="16">
        <v>126</v>
      </c>
      <c r="D529" s="16"/>
    </row>
    <row r="530" spans="2:4" x14ac:dyDescent="0.25">
      <c r="B530" s="3">
        <v>559</v>
      </c>
      <c r="C530" s="16">
        <v>1022</v>
      </c>
      <c r="D530" s="16"/>
    </row>
    <row r="531" spans="2:4" x14ac:dyDescent="0.25">
      <c r="B531" s="3">
        <v>560</v>
      </c>
      <c r="C531" s="16">
        <v>3177</v>
      </c>
      <c r="D531" s="16"/>
    </row>
    <row r="532" spans="2:4" x14ac:dyDescent="0.25">
      <c r="B532" s="3">
        <v>561</v>
      </c>
      <c r="C532" s="16">
        <v>198</v>
      </c>
      <c r="D532" s="16"/>
    </row>
    <row r="533" spans="2:4" x14ac:dyDescent="0.25">
      <c r="B533" s="3">
        <v>562</v>
      </c>
      <c r="C533" s="16"/>
      <c r="D533" s="16">
        <v>26</v>
      </c>
    </row>
    <row r="534" spans="2:4" x14ac:dyDescent="0.25">
      <c r="B534" s="3">
        <v>563</v>
      </c>
      <c r="C534" s="16">
        <v>85</v>
      </c>
      <c r="D534" s="16"/>
    </row>
    <row r="535" spans="2:4" x14ac:dyDescent="0.25">
      <c r="B535" s="3">
        <v>564</v>
      </c>
      <c r="C535" s="16"/>
      <c r="D535" s="16">
        <v>1790</v>
      </c>
    </row>
    <row r="536" spans="2:4" x14ac:dyDescent="0.25">
      <c r="B536" s="3">
        <v>565</v>
      </c>
      <c r="C536" s="16">
        <v>3596</v>
      </c>
      <c r="D536" s="16"/>
    </row>
    <row r="537" spans="2:4" x14ac:dyDescent="0.25">
      <c r="B537" s="3">
        <v>566</v>
      </c>
      <c r="C537" s="16"/>
      <c r="D537" s="16">
        <v>37</v>
      </c>
    </row>
    <row r="538" spans="2:4" x14ac:dyDescent="0.25">
      <c r="B538" s="3">
        <v>567</v>
      </c>
      <c r="C538" s="16">
        <v>244</v>
      </c>
      <c r="D538" s="16"/>
    </row>
    <row r="539" spans="2:4" x14ac:dyDescent="0.25">
      <c r="B539" s="3">
        <v>568</v>
      </c>
      <c r="C539" s="16">
        <v>5180</v>
      </c>
      <c r="D539" s="16"/>
    </row>
    <row r="540" spans="2:4" x14ac:dyDescent="0.25">
      <c r="B540" s="3">
        <v>569</v>
      </c>
      <c r="C540" s="16">
        <v>589</v>
      </c>
      <c r="D540" s="16"/>
    </row>
    <row r="541" spans="2:4" x14ac:dyDescent="0.25">
      <c r="B541" s="3">
        <v>570</v>
      </c>
      <c r="C541" s="16">
        <v>2725</v>
      </c>
      <c r="D541" s="16"/>
    </row>
    <row r="542" spans="2:4" x14ac:dyDescent="0.25">
      <c r="B542" s="3">
        <v>571</v>
      </c>
      <c r="C542" s="16"/>
      <c r="D542" s="16">
        <v>35</v>
      </c>
    </row>
    <row r="543" spans="2:4" x14ac:dyDescent="0.25">
      <c r="B543" s="3">
        <v>573</v>
      </c>
      <c r="C543" s="16">
        <v>300</v>
      </c>
      <c r="D543" s="16"/>
    </row>
    <row r="544" spans="2:4" x14ac:dyDescent="0.25">
      <c r="B544" s="3">
        <v>574</v>
      </c>
      <c r="C544" s="16">
        <v>144</v>
      </c>
      <c r="D544" s="16"/>
    </row>
    <row r="545" spans="2:4" x14ac:dyDescent="0.25">
      <c r="B545" s="3">
        <v>575</v>
      </c>
      <c r="C545" s="16"/>
      <c r="D545" s="16">
        <v>558</v>
      </c>
    </row>
    <row r="546" spans="2:4" x14ac:dyDescent="0.25">
      <c r="B546" s="3">
        <v>576</v>
      </c>
      <c r="C546" s="16"/>
      <c r="D546" s="16">
        <v>64</v>
      </c>
    </row>
    <row r="547" spans="2:4" x14ac:dyDescent="0.25">
      <c r="B547" s="3">
        <v>578</v>
      </c>
      <c r="C547" s="16"/>
      <c r="D547" s="16">
        <v>245</v>
      </c>
    </row>
    <row r="548" spans="2:4" x14ac:dyDescent="0.25">
      <c r="B548" s="3">
        <v>579</v>
      </c>
      <c r="C548" s="16">
        <v>87</v>
      </c>
      <c r="D548" s="16"/>
    </row>
    <row r="549" spans="2:4" x14ac:dyDescent="0.25">
      <c r="B549" s="3">
        <v>580</v>
      </c>
      <c r="C549" s="16">
        <v>3116</v>
      </c>
      <c r="D549" s="16"/>
    </row>
    <row r="550" spans="2:4" x14ac:dyDescent="0.25">
      <c r="B550" s="3">
        <v>581</v>
      </c>
      <c r="C550" s="16"/>
      <c r="D550" s="16">
        <v>71</v>
      </c>
    </row>
    <row r="551" spans="2:4" x14ac:dyDescent="0.25">
      <c r="B551" s="3">
        <v>582</v>
      </c>
      <c r="C551" s="16"/>
      <c r="D551" s="16">
        <v>42</v>
      </c>
    </row>
    <row r="552" spans="2:4" x14ac:dyDescent="0.25">
      <c r="B552" s="3">
        <v>583</v>
      </c>
      <c r="C552" s="16">
        <v>909</v>
      </c>
      <c r="D552" s="16"/>
    </row>
    <row r="553" spans="2:4" x14ac:dyDescent="0.25">
      <c r="B553" s="3">
        <v>584</v>
      </c>
      <c r="C553" s="16">
        <v>1613</v>
      </c>
      <c r="D553" s="16"/>
    </row>
    <row r="554" spans="2:4" x14ac:dyDescent="0.25">
      <c r="B554" s="3">
        <v>585</v>
      </c>
      <c r="C554" s="16">
        <v>136</v>
      </c>
      <c r="D554" s="16"/>
    </row>
    <row r="555" spans="2:4" x14ac:dyDescent="0.25">
      <c r="B555" s="3">
        <v>586</v>
      </c>
      <c r="C555" s="16">
        <v>130</v>
      </c>
      <c r="D555" s="16"/>
    </row>
    <row r="556" spans="2:4" x14ac:dyDescent="0.25">
      <c r="B556" s="3">
        <v>587</v>
      </c>
      <c r="C556" s="16"/>
      <c r="D556" s="16">
        <v>156</v>
      </c>
    </row>
    <row r="557" spans="2:4" x14ac:dyDescent="0.25">
      <c r="B557" s="3">
        <v>588</v>
      </c>
      <c r="C557" s="16"/>
      <c r="D557" s="16">
        <v>1368</v>
      </c>
    </row>
    <row r="558" spans="2:4" x14ac:dyDescent="0.25">
      <c r="B558" s="3">
        <v>589</v>
      </c>
      <c r="C558" s="16"/>
      <c r="D558" s="16">
        <v>102</v>
      </c>
    </row>
    <row r="559" spans="2:4" x14ac:dyDescent="0.25">
      <c r="B559" s="3">
        <v>590</v>
      </c>
      <c r="C559" s="16"/>
      <c r="D559" s="16">
        <v>86</v>
      </c>
    </row>
    <row r="560" spans="2:4" x14ac:dyDescent="0.25">
      <c r="B560" s="3">
        <v>591</v>
      </c>
      <c r="C560" s="16">
        <v>102</v>
      </c>
      <c r="D560" s="16"/>
    </row>
    <row r="561" spans="2:4" x14ac:dyDescent="0.25">
      <c r="B561" s="3">
        <v>592</v>
      </c>
      <c r="C561" s="16"/>
      <c r="D561" s="16">
        <v>253</v>
      </c>
    </row>
    <row r="562" spans="2:4" x14ac:dyDescent="0.25">
      <c r="B562" s="3">
        <v>593</v>
      </c>
      <c r="C562" s="16">
        <v>4006</v>
      </c>
      <c r="D562" s="16"/>
    </row>
    <row r="563" spans="2:4" x14ac:dyDescent="0.25">
      <c r="B563" s="3">
        <v>594</v>
      </c>
      <c r="C563" s="16"/>
      <c r="D563" s="16">
        <v>157</v>
      </c>
    </row>
    <row r="564" spans="2:4" x14ac:dyDescent="0.25">
      <c r="B564" s="3">
        <v>595</v>
      </c>
      <c r="C564" s="16">
        <v>1629</v>
      </c>
      <c r="D564" s="16"/>
    </row>
    <row r="565" spans="2:4" x14ac:dyDescent="0.25">
      <c r="B565" s="3">
        <v>596</v>
      </c>
      <c r="C565" s="16"/>
      <c r="D565" s="16">
        <v>183</v>
      </c>
    </row>
    <row r="566" spans="2:4" x14ac:dyDescent="0.25">
      <c r="B566" s="3">
        <v>597</v>
      </c>
      <c r="C566" s="16">
        <v>2188</v>
      </c>
      <c r="D566" s="16"/>
    </row>
    <row r="567" spans="2:4" x14ac:dyDescent="0.25">
      <c r="B567" s="3">
        <v>598</v>
      </c>
      <c r="C567" s="16">
        <v>2409</v>
      </c>
      <c r="D567" s="16"/>
    </row>
    <row r="568" spans="2:4" x14ac:dyDescent="0.25">
      <c r="B568" s="3">
        <v>599</v>
      </c>
      <c r="C568" s="16"/>
      <c r="D568" s="16">
        <v>82</v>
      </c>
    </row>
    <row r="569" spans="2:4" x14ac:dyDescent="0.25">
      <c r="B569" s="3">
        <v>600</v>
      </c>
      <c r="C569" s="16"/>
      <c r="D569" s="16">
        <v>1</v>
      </c>
    </row>
    <row r="570" spans="2:4" x14ac:dyDescent="0.25">
      <c r="B570" s="3">
        <v>601</v>
      </c>
      <c r="C570" s="16">
        <v>194</v>
      </c>
      <c r="D570" s="16"/>
    </row>
    <row r="571" spans="2:4" x14ac:dyDescent="0.25">
      <c r="B571" s="3">
        <v>602</v>
      </c>
      <c r="C571" s="16">
        <v>1140</v>
      </c>
      <c r="D571" s="16"/>
    </row>
    <row r="572" spans="2:4" x14ac:dyDescent="0.25">
      <c r="B572" s="3">
        <v>603</v>
      </c>
      <c r="C572" s="16">
        <v>102</v>
      </c>
      <c r="D572" s="16"/>
    </row>
    <row r="573" spans="2:4" x14ac:dyDescent="0.25">
      <c r="B573" s="3">
        <v>604</v>
      </c>
      <c r="C573" s="16">
        <v>2857</v>
      </c>
      <c r="D573" s="16"/>
    </row>
    <row r="574" spans="2:4" x14ac:dyDescent="0.25">
      <c r="B574" s="3">
        <v>605</v>
      </c>
      <c r="C574" s="16">
        <v>107</v>
      </c>
      <c r="D574" s="16"/>
    </row>
    <row r="575" spans="2:4" x14ac:dyDescent="0.25">
      <c r="B575" s="3">
        <v>606</v>
      </c>
      <c r="C575" s="16">
        <v>160</v>
      </c>
      <c r="D575" s="16"/>
    </row>
    <row r="576" spans="2:4" x14ac:dyDescent="0.25">
      <c r="B576" s="3">
        <v>607</v>
      </c>
      <c r="C576" s="16">
        <v>2230</v>
      </c>
      <c r="D576" s="16"/>
    </row>
    <row r="577" spans="2:4" x14ac:dyDescent="0.25">
      <c r="B577" s="3">
        <v>608</v>
      </c>
      <c r="C577" s="16">
        <v>316</v>
      </c>
      <c r="D577" s="16"/>
    </row>
    <row r="578" spans="2:4" x14ac:dyDescent="0.25">
      <c r="B578" s="3">
        <v>609</v>
      </c>
      <c r="C578" s="16">
        <v>117</v>
      </c>
      <c r="D578" s="16"/>
    </row>
    <row r="579" spans="2:4" x14ac:dyDescent="0.25">
      <c r="B579" s="3">
        <v>610</v>
      </c>
      <c r="C579" s="16">
        <v>6406</v>
      </c>
      <c r="D579" s="16"/>
    </row>
    <row r="580" spans="2:4" x14ac:dyDescent="0.25">
      <c r="B580" s="3">
        <v>612</v>
      </c>
      <c r="C580" s="16">
        <v>192</v>
      </c>
      <c r="D580" s="16"/>
    </row>
    <row r="581" spans="2:4" x14ac:dyDescent="0.25">
      <c r="B581" s="3">
        <v>613</v>
      </c>
      <c r="C581" s="16">
        <v>26</v>
      </c>
      <c r="D581" s="16"/>
    </row>
    <row r="582" spans="2:4" x14ac:dyDescent="0.25">
      <c r="B582" s="3">
        <v>614</v>
      </c>
      <c r="C582" s="16">
        <v>723</v>
      </c>
      <c r="D582" s="16"/>
    </row>
    <row r="583" spans="2:4" x14ac:dyDescent="0.25">
      <c r="B583" s="3">
        <v>615</v>
      </c>
      <c r="C583" s="16">
        <v>170</v>
      </c>
      <c r="D583" s="16"/>
    </row>
    <row r="584" spans="2:4" x14ac:dyDescent="0.25">
      <c r="B584" s="3">
        <v>616</v>
      </c>
      <c r="C584" s="16">
        <v>238</v>
      </c>
      <c r="D584" s="16"/>
    </row>
    <row r="585" spans="2:4" x14ac:dyDescent="0.25">
      <c r="B585" s="3">
        <v>617</v>
      </c>
      <c r="C585" s="16">
        <v>55</v>
      </c>
      <c r="D585" s="16"/>
    </row>
    <row r="586" spans="2:4" x14ac:dyDescent="0.25">
      <c r="B586" s="3">
        <v>618</v>
      </c>
      <c r="C586" s="16"/>
      <c r="D586" s="16">
        <v>1198</v>
      </c>
    </row>
    <row r="587" spans="2:4" x14ac:dyDescent="0.25">
      <c r="B587" s="3">
        <v>619</v>
      </c>
      <c r="C587" s="16"/>
      <c r="D587" s="16">
        <v>648</v>
      </c>
    </row>
    <row r="588" spans="2:4" x14ac:dyDescent="0.25">
      <c r="B588" s="3">
        <v>620</v>
      </c>
      <c r="C588" s="16">
        <v>128</v>
      </c>
      <c r="D588" s="16"/>
    </row>
    <row r="589" spans="2:4" x14ac:dyDescent="0.25">
      <c r="B589" s="3">
        <v>621</v>
      </c>
      <c r="C589" s="16">
        <v>2144</v>
      </c>
      <c r="D589" s="16"/>
    </row>
    <row r="590" spans="2:4" x14ac:dyDescent="0.25">
      <c r="B590" s="3">
        <v>622</v>
      </c>
      <c r="C590" s="16"/>
      <c r="D590" s="16">
        <v>64</v>
      </c>
    </row>
    <row r="591" spans="2:4" x14ac:dyDescent="0.25">
      <c r="B591" s="3">
        <v>623</v>
      </c>
      <c r="C591" s="16">
        <v>2693</v>
      </c>
      <c r="D591" s="16"/>
    </row>
    <row r="592" spans="2:4" x14ac:dyDescent="0.25">
      <c r="B592" s="3">
        <v>624</v>
      </c>
      <c r="C592" s="16">
        <v>432</v>
      </c>
      <c r="D592" s="16"/>
    </row>
    <row r="593" spans="2:4" x14ac:dyDescent="0.25">
      <c r="B593" s="3">
        <v>625</v>
      </c>
      <c r="C593" s="16"/>
      <c r="D593" s="16">
        <v>62</v>
      </c>
    </row>
    <row r="594" spans="2:4" x14ac:dyDescent="0.25">
      <c r="B594" s="3">
        <v>626</v>
      </c>
      <c r="C594" s="16">
        <v>189</v>
      </c>
      <c r="D594" s="16"/>
    </row>
    <row r="595" spans="2:4" x14ac:dyDescent="0.25">
      <c r="B595" s="3">
        <v>627</v>
      </c>
      <c r="C595" s="16">
        <v>154</v>
      </c>
      <c r="D595" s="16"/>
    </row>
    <row r="596" spans="2:4" x14ac:dyDescent="0.25">
      <c r="B596" s="3">
        <v>628</v>
      </c>
      <c r="C596" s="16">
        <v>96</v>
      </c>
      <c r="D596" s="16"/>
    </row>
    <row r="597" spans="2:4" x14ac:dyDescent="0.25">
      <c r="B597" s="3">
        <v>629</v>
      </c>
      <c r="C597" s="16"/>
      <c r="D597" s="16">
        <v>750</v>
      </c>
    </row>
    <row r="598" spans="2:4" x14ac:dyDescent="0.25">
      <c r="B598" s="3">
        <v>631</v>
      </c>
      <c r="C598" s="16">
        <v>3063</v>
      </c>
      <c r="D598" s="16"/>
    </row>
    <row r="599" spans="2:4" x14ac:dyDescent="0.25">
      <c r="B599" s="3">
        <v>633</v>
      </c>
      <c r="C599" s="16"/>
      <c r="D599" s="16">
        <v>105</v>
      </c>
    </row>
    <row r="600" spans="2:4" x14ac:dyDescent="0.25">
      <c r="B600" s="3">
        <v>635</v>
      </c>
      <c r="C600" s="16">
        <v>2266</v>
      </c>
      <c r="D600" s="16"/>
    </row>
    <row r="601" spans="2:4" x14ac:dyDescent="0.25">
      <c r="B601" s="3">
        <v>636</v>
      </c>
      <c r="C601" s="16"/>
      <c r="D601" s="16">
        <v>2604</v>
      </c>
    </row>
    <row r="602" spans="2:4" x14ac:dyDescent="0.25">
      <c r="B602" s="3">
        <v>637</v>
      </c>
      <c r="C602" s="16"/>
      <c r="D602" s="16">
        <v>65</v>
      </c>
    </row>
    <row r="603" spans="2:4" x14ac:dyDescent="0.25">
      <c r="B603" s="3">
        <v>638</v>
      </c>
      <c r="C603" s="16"/>
      <c r="D603" s="16">
        <v>94</v>
      </c>
    </row>
    <row r="604" spans="2:4" x14ac:dyDescent="0.25">
      <c r="B604" s="3">
        <v>640</v>
      </c>
      <c r="C604" s="16"/>
      <c r="D604" s="16">
        <v>257</v>
      </c>
    </row>
    <row r="605" spans="2:4" x14ac:dyDescent="0.25">
      <c r="B605" s="3">
        <v>641</v>
      </c>
      <c r="C605" s="16">
        <v>194</v>
      </c>
      <c r="D605" s="16"/>
    </row>
    <row r="606" spans="2:4" x14ac:dyDescent="0.25">
      <c r="B606" s="3">
        <v>642</v>
      </c>
      <c r="C606" s="16">
        <v>129</v>
      </c>
      <c r="D606" s="16"/>
    </row>
    <row r="607" spans="2:4" x14ac:dyDescent="0.25">
      <c r="B607" s="3">
        <v>643</v>
      </c>
      <c r="C607" s="16">
        <v>375</v>
      </c>
      <c r="D607" s="16"/>
    </row>
    <row r="608" spans="2:4" x14ac:dyDescent="0.25">
      <c r="B608" s="3">
        <v>644</v>
      </c>
      <c r="C608" s="16"/>
      <c r="D608" s="16">
        <v>2928</v>
      </c>
    </row>
    <row r="609" spans="2:4" x14ac:dyDescent="0.25">
      <c r="B609" s="3">
        <v>645</v>
      </c>
      <c r="C609" s="16"/>
      <c r="D609" s="16">
        <v>4697</v>
      </c>
    </row>
    <row r="610" spans="2:4" x14ac:dyDescent="0.25">
      <c r="B610" s="3">
        <v>646</v>
      </c>
      <c r="C610" s="16"/>
      <c r="D610" s="16">
        <v>2915</v>
      </c>
    </row>
    <row r="611" spans="2:4" x14ac:dyDescent="0.25">
      <c r="B611" s="3">
        <v>647</v>
      </c>
      <c r="C611" s="16"/>
      <c r="D611" s="16">
        <v>18</v>
      </c>
    </row>
    <row r="612" spans="2:4" x14ac:dyDescent="0.25">
      <c r="B612" s="3">
        <v>649</v>
      </c>
      <c r="C612" s="16"/>
      <c r="D612" s="16">
        <v>602</v>
      </c>
    </row>
    <row r="613" spans="2:4" x14ac:dyDescent="0.25">
      <c r="B613" s="3">
        <v>650</v>
      </c>
      <c r="C613" s="16"/>
      <c r="D613" s="16">
        <v>1</v>
      </c>
    </row>
    <row r="614" spans="2:4" x14ac:dyDescent="0.25">
      <c r="B614" s="3">
        <v>651</v>
      </c>
      <c r="C614" s="16"/>
      <c r="D614" s="16">
        <v>3868</v>
      </c>
    </row>
    <row r="615" spans="2:4" x14ac:dyDescent="0.25">
      <c r="B615" s="3">
        <v>652</v>
      </c>
      <c r="C615" s="16">
        <v>409</v>
      </c>
      <c r="D615" s="16"/>
    </row>
    <row r="616" spans="2:4" x14ac:dyDescent="0.25">
      <c r="B616" s="3">
        <v>653</v>
      </c>
      <c r="C616" s="16">
        <v>234</v>
      </c>
      <c r="D616" s="16"/>
    </row>
    <row r="617" spans="2:4" x14ac:dyDescent="0.25">
      <c r="B617" s="3">
        <v>654</v>
      </c>
      <c r="C617" s="16">
        <v>3016</v>
      </c>
      <c r="D617" s="16"/>
    </row>
    <row r="618" spans="2:4" x14ac:dyDescent="0.25">
      <c r="B618" s="3">
        <v>655</v>
      </c>
      <c r="C618" s="16">
        <v>264</v>
      </c>
      <c r="D618" s="16"/>
    </row>
    <row r="619" spans="2:4" x14ac:dyDescent="0.25">
      <c r="B619" s="3">
        <v>656</v>
      </c>
      <c r="C619" s="16"/>
      <c r="D619" s="16">
        <v>504</v>
      </c>
    </row>
    <row r="620" spans="2:4" x14ac:dyDescent="0.25">
      <c r="B620" s="3">
        <v>657</v>
      </c>
      <c r="C620" s="16"/>
      <c r="D620" s="16">
        <v>14</v>
      </c>
    </row>
    <row r="621" spans="2:4" x14ac:dyDescent="0.25">
      <c r="B621" s="3">
        <v>659</v>
      </c>
      <c r="C621" s="16"/>
      <c r="D621" s="16">
        <v>750</v>
      </c>
    </row>
    <row r="622" spans="2:4" x14ac:dyDescent="0.25">
      <c r="B622" s="3">
        <v>660</v>
      </c>
      <c r="C622" s="16"/>
      <c r="D622" s="16">
        <v>77</v>
      </c>
    </row>
    <row r="623" spans="2:4" x14ac:dyDescent="0.25">
      <c r="B623" s="3">
        <v>661</v>
      </c>
      <c r="C623" s="16"/>
      <c r="D623" s="16">
        <v>752</v>
      </c>
    </row>
    <row r="624" spans="2:4" x14ac:dyDescent="0.25">
      <c r="B624" s="3">
        <v>662</v>
      </c>
      <c r="C624" s="16"/>
      <c r="D624" s="16">
        <v>131</v>
      </c>
    </row>
    <row r="625" spans="2:4" x14ac:dyDescent="0.25">
      <c r="B625" s="3">
        <v>663</v>
      </c>
      <c r="C625" s="16"/>
      <c r="D625" s="16">
        <v>87</v>
      </c>
    </row>
    <row r="626" spans="2:4" x14ac:dyDescent="0.25">
      <c r="B626" s="3">
        <v>664</v>
      </c>
      <c r="C626" s="16"/>
      <c r="D626" s="16">
        <v>1063</v>
      </c>
    </row>
    <row r="627" spans="2:4" x14ac:dyDescent="0.25">
      <c r="B627" s="3">
        <v>665</v>
      </c>
      <c r="C627" s="16">
        <v>272</v>
      </c>
      <c r="D627" s="16"/>
    </row>
    <row r="628" spans="2:4" x14ac:dyDescent="0.25">
      <c r="B628" s="3">
        <v>667</v>
      </c>
      <c r="C628" s="16">
        <v>419</v>
      </c>
      <c r="D628" s="16"/>
    </row>
    <row r="629" spans="2:4" x14ac:dyDescent="0.25">
      <c r="B629" s="3">
        <v>668</v>
      </c>
      <c r="C629" s="16"/>
      <c r="D629" s="16">
        <v>76</v>
      </c>
    </row>
    <row r="630" spans="2:4" x14ac:dyDescent="0.25">
      <c r="B630" s="3">
        <v>669</v>
      </c>
      <c r="C630" s="16">
        <v>1621</v>
      </c>
      <c r="D630" s="16"/>
    </row>
    <row r="631" spans="2:4" x14ac:dyDescent="0.25">
      <c r="B631" s="3">
        <v>670</v>
      </c>
      <c r="C631" s="16">
        <v>1101</v>
      </c>
      <c r="D631" s="16"/>
    </row>
    <row r="632" spans="2:4" x14ac:dyDescent="0.25">
      <c r="B632" s="3">
        <v>671</v>
      </c>
      <c r="C632" s="16">
        <v>1073</v>
      </c>
      <c r="D632" s="16"/>
    </row>
    <row r="633" spans="2:4" x14ac:dyDescent="0.25">
      <c r="B633" s="3">
        <v>672</v>
      </c>
      <c r="C633" s="16"/>
      <c r="D633" s="16">
        <v>4428</v>
      </c>
    </row>
    <row r="634" spans="2:4" x14ac:dyDescent="0.25">
      <c r="B634" s="3">
        <v>673</v>
      </c>
      <c r="C634" s="16"/>
      <c r="D634" s="16">
        <v>58</v>
      </c>
    </row>
    <row r="635" spans="2:4" x14ac:dyDescent="0.25">
      <c r="B635" s="3">
        <v>675</v>
      </c>
      <c r="C635" s="16">
        <v>331</v>
      </c>
      <c r="D635" s="16"/>
    </row>
    <row r="636" spans="2:4" x14ac:dyDescent="0.25">
      <c r="B636" s="3">
        <v>676</v>
      </c>
      <c r="C636" s="16">
        <v>1170</v>
      </c>
      <c r="D636" s="16"/>
    </row>
    <row r="637" spans="2:4" x14ac:dyDescent="0.25">
      <c r="B637" s="3">
        <v>677</v>
      </c>
      <c r="C637" s="16"/>
      <c r="D637" s="16">
        <v>111</v>
      </c>
    </row>
    <row r="638" spans="2:4" x14ac:dyDescent="0.25">
      <c r="B638" s="3">
        <v>679</v>
      </c>
      <c r="C638" s="16">
        <v>363</v>
      </c>
      <c r="D638" s="16"/>
    </row>
    <row r="639" spans="2:4" x14ac:dyDescent="0.25">
      <c r="B639" s="3">
        <v>680</v>
      </c>
      <c r="C639" s="16"/>
      <c r="D639" s="16">
        <v>2955</v>
      </c>
    </row>
    <row r="640" spans="2:4" x14ac:dyDescent="0.25">
      <c r="B640" s="3">
        <v>681</v>
      </c>
      <c r="C640" s="16"/>
      <c r="D640" s="16">
        <v>1657</v>
      </c>
    </row>
    <row r="641" spans="2:4" x14ac:dyDescent="0.25">
      <c r="B641" s="3">
        <v>682</v>
      </c>
      <c r="C641" s="16">
        <v>103</v>
      </c>
      <c r="D641" s="16"/>
    </row>
    <row r="642" spans="2:4" x14ac:dyDescent="0.25">
      <c r="B642" s="3">
        <v>683</v>
      </c>
      <c r="C642" s="16">
        <v>147</v>
      </c>
      <c r="D642" s="16"/>
    </row>
    <row r="643" spans="2:4" x14ac:dyDescent="0.25">
      <c r="B643" s="3">
        <v>684</v>
      </c>
      <c r="C643" s="16">
        <v>110</v>
      </c>
      <c r="D643" s="16"/>
    </row>
    <row r="644" spans="2:4" x14ac:dyDescent="0.25">
      <c r="B644" s="3">
        <v>685</v>
      </c>
      <c r="C644" s="16"/>
      <c r="D644" s="16">
        <v>926</v>
      </c>
    </row>
    <row r="645" spans="2:4" x14ac:dyDescent="0.25">
      <c r="B645" s="3">
        <v>686</v>
      </c>
      <c r="C645" s="16">
        <v>134</v>
      </c>
      <c r="D645" s="16"/>
    </row>
    <row r="646" spans="2:4" x14ac:dyDescent="0.25">
      <c r="B646" s="3">
        <v>687</v>
      </c>
      <c r="C646" s="16">
        <v>269</v>
      </c>
      <c r="D646" s="16"/>
    </row>
    <row r="647" spans="2:4" x14ac:dyDescent="0.25">
      <c r="B647" s="3">
        <v>688</v>
      </c>
      <c r="C647" s="16">
        <v>175</v>
      </c>
      <c r="D647" s="16"/>
    </row>
    <row r="648" spans="2:4" x14ac:dyDescent="0.25">
      <c r="B648" s="3">
        <v>689</v>
      </c>
      <c r="C648" s="16">
        <v>69</v>
      </c>
      <c r="D648" s="16"/>
    </row>
    <row r="649" spans="2:4" x14ac:dyDescent="0.25">
      <c r="B649" s="3">
        <v>690</v>
      </c>
      <c r="C649" s="16">
        <v>190</v>
      </c>
      <c r="D649" s="16"/>
    </row>
    <row r="650" spans="2:4" x14ac:dyDescent="0.25">
      <c r="B650" s="3">
        <v>691</v>
      </c>
      <c r="C650" s="16">
        <v>237</v>
      </c>
      <c r="D650" s="16"/>
    </row>
    <row r="651" spans="2:4" x14ac:dyDescent="0.25">
      <c r="B651" s="3">
        <v>692</v>
      </c>
      <c r="C651" s="16"/>
      <c r="D651" s="16">
        <v>77</v>
      </c>
    </row>
    <row r="652" spans="2:4" x14ac:dyDescent="0.25">
      <c r="B652" s="3">
        <v>693</v>
      </c>
      <c r="C652" s="16"/>
      <c r="D652" s="16">
        <v>1748</v>
      </c>
    </row>
    <row r="653" spans="2:4" x14ac:dyDescent="0.25">
      <c r="B653" s="3">
        <v>694</v>
      </c>
      <c r="C653" s="16"/>
      <c r="D653" s="16">
        <v>79</v>
      </c>
    </row>
    <row r="654" spans="2:4" x14ac:dyDescent="0.25">
      <c r="B654" s="3">
        <v>695</v>
      </c>
      <c r="C654" s="16">
        <v>196</v>
      </c>
      <c r="D654" s="16"/>
    </row>
    <row r="655" spans="2:4" x14ac:dyDescent="0.25">
      <c r="B655" s="3">
        <v>696</v>
      </c>
      <c r="C655" s="16"/>
      <c r="D655" s="16">
        <v>889</v>
      </c>
    </row>
    <row r="656" spans="2:4" x14ac:dyDescent="0.25">
      <c r="B656" s="3">
        <v>697</v>
      </c>
      <c r="C656" s="16">
        <v>7295</v>
      </c>
      <c r="D656" s="16"/>
    </row>
    <row r="657" spans="2:4" x14ac:dyDescent="0.25">
      <c r="B657" s="3">
        <v>698</v>
      </c>
      <c r="C657" s="16">
        <v>2893</v>
      </c>
      <c r="D657" s="16"/>
    </row>
    <row r="658" spans="2:4" x14ac:dyDescent="0.25">
      <c r="B658" s="3">
        <v>699</v>
      </c>
      <c r="C658" s="16"/>
      <c r="D658" s="16">
        <v>56</v>
      </c>
    </row>
    <row r="659" spans="2:4" x14ac:dyDescent="0.25">
      <c r="B659" s="3">
        <v>700</v>
      </c>
      <c r="C659" s="16"/>
      <c r="D659" s="16">
        <v>1</v>
      </c>
    </row>
    <row r="660" spans="2:4" x14ac:dyDescent="0.25">
      <c r="B660" s="3">
        <v>701</v>
      </c>
      <c r="C660" s="16">
        <v>820</v>
      </c>
      <c r="D660" s="16"/>
    </row>
    <row r="661" spans="2:4" x14ac:dyDescent="0.25">
      <c r="B661" s="3">
        <v>702</v>
      </c>
      <c r="C661" s="16"/>
      <c r="D661" s="16">
        <v>83</v>
      </c>
    </row>
    <row r="662" spans="2:4" x14ac:dyDescent="0.25">
      <c r="B662" s="3">
        <v>703</v>
      </c>
      <c r="C662" s="16">
        <v>2038</v>
      </c>
      <c r="D662" s="16"/>
    </row>
    <row r="663" spans="2:4" x14ac:dyDescent="0.25">
      <c r="B663" s="3">
        <v>704</v>
      </c>
      <c r="C663" s="16">
        <v>116</v>
      </c>
      <c r="D663" s="16"/>
    </row>
    <row r="664" spans="2:4" x14ac:dyDescent="0.25">
      <c r="B664" s="3">
        <v>705</v>
      </c>
      <c r="C664" s="16"/>
      <c r="D664" s="16">
        <v>2025</v>
      </c>
    </row>
    <row r="665" spans="2:4" x14ac:dyDescent="0.25">
      <c r="B665" s="3">
        <v>706</v>
      </c>
      <c r="C665" s="16">
        <v>1345</v>
      </c>
      <c r="D665" s="16"/>
    </row>
    <row r="666" spans="2:4" x14ac:dyDescent="0.25">
      <c r="B666" s="3">
        <v>707</v>
      </c>
      <c r="C666" s="16">
        <v>168</v>
      </c>
      <c r="D666" s="16"/>
    </row>
    <row r="667" spans="2:4" x14ac:dyDescent="0.25">
      <c r="B667" s="3">
        <v>708</v>
      </c>
      <c r="C667" s="16">
        <v>137</v>
      </c>
      <c r="D667" s="16"/>
    </row>
    <row r="668" spans="2:4" x14ac:dyDescent="0.25">
      <c r="B668" s="3">
        <v>709</v>
      </c>
      <c r="C668" s="16">
        <v>186</v>
      </c>
      <c r="D668" s="16"/>
    </row>
    <row r="669" spans="2:4" x14ac:dyDescent="0.25">
      <c r="B669" s="3">
        <v>710</v>
      </c>
      <c r="C669" s="16">
        <v>125</v>
      </c>
      <c r="D669" s="16"/>
    </row>
    <row r="670" spans="2:4" x14ac:dyDescent="0.25">
      <c r="B670" s="3">
        <v>711</v>
      </c>
      <c r="C670" s="16"/>
      <c r="D670" s="16">
        <v>14</v>
      </c>
    </row>
    <row r="671" spans="2:4" x14ac:dyDescent="0.25">
      <c r="B671" s="3">
        <v>712</v>
      </c>
      <c r="C671" s="16">
        <v>202</v>
      </c>
      <c r="D671" s="16"/>
    </row>
    <row r="672" spans="2:4" x14ac:dyDescent="0.25">
      <c r="B672" s="3">
        <v>713</v>
      </c>
      <c r="C672" s="16">
        <v>103</v>
      </c>
      <c r="D672" s="16"/>
    </row>
    <row r="673" spans="2:4" x14ac:dyDescent="0.25">
      <c r="B673" s="3">
        <v>714</v>
      </c>
      <c r="C673" s="16">
        <v>1785</v>
      </c>
      <c r="D673" s="16"/>
    </row>
    <row r="674" spans="2:4" x14ac:dyDescent="0.25">
      <c r="B674" s="3">
        <v>715</v>
      </c>
      <c r="C674" s="16"/>
      <c r="D674" s="16">
        <v>656</v>
      </c>
    </row>
    <row r="675" spans="2:4" x14ac:dyDescent="0.25">
      <c r="B675" s="3">
        <v>716</v>
      </c>
      <c r="C675" s="16">
        <v>157</v>
      </c>
      <c r="D675" s="16"/>
    </row>
    <row r="676" spans="2:4" x14ac:dyDescent="0.25">
      <c r="B676" s="3">
        <v>717</v>
      </c>
      <c r="C676" s="16">
        <v>555</v>
      </c>
      <c r="D676" s="16"/>
    </row>
    <row r="677" spans="2:4" x14ac:dyDescent="0.25">
      <c r="B677" s="3">
        <v>718</v>
      </c>
      <c r="C677" s="16">
        <v>297</v>
      </c>
      <c r="D677" s="16"/>
    </row>
    <row r="678" spans="2:4" x14ac:dyDescent="0.25">
      <c r="B678" s="3">
        <v>719</v>
      </c>
      <c r="C678" s="16">
        <v>123</v>
      </c>
      <c r="D678" s="16"/>
    </row>
    <row r="679" spans="2:4" x14ac:dyDescent="0.25">
      <c r="B679" s="3">
        <v>722</v>
      </c>
      <c r="C679" s="16">
        <v>3036</v>
      </c>
      <c r="D679" s="16"/>
    </row>
    <row r="680" spans="2:4" x14ac:dyDescent="0.25">
      <c r="B680" s="3">
        <v>723</v>
      </c>
      <c r="C680" s="16">
        <v>144</v>
      </c>
      <c r="D680" s="16"/>
    </row>
    <row r="681" spans="2:4" x14ac:dyDescent="0.25">
      <c r="B681" s="3">
        <v>724</v>
      </c>
      <c r="C681" s="16">
        <v>121</v>
      </c>
      <c r="D681" s="16"/>
    </row>
    <row r="682" spans="2:4" x14ac:dyDescent="0.25">
      <c r="B682" s="3">
        <v>725</v>
      </c>
      <c r="C682" s="16"/>
      <c r="D682" s="16">
        <v>1596</v>
      </c>
    </row>
    <row r="683" spans="2:4" x14ac:dyDescent="0.25">
      <c r="B683" s="3">
        <v>727</v>
      </c>
      <c r="C683" s="16">
        <v>181</v>
      </c>
      <c r="D683" s="16"/>
    </row>
    <row r="684" spans="2:4" x14ac:dyDescent="0.25">
      <c r="B684" s="3">
        <v>728</v>
      </c>
      <c r="C684" s="16"/>
      <c r="D684" s="16">
        <v>10</v>
      </c>
    </row>
    <row r="685" spans="2:4" x14ac:dyDescent="0.25">
      <c r="B685" s="3">
        <v>729</v>
      </c>
      <c r="C685" s="16">
        <v>122</v>
      </c>
      <c r="D685" s="16"/>
    </row>
    <row r="686" spans="2:4" x14ac:dyDescent="0.25">
      <c r="B686" s="3">
        <v>730</v>
      </c>
      <c r="C686" s="16">
        <v>1071</v>
      </c>
      <c r="D686" s="16"/>
    </row>
    <row r="687" spans="2:4" x14ac:dyDescent="0.25">
      <c r="B687" s="3">
        <v>732</v>
      </c>
      <c r="C687" s="16"/>
      <c r="D687" s="16">
        <v>1121</v>
      </c>
    </row>
    <row r="688" spans="2:4" x14ac:dyDescent="0.25">
      <c r="B688" s="3">
        <v>733</v>
      </c>
      <c r="C688" s="16">
        <v>980</v>
      </c>
      <c r="D688" s="16"/>
    </row>
    <row r="689" spans="2:4" x14ac:dyDescent="0.25">
      <c r="B689" s="3">
        <v>734</v>
      </c>
      <c r="C689" s="16">
        <v>536</v>
      </c>
      <c r="D689" s="16"/>
    </row>
    <row r="690" spans="2:4" x14ac:dyDescent="0.25">
      <c r="B690" s="3">
        <v>735</v>
      </c>
      <c r="C690" s="16">
        <v>1991</v>
      </c>
      <c r="D690" s="16"/>
    </row>
    <row r="691" spans="2:4" x14ac:dyDescent="0.25">
      <c r="B691" s="3">
        <v>737</v>
      </c>
      <c r="C691" s="16">
        <v>180</v>
      </c>
      <c r="D691" s="16"/>
    </row>
    <row r="692" spans="2:4" x14ac:dyDescent="0.25">
      <c r="B692" s="3">
        <v>738</v>
      </c>
      <c r="C692" s="16"/>
      <c r="D692" s="16">
        <v>15</v>
      </c>
    </row>
    <row r="693" spans="2:4" x14ac:dyDescent="0.25">
      <c r="B693" s="3">
        <v>739</v>
      </c>
      <c r="C693" s="16"/>
      <c r="D693" s="16">
        <v>191</v>
      </c>
    </row>
    <row r="694" spans="2:4" x14ac:dyDescent="0.25">
      <c r="B694" s="3">
        <v>740</v>
      </c>
      <c r="C694" s="16"/>
      <c r="D694" s="16">
        <v>16</v>
      </c>
    </row>
    <row r="695" spans="2:4" x14ac:dyDescent="0.25">
      <c r="B695" s="3">
        <v>741</v>
      </c>
      <c r="C695" s="16">
        <v>130</v>
      </c>
      <c r="D695" s="16"/>
    </row>
    <row r="696" spans="2:4" x14ac:dyDescent="0.25">
      <c r="B696" s="3">
        <v>742</v>
      </c>
      <c r="C696" s="16">
        <v>122</v>
      </c>
      <c r="D696" s="16"/>
    </row>
    <row r="697" spans="2:4" x14ac:dyDescent="0.25">
      <c r="B697" s="3">
        <v>743</v>
      </c>
      <c r="C697" s="16"/>
      <c r="D697" s="16">
        <v>17</v>
      </c>
    </row>
    <row r="698" spans="2:4" x14ac:dyDescent="0.25">
      <c r="B698" s="3">
        <v>744</v>
      </c>
      <c r="C698" s="16">
        <v>140</v>
      </c>
      <c r="D698" s="16"/>
    </row>
    <row r="699" spans="2:4" x14ac:dyDescent="0.25">
      <c r="B699" s="3">
        <v>745</v>
      </c>
      <c r="C699" s="16"/>
      <c r="D699" s="16">
        <v>34</v>
      </c>
    </row>
    <row r="700" spans="2:4" x14ac:dyDescent="0.25">
      <c r="B700" s="3">
        <v>746</v>
      </c>
      <c r="C700" s="16">
        <v>3388</v>
      </c>
      <c r="D700" s="16"/>
    </row>
    <row r="701" spans="2:4" x14ac:dyDescent="0.25">
      <c r="B701" s="3">
        <v>747</v>
      </c>
      <c r="C701" s="16">
        <v>280</v>
      </c>
      <c r="D701" s="16"/>
    </row>
    <row r="702" spans="2:4" x14ac:dyDescent="0.25">
      <c r="B702" s="3">
        <v>749</v>
      </c>
      <c r="C702" s="16">
        <v>366</v>
      </c>
      <c r="D702" s="16"/>
    </row>
    <row r="703" spans="2:4" x14ac:dyDescent="0.25">
      <c r="B703" s="3">
        <v>750</v>
      </c>
      <c r="C703" s="16"/>
      <c r="D703" s="16">
        <v>1</v>
      </c>
    </row>
    <row r="704" spans="2:4" x14ac:dyDescent="0.25">
      <c r="B704" s="3">
        <v>751</v>
      </c>
      <c r="C704" s="16">
        <v>270</v>
      </c>
      <c r="D704" s="16"/>
    </row>
    <row r="705" spans="2:4" x14ac:dyDescent="0.25">
      <c r="B705" s="3">
        <v>753</v>
      </c>
      <c r="C705" s="16">
        <v>137</v>
      </c>
      <c r="D705" s="16"/>
    </row>
    <row r="706" spans="2:4" x14ac:dyDescent="0.25">
      <c r="B706" s="3">
        <v>754</v>
      </c>
      <c r="C706" s="16">
        <v>3205</v>
      </c>
      <c r="D706" s="16"/>
    </row>
    <row r="707" spans="2:4" x14ac:dyDescent="0.25">
      <c r="B707" s="3">
        <v>755</v>
      </c>
      <c r="C707" s="16">
        <v>288</v>
      </c>
      <c r="D707" s="16"/>
    </row>
    <row r="708" spans="2:4" x14ac:dyDescent="0.25">
      <c r="B708" s="3">
        <v>756</v>
      </c>
      <c r="C708" s="16">
        <v>148</v>
      </c>
      <c r="D708" s="16"/>
    </row>
    <row r="709" spans="2:4" x14ac:dyDescent="0.25">
      <c r="B709" s="3">
        <v>757</v>
      </c>
      <c r="C709" s="16">
        <v>114</v>
      </c>
      <c r="D709" s="16"/>
    </row>
    <row r="710" spans="2:4" x14ac:dyDescent="0.25">
      <c r="B710" s="3">
        <v>758</v>
      </c>
      <c r="C710" s="16">
        <v>1518</v>
      </c>
      <c r="D710" s="16"/>
    </row>
    <row r="711" spans="2:4" x14ac:dyDescent="0.25">
      <c r="B711" s="3">
        <v>759</v>
      </c>
      <c r="C711" s="16"/>
      <c r="D711" s="16">
        <v>1274</v>
      </c>
    </row>
    <row r="712" spans="2:4" x14ac:dyDescent="0.25">
      <c r="B712" s="3">
        <v>760</v>
      </c>
      <c r="C712" s="16"/>
      <c r="D712" s="16">
        <v>210</v>
      </c>
    </row>
    <row r="713" spans="2:4" x14ac:dyDescent="0.25">
      <c r="B713" s="3">
        <v>761</v>
      </c>
      <c r="C713" s="16">
        <v>166</v>
      </c>
      <c r="D713" s="16"/>
    </row>
    <row r="714" spans="2:4" x14ac:dyDescent="0.25">
      <c r="B714" s="3">
        <v>762</v>
      </c>
      <c r="C714" s="16">
        <v>100</v>
      </c>
      <c r="D714" s="16"/>
    </row>
    <row r="715" spans="2:4" x14ac:dyDescent="0.25">
      <c r="B715" s="3">
        <v>763</v>
      </c>
      <c r="C715" s="16">
        <v>235</v>
      </c>
      <c r="D715" s="16"/>
    </row>
    <row r="716" spans="2:4" x14ac:dyDescent="0.25">
      <c r="B716" s="3">
        <v>764</v>
      </c>
      <c r="C716" s="16">
        <v>148</v>
      </c>
      <c r="D716" s="16"/>
    </row>
    <row r="717" spans="2:4" x14ac:dyDescent="0.25">
      <c r="B717" s="3">
        <v>765</v>
      </c>
      <c r="C717" s="16">
        <v>198</v>
      </c>
      <c r="D717" s="16"/>
    </row>
    <row r="718" spans="2:4" x14ac:dyDescent="0.25">
      <c r="B718" s="3">
        <v>766</v>
      </c>
      <c r="C718" s="16"/>
      <c r="D718" s="16">
        <v>248</v>
      </c>
    </row>
    <row r="719" spans="2:4" x14ac:dyDescent="0.25">
      <c r="B719" s="3">
        <v>767</v>
      </c>
      <c r="C719" s="16"/>
      <c r="D719" s="16">
        <v>513</v>
      </c>
    </row>
    <row r="720" spans="2:4" x14ac:dyDescent="0.25">
      <c r="B720" s="3">
        <v>768</v>
      </c>
      <c r="C720" s="16">
        <v>150</v>
      </c>
      <c r="D720" s="16"/>
    </row>
    <row r="721" spans="2:4" x14ac:dyDescent="0.25">
      <c r="B721" s="3">
        <v>769</v>
      </c>
      <c r="C721" s="16"/>
      <c r="D721" s="16">
        <v>3410</v>
      </c>
    </row>
    <row r="722" spans="2:4" x14ac:dyDescent="0.25">
      <c r="B722" s="3">
        <v>770</v>
      </c>
      <c r="C722" s="16">
        <v>216</v>
      </c>
      <c r="D722" s="16"/>
    </row>
    <row r="723" spans="2:4" x14ac:dyDescent="0.25">
      <c r="B723" s="3">
        <v>772</v>
      </c>
      <c r="C723" s="16">
        <v>5139</v>
      </c>
      <c r="D723" s="16"/>
    </row>
    <row r="724" spans="2:4" x14ac:dyDescent="0.25">
      <c r="B724" s="3">
        <v>773</v>
      </c>
      <c r="C724" s="16">
        <v>2353</v>
      </c>
      <c r="D724" s="16"/>
    </row>
    <row r="725" spans="2:4" x14ac:dyDescent="0.25">
      <c r="B725" s="3">
        <v>774</v>
      </c>
      <c r="C725" s="16">
        <v>78</v>
      </c>
      <c r="D725" s="16"/>
    </row>
    <row r="726" spans="2:4" x14ac:dyDescent="0.25">
      <c r="B726" s="3">
        <v>775</v>
      </c>
      <c r="C726" s="16"/>
      <c r="D726" s="16">
        <v>10</v>
      </c>
    </row>
    <row r="727" spans="2:4" x14ac:dyDescent="0.25">
      <c r="B727" s="3">
        <v>776</v>
      </c>
      <c r="C727" s="16"/>
      <c r="D727" s="16">
        <v>2201</v>
      </c>
    </row>
    <row r="728" spans="2:4" x14ac:dyDescent="0.25">
      <c r="B728" s="3">
        <v>777</v>
      </c>
      <c r="C728" s="16"/>
      <c r="D728" s="16">
        <v>676</v>
      </c>
    </row>
    <row r="729" spans="2:4" x14ac:dyDescent="0.25">
      <c r="B729" s="3">
        <v>778</v>
      </c>
      <c r="C729" s="16">
        <v>174</v>
      </c>
      <c r="D729" s="16"/>
    </row>
    <row r="730" spans="2:4" x14ac:dyDescent="0.25">
      <c r="B730" s="3">
        <v>779</v>
      </c>
      <c r="C730" s="16"/>
      <c r="D730" s="16">
        <v>831</v>
      </c>
    </row>
    <row r="731" spans="2:4" x14ac:dyDescent="0.25">
      <c r="B731" s="3">
        <v>780</v>
      </c>
      <c r="C731" s="16">
        <v>164</v>
      </c>
      <c r="D731" s="16"/>
    </row>
    <row r="732" spans="2:4" x14ac:dyDescent="0.25">
      <c r="B732" s="3">
        <v>782</v>
      </c>
      <c r="C732" s="16">
        <v>161</v>
      </c>
      <c r="D732" s="16"/>
    </row>
    <row r="733" spans="2:4" x14ac:dyDescent="0.25">
      <c r="B733" s="3">
        <v>783</v>
      </c>
      <c r="C733" s="16">
        <v>138</v>
      </c>
      <c r="D733" s="16"/>
    </row>
    <row r="734" spans="2:4" x14ac:dyDescent="0.25">
      <c r="B734" s="3">
        <v>784</v>
      </c>
      <c r="C734" s="16">
        <v>3308</v>
      </c>
      <c r="D734" s="16"/>
    </row>
    <row r="735" spans="2:4" x14ac:dyDescent="0.25">
      <c r="B735" s="3">
        <v>785</v>
      </c>
      <c r="C735" s="16">
        <v>127</v>
      </c>
      <c r="D735" s="16"/>
    </row>
    <row r="736" spans="2:4" x14ac:dyDescent="0.25">
      <c r="B736" s="3">
        <v>786</v>
      </c>
      <c r="C736" s="16">
        <v>207</v>
      </c>
      <c r="D736" s="16"/>
    </row>
    <row r="737" spans="2:4" x14ac:dyDescent="0.25">
      <c r="B737" s="3">
        <v>787</v>
      </c>
      <c r="C737" s="16"/>
      <c r="D737" s="16">
        <v>859</v>
      </c>
    </row>
    <row r="738" spans="2:4" x14ac:dyDescent="0.25">
      <c r="B738" s="3">
        <v>789</v>
      </c>
      <c r="C738" s="16"/>
      <c r="D738" s="16">
        <v>45</v>
      </c>
    </row>
    <row r="739" spans="2:4" x14ac:dyDescent="0.25">
      <c r="B739" s="3">
        <v>791</v>
      </c>
      <c r="C739" s="16"/>
      <c r="D739" s="16">
        <v>6</v>
      </c>
    </row>
    <row r="740" spans="2:4" x14ac:dyDescent="0.25">
      <c r="B740" s="3">
        <v>792</v>
      </c>
      <c r="C740" s="16"/>
      <c r="D740" s="16">
        <v>7</v>
      </c>
    </row>
    <row r="741" spans="2:4" x14ac:dyDescent="0.25">
      <c r="B741" s="3">
        <v>793</v>
      </c>
      <c r="C741" s="16">
        <v>181</v>
      </c>
      <c r="D741" s="16"/>
    </row>
    <row r="742" spans="2:4" x14ac:dyDescent="0.25">
      <c r="B742" s="3">
        <v>794</v>
      </c>
      <c r="C742" s="16">
        <v>110</v>
      </c>
      <c r="D742" s="16"/>
    </row>
    <row r="743" spans="2:4" x14ac:dyDescent="0.25">
      <c r="B743" s="3">
        <v>795</v>
      </c>
      <c r="C743" s="16"/>
      <c r="D743" s="16">
        <v>31</v>
      </c>
    </row>
    <row r="744" spans="2:4" x14ac:dyDescent="0.25">
      <c r="B744" s="3">
        <v>796</v>
      </c>
      <c r="C744" s="16"/>
      <c r="D744" s="16">
        <v>78</v>
      </c>
    </row>
    <row r="745" spans="2:4" x14ac:dyDescent="0.25">
      <c r="B745" s="3">
        <v>797</v>
      </c>
      <c r="C745" s="16">
        <v>185</v>
      </c>
      <c r="D745" s="16"/>
    </row>
    <row r="746" spans="2:4" x14ac:dyDescent="0.25">
      <c r="B746" s="3">
        <v>798</v>
      </c>
      <c r="C746" s="16">
        <v>121</v>
      </c>
      <c r="D746" s="16"/>
    </row>
    <row r="747" spans="2:4" x14ac:dyDescent="0.25">
      <c r="B747" s="3">
        <v>799</v>
      </c>
      <c r="C747" s="16"/>
      <c r="D747" s="16">
        <v>1225</v>
      </c>
    </row>
    <row r="748" spans="2:4" x14ac:dyDescent="0.25">
      <c r="B748" s="3">
        <v>800</v>
      </c>
      <c r="C748" s="16"/>
      <c r="D748" s="16">
        <v>1</v>
      </c>
    </row>
    <row r="749" spans="2:4" x14ac:dyDescent="0.25">
      <c r="B749" s="3">
        <v>801</v>
      </c>
      <c r="C749" s="16">
        <v>106</v>
      </c>
      <c r="D749" s="16"/>
    </row>
    <row r="750" spans="2:4" x14ac:dyDescent="0.25">
      <c r="B750" s="3">
        <v>802</v>
      </c>
      <c r="C750" s="16">
        <v>142</v>
      </c>
      <c r="D750" s="16"/>
    </row>
    <row r="751" spans="2:4" x14ac:dyDescent="0.25">
      <c r="B751" s="3">
        <v>803</v>
      </c>
      <c r="C751" s="16">
        <v>233</v>
      </c>
      <c r="D751" s="16"/>
    </row>
    <row r="752" spans="2:4" x14ac:dyDescent="0.25">
      <c r="B752" s="3">
        <v>804</v>
      </c>
      <c r="C752" s="16">
        <v>218</v>
      </c>
      <c r="D752" s="16"/>
    </row>
    <row r="753" spans="2:4" x14ac:dyDescent="0.25">
      <c r="B753" s="3">
        <v>805</v>
      </c>
      <c r="C753" s="16"/>
      <c r="D753" s="16">
        <v>67</v>
      </c>
    </row>
    <row r="754" spans="2:4" x14ac:dyDescent="0.25">
      <c r="B754" s="3">
        <v>806</v>
      </c>
      <c r="C754" s="16">
        <v>76</v>
      </c>
      <c r="D754" s="16"/>
    </row>
    <row r="755" spans="2:4" x14ac:dyDescent="0.25">
      <c r="B755" s="3">
        <v>807</v>
      </c>
      <c r="C755" s="16">
        <v>43</v>
      </c>
      <c r="D755" s="16"/>
    </row>
    <row r="756" spans="2:4" x14ac:dyDescent="0.25">
      <c r="B756" s="3">
        <v>808</v>
      </c>
      <c r="C756" s="16"/>
      <c r="D756" s="16">
        <v>19</v>
      </c>
    </row>
    <row r="757" spans="2:4" x14ac:dyDescent="0.25">
      <c r="B757" s="3">
        <v>809</v>
      </c>
      <c r="C757" s="16"/>
      <c r="D757" s="16">
        <v>2108</v>
      </c>
    </row>
    <row r="758" spans="2:4" x14ac:dyDescent="0.25">
      <c r="B758" s="3">
        <v>810</v>
      </c>
      <c r="C758" s="16">
        <v>221</v>
      </c>
      <c r="D758" s="16"/>
    </row>
    <row r="759" spans="2:4" x14ac:dyDescent="0.25">
      <c r="B759" s="3">
        <v>811</v>
      </c>
      <c r="C759" s="16"/>
      <c r="D759" s="16">
        <v>679</v>
      </c>
    </row>
    <row r="760" spans="2:4" x14ac:dyDescent="0.25">
      <c r="B760" s="3">
        <v>812</v>
      </c>
      <c r="C760" s="16">
        <v>2805</v>
      </c>
      <c r="D760" s="16"/>
    </row>
    <row r="761" spans="2:4" x14ac:dyDescent="0.25">
      <c r="B761" s="3">
        <v>813</v>
      </c>
      <c r="C761" s="16">
        <v>68</v>
      </c>
      <c r="D761" s="16"/>
    </row>
    <row r="762" spans="2:4" x14ac:dyDescent="0.25">
      <c r="B762" s="3">
        <v>814</v>
      </c>
      <c r="C762" s="16"/>
      <c r="D762" s="16">
        <v>36</v>
      </c>
    </row>
    <row r="763" spans="2:4" x14ac:dyDescent="0.25">
      <c r="B763" s="3">
        <v>815</v>
      </c>
      <c r="C763" s="16">
        <v>183</v>
      </c>
      <c r="D763" s="16"/>
    </row>
    <row r="764" spans="2:4" x14ac:dyDescent="0.25">
      <c r="B764" s="3">
        <v>816</v>
      </c>
      <c r="C764" s="16">
        <v>133</v>
      </c>
      <c r="D764" s="16"/>
    </row>
    <row r="765" spans="2:4" x14ac:dyDescent="0.25">
      <c r="B765" s="3">
        <v>817</v>
      </c>
      <c r="C765" s="16">
        <v>2489</v>
      </c>
      <c r="D765" s="16"/>
    </row>
    <row r="766" spans="2:4" x14ac:dyDescent="0.25">
      <c r="B766" s="3">
        <v>818</v>
      </c>
      <c r="C766" s="16">
        <v>69</v>
      </c>
      <c r="D766" s="16"/>
    </row>
    <row r="767" spans="2:4" x14ac:dyDescent="0.25">
      <c r="B767" s="3">
        <v>819</v>
      </c>
      <c r="C767" s="16"/>
      <c r="D767" s="16">
        <v>47</v>
      </c>
    </row>
    <row r="768" spans="2:4" x14ac:dyDescent="0.25">
      <c r="B768" s="3">
        <v>820</v>
      </c>
      <c r="C768" s="16">
        <v>279</v>
      </c>
      <c r="D768" s="16"/>
    </row>
    <row r="769" spans="2:4" x14ac:dyDescent="0.25">
      <c r="B769" s="3">
        <v>821</v>
      </c>
      <c r="C769" s="16">
        <v>210</v>
      </c>
      <c r="D769" s="16"/>
    </row>
    <row r="770" spans="2:4" x14ac:dyDescent="0.25">
      <c r="B770" s="3">
        <v>822</v>
      </c>
      <c r="C770" s="16">
        <v>2100</v>
      </c>
      <c r="D770" s="16"/>
    </row>
    <row r="771" spans="2:4" x14ac:dyDescent="0.25">
      <c r="B771" s="3">
        <v>823</v>
      </c>
      <c r="C771" s="16">
        <v>252</v>
      </c>
      <c r="D771" s="16"/>
    </row>
    <row r="772" spans="2:4" x14ac:dyDescent="0.25">
      <c r="B772" s="3">
        <v>824</v>
      </c>
      <c r="C772" s="16">
        <v>1280</v>
      </c>
      <c r="D772" s="16"/>
    </row>
    <row r="773" spans="2:4" x14ac:dyDescent="0.25">
      <c r="B773" s="3">
        <v>825</v>
      </c>
      <c r="C773" s="16">
        <v>157</v>
      </c>
      <c r="D773" s="16"/>
    </row>
    <row r="774" spans="2:4" x14ac:dyDescent="0.25">
      <c r="B774" s="3">
        <v>826</v>
      </c>
      <c r="C774" s="16">
        <v>194</v>
      </c>
      <c r="D774" s="16"/>
    </row>
    <row r="775" spans="2:4" x14ac:dyDescent="0.25">
      <c r="B775" s="3">
        <v>827</v>
      </c>
      <c r="C775" s="16">
        <v>82</v>
      </c>
      <c r="D775" s="16"/>
    </row>
    <row r="776" spans="2:4" x14ac:dyDescent="0.25">
      <c r="B776" s="3">
        <v>828</v>
      </c>
      <c r="C776" s="16"/>
      <c r="D776" s="16">
        <v>70</v>
      </c>
    </row>
    <row r="777" spans="2:4" x14ac:dyDescent="0.25">
      <c r="B777" s="3">
        <v>829</v>
      </c>
      <c r="C777" s="16"/>
      <c r="D777" s="16">
        <v>154</v>
      </c>
    </row>
    <row r="778" spans="2:4" x14ac:dyDescent="0.25">
      <c r="B778" s="3">
        <v>830</v>
      </c>
      <c r="C778" s="16"/>
      <c r="D778" s="16">
        <v>22</v>
      </c>
    </row>
    <row r="779" spans="2:4" x14ac:dyDescent="0.25">
      <c r="B779" s="3">
        <v>831</v>
      </c>
      <c r="C779" s="16">
        <v>4233</v>
      </c>
      <c r="D779" s="16"/>
    </row>
    <row r="780" spans="2:4" x14ac:dyDescent="0.25">
      <c r="B780" s="3">
        <v>832</v>
      </c>
      <c r="C780" s="16">
        <v>1297</v>
      </c>
      <c r="D780" s="16"/>
    </row>
    <row r="781" spans="2:4" x14ac:dyDescent="0.25">
      <c r="B781" s="3">
        <v>833</v>
      </c>
      <c r="C781" s="16">
        <v>165</v>
      </c>
      <c r="D781" s="16"/>
    </row>
    <row r="782" spans="2:4" x14ac:dyDescent="0.25">
      <c r="B782" s="3">
        <v>834</v>
      </c>
      <c r="C782" s="16">
        <v>119</v>
      </c>
      <c r="D782" s="16"/>
    </row>
    <row r="783" spans="2:4" x14ac:dyDescent="0.25">
      <c r="B783" s="3">
        <v>835</v>
      </c>
      <c r="C783" s="16"/>
      <c r="D783" s="16">
        <v>1758</v>
      </c>
    </row>
    <row r="784" spans="2:4" x14ac:dyDescent="0.25">
      <c r="B784" s="3">
        <v>836</v>
      </c>
      <c r="C784" s="16"/>
      <c r="D784" s="16">
        <v>94</v>
      </c>
    </row>
    <row r="785" spans="2:4" x14ac:dyDescent="0.25">
      <c r="B785" s="3">
        <v>837</v>
      </c>
      <c r="C785" s="16">
        <v>1797</v>
      </c>
      <c r="D785" s="16"/>
    </row>
    <row r="786" spans="2:4" x14ac:dyDescent="0.25">
      <c r="B786" s="3">
        <v>838</v>
      </c>
      <c r="C786" s="16">
        <v>261</v>
      </c>
      <c r="D786" s="16"/>
    </row>
    <row r="787" spans="2:4" x14ac:dyDescent="0.25">
      <c r="B787" s="3">
        <v>839</v>
      </c>
      <c r="C787" s="16">
        <v>157</v>
      </c>
      <c r="D787" s="16"/>
    </row>
    <row r="788" spans="2:4" x14ac:dyDescent="0.25">
      <c r="B788" s="3">
        <v>840</v>
      </c>
      <c r="C788" s="16">
        <v>3533</v>
      </c>
      <c r="D788" s="16"/>
    </row>
    <row r="789" spans="2:4" x14ac:dyDescent="0.25">
      <c r="B789" s="3">
        <v>841</v>
      </c>
      <c r="C789" s="16">
        <v>155</v>
      </c>
      <c r="D789" s="16"/>
    </row>
    <row r="790" spans="2:4" x14ac:dyDescent="0.25">
      <c r="B790" s="3">
        <v>842</v>
      </c>
      <c r="C790" s="16">
        <v>132</v>
      </c>
      <c r="D790" s="16"/>
    </row>
    <row r="791" spans="2:4" x14ac:dyDescent="0.25">
      <c r="B791" s="3">
        <v>843</v>
      </c>
      <c r="C791" s="16"/>
      <c r="D791" s="16">
        <v>33</v>
      </c>
    </row>
    <row r="792" spans="2:4" x14ac:dyDescent="0.25">
      <c r="B792" s="3">
        <v>845</v>
      </c>
      <c r="C792" s="16">
        <v>1354</v>
      </c>
      <c r="D792" s="16"/>
    </row>
    <row r="793" spans="2:4" x14ac:dyDescent="0.25">
      <c r="B793" s="3">
        <v>846</v>
      </c>
      <c r="C793" s="16">
        <v>48</v>
      </c>
      <c r="D793" s="16"/>
    </row>
    <row r="794" spans="2:4" x14ac:dyDescent="0.25">
      <c r="B794" s="3">
        <v>847</v>
      </c>
      <c r="C794" s="16">
        <v>110</v>
      </c>
      <c r="D794" s="16"/>
    </row>
    <row r="795" spans="2:4" x14ac:dyDescent="0.25">
      <c r="B795" s="3">
        <v>848</v>
      </c>
      <c r="C795" s="16">
        <v>172</v>
      </c>
      <c r="D795" s="16"/>
    </row>
    <row r="796" spans="2:4" x14ac:dyDescent="0.25">
      <c r="B796" s="3">
        <v>849</v>
      </c>
      <c r="C796" s="16">
        <v>307</v>
      </c>
      <c r="D796" s="16"/>
    </row>
    <row r="797" spans="2:4" x14ac:dyDescent="0.25">
      <c r="B797" s="3">
        <v>850</v>
      </c>
      <c r="C797" s="16"/>
      <c r="D797" s="16">
        <v>1</v>
      </c>
    </row>
    <row r="798" spans="2:4" x14ac:dyDescent="0.25">
      <c r="B798" s="3">
        <v>851</v>
      </c>
      <c r="C798" s="16">
        <v>160</v>
      </c>
      <c r="D798" s="16"/>
    </row>
    <row r="799" spans="2:4" x14ac:dyDescent="0.25">
      <c r="B799" s="3">
        <v>852</v>
      </c>
      <c r="C799" s="16"/>
      <c r="D799" s="16">
        <v>31</v>
      </c>
    </row>
    <row r="800" spans="2:4" x14ac:dyDescent="0.25">
      <c r="B800" s="3">
        <v>853</v>
      </c>
      <c r="C800" s="16">
        <v>1467</v>
      </c>
      <c r="D800" s="16"/>
    </row>
    <row r="801" spans="2:4" x14ac:dyDescent="0.25">
      <c r="B801" s="3">
        <v>854</v>
      </c>
      <c r="C801" s="16">
        <v>2662</v>
      </c>
      <c r="D801" s="16"/>
    </row>
    <row r="802" spans="2:4" x14ac:dyDescent="0.25">
      <c r="B802" s="3">
        <v>855</v>
      </c>
      <c r="C802" s="16">
        <v>452</v>
      </c>
      <c r="D802" s="16"/>
    </row>
    <row r="803" spans="2:4" x14ac:dyDescent="0.25">
      <c r="B803" s="3">
        <v>856</v>
      </c>
      <c r="C803" s="16">
        <v>158</v>
      </c>
      <c r="D803" s="16"/>
    </row>
    <row r="804" spans="2:4" x14ac:dyDescent="0.25">
      <c r="B804" s="3">
        <v>857</v>
      </c>
      <c r="C804" s="16">
        <v>225</v>
      </c>
      <c r="D804" s="16"/>
    </row>
    <row r="805" spans="2:4" x14ac:dyDescent="0.25">
      <c r="B805" s="3">
        <v>858</v>
      </c>
      <c r="C805" s="16"/>
      <c r="D805" s="16">
        <v>35</v>
      </c>
    </row>
    <row r="806" spans="2:4" x14ac:dyDescent="0.25">
      <c r="B806" s="3">
        <v>859</v>
      </c>
      <c r="C806" s="16"/>
      <c r="D806" s="16">
        <v>63</v>
      </c>
    </row>
    <row r="807" spans="2:4" x14ac:dyDescent="0.25">
      <c r="B807" s="3">
        <v>860</v>
      </c>
      <c r="C807" s="16">
        <v>65</v>
      </c>
      <c r="D807" s="16"/>
    </row>
    <row r="808" spans="2:4" x14ac:dyDescent="0.25">
      <c r="B808" s="3">
        <v>861</v>
      </c>
      <c r="C808" s="16">
        <v>163</v>
      </c>
      <c r="D808" s="16"/>
    </row>
    <row r="809" spans="2:4" x14ac:dyDescent="0.25">
      <c r="B809" s="3">
        <v>862</v>
      </c>
      <c r="C809" s="16">
        <v>85</v>
      </c>
      <c r="D809" s="16"/>
    </row>
    <row r="810" spans="2:4" x14ac:dyDescent="0.25">
      <c r="B810" s="3">
        <v>863</v>
      </c>
      <c r="C810" s="16">
        <v>217</v>
      </c>
      <c r="D810" s="16"/>
    </row>
    <row r="811" spans="2:4" x14ac:dyDescent="0.25">
      <c r="B811" s="3">
        <v>864</v>
      </c>
      <c r="C811" s="16">
        <v>150</v>
      </c>
      <c r="D811" s="16"/>
    </row>
    <row r="812" spans="2:4" x14ac:dyDescent="0.25">
      <c r="B812" s="3">
        <v>865</v>
      </c>
      <c r="C812" s="16">
        <v>3272</v>
      </c>
      <c r="D812" s="16"/>
    </row>
    <row r="813" spans="2:4" x14ac:dyDescent="0.25">
      <c r="B813" s="3">
        <v>867</v>
      </c>
      <c r="C813" s="16">
        <v>300</v>
      </c>
      <c r="D813" s="16"/>
    </row>
    <row r="814" spans="2:4" x14ac:dyDescent="0.25">
      <c r="B814" s="3">
        <v>868</v>
      </c>
      <c r="C814" s="16">
        <v>126</v>
      </c>
      <c r="D814" s="16"/>
    </row>
    <row r="815" spans="2:4" x14ac:dyDescent="0.25">
      <c r="B815" s="3">
        <v>869</v>
      </c>
      <c r="C815" s="16"/>
      <c r="D815" s="16">
        <v>526</v>
      </c>
    </row>
    <row r="816" spans="2:4" x14ac:dyDescent="0.25">
      <c r="B816" s="3">
        <v>870</v>
      </c>
      <c r="C816" s="16"/>
      <c r="D816" s="16">
        <v>121</v>
      </c>
    </row>
    <row r="817" spans="2:4" x14ac:dyDescent="0.25">
      <c r="B817" s="3">
        <v>871</v>
      </c>
      <c r="C817" s="16">
        <v>2320</v>
      </c>
      <c r="D817" s="16"/>
    </row>
    <row r="818" spans="2:4" x14ac:dyDescent="0.25">
      <c r="B818" s="3">
        <v>872</v>
      </c>
      <c r="C818" s="16">
        <v>81</v>
      </c>
      <c r="D818" s="16"/>
    </row>
    <row r="819" spans="2:4" x14ac:dyDescent="0.25">
      <c r="B819" s="3">
        <v>873</v>
      </c>
      <c r="C819" s="16">
        <v>1887</v>
      </c>
      <c r="D819" s="16"/>
    </row>
    <row r="820" spans="2:4" x14ac:dyDescent="0.25">
      <c r="B820" s="3">
        <v>874</v>
      </c>
      <c r="C820" s="16">
        <v>4358</v>
      </c>
      <c r="D820" s="16"/>
    </row>
    <row r="821" spans="2:4" x14ac:dyDescent="0.25">
      <c r="B821" s="3">
        <v>875</v>
      </c>
      <c r="C821" s="16"/>
      <c r="D821" s="16">
        <v>67</v>
      </c>
    </row>
    <row r="822" spans="2:4" x14ac:dyDescent="0.25">
      <c r="B822" s="3">
        <v>876</v>
      </c>
      <c r="C822" s="16"/>
      <c r="D822" s="16">
        <v>57</v>
      </c>
    </row>
    <row r="823" spans="2:4" x14ac:dyDescent="0.25">
      <c r="B823" s="3">
        <v>877</v>
      </c>
      <c r="C823" s="16"/>
      <c r="D823" s="16">
        <v>1229</v>
      </c>
    </row>
    <row r="824" spans="2:4" x14ac:dyDescent="0.25">
      <c r="B824" s="3">
        <v>878</v>
      </c>
      <c r="C824" s="16"/>
      <c r="D824" s="16">
        <v>12</v>
      </c>
    </row>
    <row r="825" spans="2:4" x14ac:dyDescent="0.25">
      <c r="B825" s="3">
        <v>879</v>
      </c>
      <c r="C825" s="16">
        <v>53</v>
      </c>
      <c r="D825" s="16"/>
    </row>
    <row r="826" spans="2:4" x14ac:dyDescent="0.25">
      <c r="B826" s="3">
        <v>880</v>
      </c>
      <c r="C826" s="16">
        <v>2414</v>
      </c>
      <c r="D826" s="16"/>
    </row>
    <row r="827" spans="2:4" x14ac:dyDescent="0.25">
      <c r="B827" s="3">
        <v>881</v>
      </c>
      <c r="C827" s="16"/>
      <c r="D827" s="16">
        <v>452</v>
      </c>
    </row>
    <row r="828" spans="2:4" x14ac:dyDescent="0.25">
      <c r="B828" s="3">
        <v>882</v>
      </c>
      <c r="C828" s="16">
        <v>80</v>
      </c>
      <c r="D828" s="16"/>
    </row>
    <row r="829" spans="2:4" x14ac:dyDescent="0.25">
      <c r="B829" s="3">
        <v>883</v>
      </c>
      <c r="C829" s="16">
        <v>193</v>
      </c>
      <c r="D829" s="16"/>
    </row>
    <row r="830" spans="2:4" x14ac:dyDescent="0.25">
      <c r="B830" s="3">
        <v>884</v>
      </c>
      <c r="C830" s="16"/>
      <c r="D830" s="16">
        <v>1886</v>
      </c>
    </row>
    <row r="831" spans="2:4" x14ac:dyDescent="0.25">
      <c r="B831" s="3">
        <v>885</v>
      </c>
      <c r="C831" s="16">
        <v>52</v>
      </c>
      <c r="D831" s="16"/>
    </row>
    <row r="832" spans="2:4" x14ac:dyDescent="0.25">
      <c r="B832" s="3">
        <v>886</v>
      </c>
      <c r="C832" s="16"/>
      <c r="D832" s="16">
        <v>1825</v>
      </c>
    </row>
    <row r="833" spans="2:4" x14ac:dyDescent="0.25">
      <c r="B833" s="3">
        <v>887</v>
      </c>
      <c r="C833" s="16"/>
      <c r="D833" s="16">
        <v>31</v>
      </c>
    </row>
    <row r="834" spans="2:4" x14ac:dyDescent="0.25">
      <c r="B834" s="3">
        <v>888</v>
      </c>
      <c r="C834" s="16">
        <v>290</v>
      </c>
      <c r="D834" s="16"/>
    </row>
    <row r="835" spans="2:4" x14ac:dyDescent="0.25">
      <c r="B835" s="3">
        <v>889</v>
      </c>
      <c r="C835" s="16">
        <v>122</v>
      </c>
      <c r="D835" s="16"/>
    </row>
    <row r="836" spans="2:4" x14ac:dyDescent="0.25">
      <c r="B836" s="3">
        <v>890</v>
      </c>
      <c r="C836" s="16">
        <v>1470</v>
      </c>
      <c r="D836" s="16"/>
    </row>
    <row r="837" spans="2:4" x14ac:dyDescent="0.25">
      <c r="B837" s="3">
        <v>891</v>
      </c>
      <c r="C837" s="16">
        <v>165</v>
      </c>
      <c r="D837" s="16"/>
    </row>
    <row r="838" spans="2:4" x14ac:dyDescent="0.25">
      <c r="B838" s="3">
        <v>892</v>
      </c>
      <c r="C838" s="16">
        <v>182</v>
      </c>
      <c r="D838" s="16"/>
    </row>
    <row r="839" spans="2:4" x14ac:dyDescent="0.25">
      <c r="B839" s="3">
        <v>893</v>
      </c>
      <c r="C839" s="16">
        <v>199</v>
      </c>
      <c r="D839" s="16"/>
    </row>
    <row r="840" spans="2:4" x14ac:dyDescent="0.25">
      <c r="B840" s="3">
        <v>894</v>
      </c>
      <c r="C840" s="16">
        <v>56</v>
      </c>
      <c r="D840" s="16"/>
    </row>
    <row r="841" spans="2:4" x14ac:dyDescent="0.25">
      <c r="B841" s="3">
        <v>895</v>
      </c>
      <c r="C841" s="16"/>
      <c r="D841" s="16">
        <v>107</v>
      </c>
    </row>
    <row r="842" spans="2:4" x14ac:dyDescent="0.25">
      <c r="B842" s="3">
        <v>896</v>
      </c>
      <c r="C842" s="16">
        <v>1460</v>
      </c>
      <c r="D842" s="16"/>
    </row>
    <row r="843" spans="2:4" x14ac:dyDescent="0.25">
      <c r="B843" s="3">
        <v>897</v>
      </c>
      <c r="C843" s="16"/>
      <c r="D843" s="16">
        <v>27</v>
      </c>
    </row>
    <row r="844" spans="2:4" x14ac:dyDescent="0.25">
      <c r="B844" s="3">
        <v>898</v>
      </c>
      <c r="C844" s="16"/>
      <c r="D844" s="16">
        <v>1221</v>
      </c>
    </row>
    <row r="845" spans="2:4" x14ac:dyDescent="0.25">
      <c r="B845" s="3">
        <v>899</v>
      </c>
      <c r="C845" s="16">
        <v>123</v>
      </c>
      <c r="D845" s="16"/>
    </row>
    <row r="846" spans="2:4" x14ac:dyDescent="0.25">
      <c r="B846" s="3">
        <v>900</v>
      </c>
      <c r="C846" s="16"/>
      <c r="D846" s="16">
        <v>1</v>
      </c>
    </row>
    <row r="847" spans="2:4" x14ac:dyDescent="0.25">
      <c r="B847" s="3">
        <v>901</v>
      </c>
      <c r="C847" s="16">
        <v>159</v>
      </c>
      <c r="D847" s="16"/>
    </row>
    <row r="848" spans="2:4" x14ac:dyDescent="0.25">
      <c r="B848" s="3">
        <v>902</v>
      </c>
      <c r="C848" s="16">
        <v>110</v>
      </c>
      <c r="D848" s="16"/>
    </row>
    <row r="849" spans="2:4" x14ac:dyDescent="0.25">
      <c r="B849" s="3">
        <v>904</v>
      </c>
      <c r="C849" s="16"/>
      <c r="D849" s="16">
        <v>16</v>
      </c>
    </row>
    <row r="850" spans="2:4" x14ac:dyDescent="0.25">
      <c r="B850" s="3">
        <v>905</v>
      </c>
      <c r="C850" s="16">
        <v>236</v>
      </c>
      <c r="D850" s="16"/>
    </row>
    <row r="851" spans="2:4" x14ac:dyDescent="0.25">
      <c r="B851" s="3">
        <v>906</v>
      </c>
      <c r="C851" s="16">
        <v>191</v>
      </c>
      <c r="D851" s="16"/>
    </row>
    <row r="852" spans="2:4" x14ac:dyDescent="0.25">
      <c r="B852" s="3">
        <v>907</v>
      </c>
      <c r="C852" s="16"/>
      <c r="D852" s="16">
        <v>41</v>
      </c>
    </row>
    <row r="853" spans="2:4" x14ac:dyDescent="0.25">
      <c r="B853" s="3">
        <v>908</v>
      </c>
      <c r="C853" s="16">
        <v>3934</v>
      </c>
      <c r="D853" s="16"/>
    </row>
    <row r="854" spans="2:4" x14ac:dyDescent="0.25">
      <c r="B854" s="3">
        <v>909</v>
      </c>
      <c r="C854" s="16">
        <v>80</v>
      </c>
      <c r="D854" s="16"/>
    </row>
    <row r="855" spans="2:4" x14ac:dyDescent="0.25">
      <c r="B855" s="3">
        <v>911</v>
      </c>
      <c r="C855" s="16">
        <v>462</v>
      </c>
      <c r="D855" s="16"/>
    </row>
    <row r="856" spans="2:4" x14ac:dyDescent="0.25">
      <c r="B856" s="3">
        <v>912</v>
      </c>
      <c r="C856" s="16">
        <v>179</v>
      </c>
      <c r="D856" s="16"/>
    </row>
    <row r="857" spans="2:4" x14ac:dyDescent="0.25">
      <c r="B857" s="3">
        <v>913</v>
      </c>
      <c r="C857" s="16"/>
      <c r="D857" s="16">
        <v>523</v>
      </c>
    </row>
    <row r="858" spans="2:4" x14ac:dyDescent="0.25">
      <c r="B858" s="3">
        <v>914</v>
      </c>
      <c r="C858" s="16"/>
      <c r="D858" s="16">
        <v>141</v>
      </c>
    </row>
    <row r="859" spans="2:4" x14ac:dyDescent="0.25">
      <c r="B859" s="3">
        <v>915</v>
      </c>
      <c r="C859" s="16">
        <v>1866</v>
      </c>
      <c r="D859" s="16"/>
    </row>
    <row r="860" spans="2:4" x14ac:dyDescent="0.25">
      <c r="B860" s="3">
        <v>916</v>
      </c>
      <c r="C860" s="16"/>
      <c r="D860" s="16">
        <v>52</v>
      </c>
    </row>
    <row r="861" spans="2:4" x14ac:dyDescent="0.25">
      <c r="B861" s="3">
        <v>918</v>
      </c>
      <c r="C861" s="16">
        <v>156</v>
      </c>
      <c r="D861" s="16"/>
    </row>
    <row r="862" spans="2:4" x14ac:dyDescent="0.25">
      <c r="B862" s="3">
        <v>919</v>
      </c>
      <c r="C862" s="16"/>
      <c r="D862" s="16">
        <v>225</v>
      </c>
    </row>
    <row r="863" spans="2:4" x14ac:dyDescent="0.25">
      <c r="B863" s="3">
        <v>920</v>
      </c>
      <c r="C863" s="16">
        <v>255</v>
      </c>
      <c r="D863" s="16"/>
    </row>
    <row r="864" spans="2:4" x14ac:dyDescent="0.25">
      <c r="B864" s="3">
        <v>921</v>
      </c>
      <c r="C864" s="16"/>
      <c r="D864" s="16">
        <v>38</v>
      </c>
    </row>
    <row r="865" spans="2:4" x14ac:dyDescent="0.25">
      <c r="B865" s="3">
        <v>922</v>
      </c>
      <c r="C865" s="16">
        <v>2261</v>
      </c>
      <c r="D865" s="16"/>
    </row>
    <row r="866" spans="2:4" x14ac:dyDescent="0.25">
      <c r="B866" s="3">
        <v>923</v>
      </c>
      <c r="C866" s="16">
        <v>40</v>
      </c>
      <c r="D866" s="16"/>
    </row>
    <row r="867" spans="2:4" x14ac:dyDescent="0.25">
      <c r="B867" s="3">
        <v>924</v>
      </c>
      <c r="C867" s="16">
        <v>2289</v>
      </c>
      <c r="D867" s="16"/>
    </row>
    <row r="868" spans="2:4" x14ac:dyDescent="0.25">
      <c r="B868" s="3">
        <v>925</v>
      </c>
      <c r="C868" s="16">
        <v>65</v>
      </c>
      <c r="D868" s="16"/>
    </row>
    <row r="869" spans="2:4" x14ac:dyDescent="0.25">
      <c r="B869" s="3">
        <v>926</v>
      </c>
      <c r="C869" s="16"/>
      <c r="D869" s="16">
        <v>15</v>
      </c>
    </row>
    <row r="870" spans="2:4" x14ac:dyDescent="0.25">
      <c r="B870" s="3">
        <v>927</v>
      </c>
      <c r="C870" s="16"/>
      <c r="D870" s="16">
        <v>37</v>
      </c>
    </row>
    <row r="871" spans="2:4" x14ac:dyDescent="0.25">
      <c r="B871" s="3">
        <v>928</v>
      </c>
      <c r="C871" s="16">
        <v>3777</v>
      </c>
      <c r="D871" s="16"/>
    </row>
    <row r="872" spans="2:4" x14ac:dyDescent="0.25">
      <c r="B872" s="3">
        <v>929</v>
      </c>
      <c r="C872" s="16">
        <v>184</v>
      </c>
      <c r="D872" s="16"/>
    </row>
    <row r="873" spans="2:4" x14ac:dyDescent="0.25">
      <c r="B873" s="3">
        <v>930</v>
      </c>
      <c r="C873" s="16">
        <v>85</v>
      </c>
      <c r="D873" s="16"/>
    </row>
    <row r="874" spans="2:4" x14ac:dyDescent="0.25">
      <c r="B874" s="3">
        <v>931</v>
      </c>
      <c r="C874" s="16"/>
      <c r="D874" s="16">
        <v>112</v>
      </c>
    </row>
    <row r="875" spans="2:4" x14ac:dyDescent="0.25">
      <c r="B875" s="3">
        <v>932</v>
      </c>
      <c r="C875" s="16">
        <v>144</v>
      </c>
      <c r="D875" s="16"/>
    </row>
    <row r="876" spans="2:4" x14ac:dyDescent="0.25">
      <c r="B876" s="3">
        <v>933</v>
      </c>
      <c r="C876" s="16">
        <v>1902</v>
      </c>
      <c r="D876" s="16"/>
    </row>
    <row r="877" spans="2:4" x14ac:dyDescent="0.25">
      <c r="B877" s="3">
        <v>934</v>
      </c>
      <c r="C877" s="16">
        <v>105</v>
      </c>
      <c r="D877" s="16"/>
    </row>
    <row r="878" spans="2:4" x14ac:dyDescent="0.25">
      <c r="B878" s="3">
        <v>935</v>
      </c>
      <c r="C878" s="16">
        <v>132</v>
      </c>
      <c r="D878" s="16"/>
    </row>
    <row r="879" spans="2:4" x14ac:dyDescent="0.25">
      <c r="B879" s="3">
        <v>936</v>
      </c>
      <c r="C879" s="16"/>
      <c r="D879" s="16">
        <v>21</v>
      </c>
    </row>
    <row r="880" spans="2:4" x14ac:dyDescent="0.25">
      <c r="B880" s="3">
        <v>938</v>
      </c>
      <c r="C880" s="16">
        <v>96</v>
      </c>
      <c r="D880" s="16"/>
    </row>
    <row r="881" spans="2:4" x14ac:dyDescent="0.25">
      <c r="B881" s="3">
        <v>939</v>
      </c>
      <c r="C881" s="16"/>
      <c r="D881" s="16">
        <v>67</v>
      </c>
    </row>
    <row r="882" spans="2:4" x14ac:dyDescent="0.25">
      <c r="B882" s="3">
        <v>941</v>
      </c>
      <c r="C882" s="16"/>
      <c r="D882" s="16">
        <v>78</v>
      </c>
    </row>
    <row r="883" spans="2:4" x14ac:dyDescent="0.25">
      <c r="B883" s="3">
        <v>942</v>
      </c>
      <c r="C883" s="16"/>
      <c r="D883" s="16">
        <v>67</v>
      </c>
    </row>
    <row r="884" spans="2:4" x14ac:dyDescent="0.25">
      <c r="B884" s="3">
        <v>943</v>
      </c>
      <c r="C884" s="16">
        <v>114</v>
      </c>
      <c r="D884" s="16"/>
    </row>
    <row r="885" spans="2:4" x14ac:dyDescent="0.25">
      <c r="B885" s="3">
        <v>944</v>
      </c>
      <c r="C885" s="16"/>
      <c r="D885" s="16">
        <v>263</v>
      </c>
    </row>
    <row r="886" spans="2:4" x14ac:dyDescent="0.25">
      <c r="B886" s="3">
        <v>945</v>
      </c>
      <c r="C886" s="16"/>
      <c r="D886" s="16">
        <v>1691</v>
      </c>
    </row>
    <row r="887" spans="2:4" x14ac:dyDescent="0.25">
      <c r="B887" s="3">
        <v>946</v>
      </c>
      <c r="C887" s="16"/>
      <c r="D887" s="16">
        <v>181</v>
      </c>
    </row>
    <row r="888" spans="2:4" x14ac:dyDescent="0.25">
      <c r="B888" s="3">
        <v>947</v>
      </c>
      <c r="C888" s="16"/>
      <c r="D888" s="16">
        <v>13</v>
      </c>
    </row>
    <row r="889" spans="2:4" x14ac:dyDescent="0.25">
      <c r="B889" s="3">
        <v>949</v>
      </c>
      <c r="C889" s="16">
        <v>203</v>
      </c>
      <c r="D889" s="16"/>
    </row>
    <row r="890" spans="2:4" x14ac:dyDescent="0.25">
      <c r="B890" s="3">
        <v>950</v>
      </c>
      <c r="C890" s="16"/>
      <c r="D890" s="16">
        <v>1</v>
      </c>
    </row>
    <row r="891" spans="2:4" x14ac:dyDescent="0.25">
      <c r="B891" s="3">
        <v>951</v>
      </c>
      <c r="C891" s="16">
        <v>1559</v>
      </c>
      <c r="D891" s="16"/>
    </row>
    <row r="892" spans="2:4" x14ac:dyDescent="0.25">
      <c r="B892" s="3">
        <v>953</v>
      </c>
      <c r="C892" s="16"/>
      <c r="D892" s="16">
        <v>21</v>
      </c>
    </row>
    <row r="893" spans="2:4" x14ac:dyDescent="0.25">
      <c r="B893" s="3">
        <v>954</v>
      </c>
      <c r="C893" s="16">
        <v>1548</v>
      </c>
      <c r="D893" s="16"/>
    </row>
    <row r="894" spans="2:4" x14ac:dyDescent="0.25">
      <c r="B894" s="3">
        <v>955</v>
      </c>
      <c r="C894" s="16">
        <v>80</v>
      </c>
      <c r="D894" s="16"/>
    </row>
    <row r="895" spans="2:4" x14ac:dyDescent="0.25">
      <c r="B895" s="3">
        <v>956</v>
      </c>
      <c r="C895" s="16"/>
      <c r="D895" s="16">
        <v>830</v>
      </c>
    </row>
    <row r="896" spans="2:4" x14ac:dyDescent="0.25">
      <c r="B896" s="3">
        <v>957</v>
      </c>
      <c r="C896" s="16">
        <v>131</v>
      </c>
      <c r="D896" s="16"/>
    </row>
    <row r="897" spans="2:4" x14ac:dyDescent="0.25">
      <c r="B897" s="3">
        <v>958</v>
      </c>
      <c r="C897" s="16">
        <v>112</v>
      </c>
      <c r="D897" s="16"/>
    </row>
    <row r="898" spans="2:4" x14ac:dyDescent="0.25">
      <c r="B898" s="3">
        <v>959</v>
      </c>
      <c r="C898" s="16"/>
      <c r="D898" s="16">
        <v>130</v>
      </c>
    </row>
    <row r="899" spans="2:4" x14ac:dyDescent="0.25">
      <c r="B899" s="3">
        <v>960</v>
      </c>
      <c r="C899" s="16"/>
      <c r="D899" s="16">
        <v>55</v>
      </c>
    </row>
    <row r="900" spans="2:4" x14ac:dyDescent="0.25">
      <c r="B900" s="3">
        <v>961</v>
      </c>
      <c r="C900" s="16">
        <v>155</v>
      </c>
      <c r="D900" s="16"/>
    </row>
    <row r="901" spans="2:4" x14ac:dyDescent="0.25">
      <c r="B901" s="3">
        <v>962</v>
      </c>
      <c r="C901" s="16">
        <v>266</v>
      </c>
      <c r="D901" s="16"/>
    </row>
    <row r="902" spans="2:4" x14ac:dyDescent="0.25">
      <c r="B902" s="3">
        <v>963</v>
      </c>
      <c r="C902" s="16"/>
      <c r="D902" s="16">
        <v>114</v>
      </c>
    </row>
    <row r="903" spans="2:4" x14ac:dyDescent="0.25">
      <c r="B903" s="3">
        <v>964</v>
      </c>
      <c r="C903" s="16">
        <v>155</v>
      </c>
      <c r="D903" s="16"/>
    </row>
    <row r="904" spans="2:4" x14ac:dyDescent="0.25">
      <c r="B904" s="3">
        <v>965</v>
      </c>
      <c r="C904" s="16">
        <v>207</v>
      </c>
      <c r="D904" s="16"/>
    </row>
    <row r="905" spans="2:4" x14ac:dyDescent="0.25">
      <c r="B905" s="3">
        <v>966</v>
      </c>
      <c r="C905" s="16">
        <v>245</v>
      </c>
      <c r="D905" s="16"/>
    </row>
    <row r="906" spans="2:4" x14ac:dyDescent="0.25">
      <c r="B906" s="3">
        <v>967</v>
      </c>
      <c r="C906" s="16">
        <v>1573</v>
      </c>
      <c r="D906" s="16"/>
    </row>
    <row r="907" spans="2:4" x14ac:dyDescent="0.25">
      <c r="B907" s="3">
        <v>968</v>
      </c>
      <c r="C907" s="16">
        <v>114</v>
      </c>
      <c r="D907" s="16"/>
    </row>
    <row r="908" spans="2:4" x14ac:dyDescent="0.25">
      <c r="B908" s="3">
        <v>969</v>
      </c>
      <c r="C908" s="16">
        <v>93</v>
      </c>
      <c r="D908" s="16"/>
    </row>
    <row r="909" spans="2:4" x14ac:dyDescent="0.25">
      <c r="B909" s="3">
        <v>970</v>
      </c>
      <c r="C909" s="16"/>
      <c r="D909" s="16">
        <v>594</v>
      </c>
    </row>
    <row r="910" spans="2:4" x14ac:dyDescent="0.25">
      <c r="B910" s="3">
        <v>971</v>
      </c>
      <c r="C910" s="16"/>
      <c r="D910" s="16">
        <v>24</v>
      </c>
    </row>
    <row r="911" spans="2:4" x14ac:dyDescent="0.25">
      <c r="B911" s="3">
        <v>972</v>
      </c>
      <c r="C911" s="16">
        <v>1681</v>
      </c>
      <c r="D911" s="16"/>
    </row>
    <row r="912" spans="2:4" x14ac:dyDescent="0.25">
      <c r="B912" s="3">
        <v>973</v>
      </c>
      <c r="C912" s="16"/>
      <c r="D912" s="16">
        <v>252</v>
      </c>
    </row>
    <row r="913" spans="2:4" x14ac:dyDescent="0.25">
      <c r="B913" s="3">
        <v>974</v>
      </c>
      <c r="C913" s="16">
        <v>32</v>
      </c>
      <c r="D913" s="16"/>
    </row>
    <row r="914" spans="2:4" x14ac:dyDescent="0.25">
      <c r="B914" s="3">
        <v>975</v>
      </c>
      <c r="C914" s="16">
        <v>135</v>
      </c>
      <c r="D914" s="16"/>
    </row>
    <row r="915" spans="2:4" x14ac:dyDescent="0.25">
      <c r="B915" s="3">
        <v>976</v>
      </c>
      <c r="C915" s="16">
        <v>140</v>
      </c>
      <c r="D915" s="16"/>
    </row>
    <row r="916" spans="2:4" x14ac:dyDescent="0.25">
      <c r="B916" s="3">
        <v>977</v>
      </c>
      <c r="C916" s="16"/>
      <c r="D916" s="16">
        <v>67</v>
      </c>
    </row>
    <row r="917" spans="2:4" x14ac:dyDescent="0.25">
      <c r="B917" s="3">
        <v>978</v>
      </c>
      <c r="C917" s="16">
        <v>92</v>
      </c>
      <c r="D917" s="16"/>
    </row>
    <row r="918" spans="2:4" x14ac:dyDescent="0.25">
      <c r="B918" s="3">
        <v>979</v>
      </c>
      <c r="C918" s="16">
        <v>1015</v>
      </c>
      <c r="D918" s="16"/>
    </row>
    <row r="919" spans="2:4" x14ac:dyDescent="0.25">
      <c r="B919" s="3">
        <v>980</v>
      </c>
      <c r="C919" s="16"/>
      <c r="D919" s="16">
        <v>742</v>
      </c>
    </row>
    <row r="920" spans="2:4" x14ac:dyDescent="0.25">
      <c r="B920" s="3">
        <v>981</v>
      </c>
      <c r="C920" s="16">
        <v>323</v>
      </c>
      <c r="D920" s="16"/>
    </row>
    <row r="921" spans="2:4" x14ac:dyDescent="0.25">
      <c r="B921" s="3">
        <v>982</v>
      </c>
      <c r="C921" s="16"/>
      <c r="D921" s="16">
        <v>75</v>
      </c>
    </row>
    <row r="922" spans="2:4" x14ac:dyDescent="0.25">
      <c r="B922" s="3">
        <v>983</v>
      </c>
      <c r="C922" s="16">
        <v>2326</v>
      </c>
      <c r="D922" s="16"/>
    </row>
    <row r="923" spans="2:4" x14ac:dyDescent="0.25">
      <c r="B923" s="3">
        <v>984</v>
      </c>
      <c r="C923" s="16">
        <v>381</v>
      </c>
      <c r="D923" s="16"/>
    </row>
    <row r="924" spans="2:4" x14ac:dyDescent="0.25">
      <c r="B924" s="3">
        <v>985</v>
      </c>
      <c r="C924" s="16"/>
      <c r="D924" s="16">
        <v>4405</v>
      </c>
    </row>
    <row r="925" spans="2:4" x14ac:dyDescent="0.25">
      <c r="B925" s="3">
        <v>986</v>
      </c>
      <c r="C925" s="16"/>
      <c r="D925" s="16">
        <v>92</v>
      </c>
    </row>
    <row r="926" spans="2:4" x14ac:dyDescent="0.25">
      <c r="B926" s="3">
        <v>987</v>
      </c>
      <c r="C926" s="16">
        <v>480</v>
      </c>
      <c r="D926" s="16"/>
    </row>
    <row r="927" spans="2:4" x14ac:dyDescent="0.25">
      <c r="B927" s="3">
        <v>988</v>
      </c>
      <c r="C927" s="16"/>
      <c r="D927" s="16">
        <v>64</v>
      </c>
    </row>
    <row r="928" spans="2:4" x14ac:dyDescent="0.25">
      <c r="B928" s="3">
        <v>989</v>
      </c>
      <c r="C928" s="16">
        <v>226</v>
      </c>
      <c r="D928" s="16"/>
    </row>
    <row r="929" spans="2:4" x14ac:dyDescent="0.25">
      <c r="B929" s="3">
        <v>990</v>
      </c>
      <c r="C929" s="16"/>
      <c r="D929" s="16">
        <v>64</v>
      </c>
    </row>
    <row r="930" spans="2:4" x14ac:dyDescent="0.25">
      <c r="B930" s="3">
        <v>991</v>
      </c>
      <c r="C930" s="16">
        <v>241</v>
      </c>
      <c r="D930" s="16"/>
    </row>
    <row r="931" spans="2:4" x14ac:dyDescent="0.25">
      <c r="B931" s="3">
        <v>992</v>
      </c>
      <c r="C931" s="16">
        <v>132</v>
      </c>
      <c r="D931" s="16"/>
    </row>
    <row r="932" spans="2:4" x14ac:dyDescent="0.25">
      <c r="B932" s="3">
        <v>994</v>
      </c>
      <c r="C932" s="16"/>
      <c r="D932" s="16">
        <v>842</v>
      </c>
    </row>
    <row r="933" spans="2:4" x14ac:dyDescent="0.25">
      <c r="B933" s="3">
        <v>995</v>
      </c>
      <c r="C933" s="16">
        <v>2043</v>
      </c>
      <c r="D933" s="16"/>
    </row>
    <row r="934" spans="2:4" x14ac:dyDescent="0.25">
      <c r="B934" s="3">
        <v>996</v>
      </c>
      <c r="C934" s="16"/>
      <c r="D934" s="16">
        <v>112</v>
      </c>
    </row>
    <row r="935" spans="2:4" x14ac:dyDescent="0.25">
      <c r="B935" s="3">
        <v>998</v>
      </c>
      <c r="C935" s="16"/>
      <c r="D935" s="16">
        <v>374</v>
      </c>
    </row>
  </sheetData>
  <mergeCells count="11">
    <mergeCell ref="H21:I21"/>
    <mergeCell ref="H22:I22"/>
    <mergeCell ref="H23:I23"/>
    <mergeCell ref="H24:I24"/>
    <mergeCell ref="H25:I25"/>
    <mergeCell ref="H31:I31"/>
    <mergeCell ref="H26:I26"/>
    <mergeCell ref="H27:I27"/>
    <mergeCell ref="H28:I28"/>
    <mergeCell ref="H29:I29"/>
    <mergeCell ref="H30:I30"/>
  </mergeCells>
  <pageMargins left="0.7" right="0.7" top="0.75" bottom="0.75" header="0.3" footer="0.3"/>
  <pageSetup orientation="portrait" horizontalDpi="30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6973-5DEA-435B-929D-01AF2967C6E4}">
  <sheetPr>
    <tabColor theme="4"/>
  </sheetPr>
  <dimension ref="B2:M981"/>
  <sheetViews>
    <sheetView showGridLines="0" workbookViewId="0">
      <pane ySplit="6" topLeftCell="A7" activePane="bottomLeft" state="frozen"/>
      <selection pane="bottomLeft"/>
    </sheetView>
  </sheetViews>
  <sheetFormatPr defaultRowHeight="15.75" x14ac:dyDescent="0.25"/>
  <cols>
    <col min="1" max="1" width="3.625" customWidth="1"/>
    <col min="2" max="2" width="22.25" customWidth="1"/>
    <col min="3" max="3" width="12.875" style="73" customWidth="1"/>
    <col min="4" max="4" width="9.75" style="73" customWidth="1"/>
    <col min="5" max="5" width="4.625" style="22" customWidth="1"/>
    <col min="6" max="6" width="22.5" customWidth="1"/>
    <col min="7" max="7" width="12.75" customWidth="1"/>
    <col min="8" max="8" width="7.125" customWidth="1"/>
    <col min="9" max="9" width="22.5" customWidth="1"/>
    <col min="10" max="10" width="12.75" customWidth="1"/>
    <col min="11" max="12" width="4.625" customWidth="1"/>
  </cols>
  <sheetData>
    <row r="2" spans="2:13" ht="28.5" x14ac:dyDescent="0.45">
      <c r="F2" s="64" t="s">
        <v>2189</v>
      </c>
    </row>
    <row r="3" spans="2:13" x14ac:dyDescent="0.25">
      <c r="F3" s="78" t="s">
        <v>2192</v>
      </c>
    </row>
    <row r="5" spans="2:13" s="99" customFormat="1" ht="28.5" customHeight="1" x14ac:dyDescent="0.25">
      <c r="B5" s="96" t="s">
        <v>2162</v>
      </c>
      <c r="C5" s="97" t="s">
        <v>2184</v>
      </c>
      <c r="D5" s="98"/>
    </row>
    <row r="6" spans="2:13" ht="21.75" thickBot="1" x14ac:dyDescent="0.4">
      <c r="B6" s="9" t="s">
        <v>2185</v>
      </c>
      <c r="C6" s="74" t="s">
        <v>20</v>
      </c>
      <c r="D6" s="74" t="s">
        <v>14</v>
      </c>
      <c r="E6"/>
      <c r="H6" s="76" t="s">
        <v>2163</v>
      </c>
      <c r="M6" s="14" t="s">
        <v>2214</v>
      </c>
    </row>
    <row r="7" spans="2:13" x14ac:dyDescent="0.25">
      <c r="B7" s="3">
        <v>0</v>
      </c>
      <c r="D7" s="73">
        <v>0</v>
      </c>
      <c r="E7"/>
      <c r="F7" s="52" t="s">
        <v>2211</v>
      </c>
      <c r="G7" s="52"/>
      <c r="I7" s="52" t="s">
        <v>2212</v>
      </c>
      <c r="J7" s="52"/>
    </row>
    <row r="8" spans="2:13" x14ac:dyDescent="0.25">
      <c r="B8" s="3">
        <v>1</v>
      </c>
      <c r="C8" s="73">
        <v>92.151898734177209</v>
      </c>
      <c r="E8"/>
      <c r="F8" s="49" t="s">
        <v>2117</v>
      </c>
      <c r="G8" s="71">
        <f>AVERAGE(C:C)</f>
        <v>66.266733472187937</v>
      </c>
      <c r="I8" s="49" t="s">
        <v>2117</v>
      </c>
      <c r="J8" s="71">
        <f>AVERAGE(D:D)</f>
        <v>61.563016013377926</v>
      </c>
    </row>
    <row r="9" spans="2:13" x14ac:dyDescent="0.25">
      <c r="B9" s="3">
        <v>2</v>
      </c>
      <c r="C9" s="73">
        <v>67.124926409984695</v>
      </c>
      <c r="E9"/>
      <c r="F9" s="49" t="s">
        <v>2118</v>
      </c>
      <c r="G9" s="71">
        <v>54.046302934937671</v>
      </c>
      <c r="I9" s="49" t="s">
        <v>2118</v>
      </c>
      <c r="J9" s="71">
        <v>54.046302934937671</v>
      </c>
    </row>
    <row r="10" spans="2:13" x14ac:dyDescent="0.25">
      <c r="B10" s="3">
        <v>3</v>
      </c>
      <c r="D10" s="73">
        <v>103.20833333333333</v>
      </c>
      <c r="E10"/>
      <c r="F10" s="49" t="s">
        <v>2119</v>
      </c>
      <c r="G10" s="71">
        <f>MEDIAN(C:C)</f>
        <v>65.963917525773198</v>
      </c>
      <c r="I10" s="49" t="s">
        <v>2119</v>
      </c>
      <c r="J10" s="71">
        <f>MEDIAN(D:D)</f>
        <v>61.884181753293106</v>
      </c>
    </row>
    <row r="11" spans="2:13" x14ac:dyDescent="0.25">
      <c r="B11" s="3">
        <v>4</v>
      </c>
      <c r="D11" s="73">
        <v>99.339622641509436</v>
      </c>
      <c r="E11"/>
      <c r="F11" s="49" t="s">
        <v>2120</v>
      </c>
      <c r="G11" s="71">
        <f>_xlfn.STDEV.S(C:C)</f>
        <v>27.12845173668326</v>
      </c>
      <c r="I11" s="49" t="s">
        <v>2120</v>
      </c>
      <c r="J11" s="71">
        <f>_xlfn.STDEV.S(D:D)</f>
        <v>30.344785727688262</v>
      </c>
    </row>
    <row r="12" spans="2:13" x14ac:dyDescent="0.25">
      <c r="B12" s="3">
        <v>5</v>
      </c>
      <c r="C12" s="73">
        <v>10.16532618409294</v>
      </c>
      <c r="E12"/>
      <c r="F12" s="49" t="s">
        <v>2121</v>
      </c>
      <c r="G12" s="71">
        <f>_xlfn.VAR.S(C:C)</f>
        <v>735.95289362955293</v>
      </c>
      <c r="I12" s="49" t="s">
        <v>2121</v>
      </c>
      <c r="J12" s="71">
        <f>_xlfn.VAR.S(D:D)</f>
        <v>920.80602085931332</v>
      </c>
    </row>
    <row r="13" spans="2:13" x14ac:dyDescent="0.25">
      <c r="B13" s="3">
        <v>6</v>
      </c>
      <c r="D13" s="73">
        <v>69.604086845466156</v>
      </c>
      <c r="E13"/>
      <c r="F13" s="49" t="s">
        <v>2104</v>
      </c>
      <c r="G13" s="71">
        <f>G15-G14</f>
        <v>117.59747415496648</v>
      </c>
      <c r="I13" s="49" t="s">
        <v>2104</v>
      </c>
      <c r="J13" s="71">
        <f>J15-J14</f>
        <v>113.80093865814196</v>
      </c>
    </row>
    <row r="14" spans="2:13" x14ac:dyDescent="0.25">
      <c r="B14" s="3">
        <v>7</v>
      </c>
      <c r="C14" s="73">
        <v>8.7048694358162777</v>
      </c>
      <c r="E14"/>
      <c r="F14" s="49" t="s">
        <v>2122</v>
      </c>
      <c r="G14" s="71">
        <f>MIN(C:C)</f>
        <v>3.3512064343163539</v>
      </c>
      <c r="I14" s="49" t="s">
        <v>2122</v>
      </c>
      <c r="J14" s="71">
        <f>MIN(D:D)</f>
        <v>0</v>
      </c>
    </row>
    <row r="15" spans="2:13" x14ac:dyDescent="0.25">
      <c r="B15" s="3">
        <v>9</v>
      </c>
      <c r="D15" s="73">
        <v>72.909090909090907</v>
      </c>
      <c r="E15"/>
      <c r="F15" s="49" t="s">
        <v>2123</v>
      </c>
      <c r="G15" s="71">
        <f>MAX(C:C)</f>
        <v>120.94868058928283</v>
      </c>
      <c r="I15" s="49" t="s">
        <v>2123</v>
      </c>
      <c r="J15" s="71">
        <f>MAX(D:D)</f>
        <v>113.80093865814196</v>
      </c>
    </row>
    <row r="16" spans="2:13" ht="16.5" thickBot="1" x14ac:dyDescent="0.3">
      <c r="B16" s="3">
        <v>10</v>
      </c>
      <c r="C16" s="73">
        <v>62.9</v>
      </c>
      <c r="E16"/>
      <c r="F16" s="50" t="s">
        <v>2124</v>
      </c>
      <c r="G16" s="53">
        <f>COUNT(C:C)</f>
        <v>565</v>
      </c>
      <c r="I16" s="50" t="s">
        <v>2124</v>
      </c>
      <c r="J16" s="53">
        <f>COUNT(D:D)</f>
        <v>364</v>
      </c>
    </row>
    <row r="17" spans="2:13" x14ac:dyDescent="0.25">
      <c r="B17" s="3">
        <v>11</v>
      </c>
      <c r="D17" s="73">
        <v>112.22222222222223</v>
      </c>
      <c r="E17"/>
    </row>
    <row r="18" spans="2:13" ht="16.5" thickBot="1" x14ac:dyDescent="0.3">
      <c r="B18" s="3">
        <v>12</v>
      </c>
      <c r="D18" s="73">
        <v>102.34545454545454</v>
      </c>
      <c r="E18"/>
    </row>
    <row r="19" spans="2:13" x14ac:dyDescent="0.25">
      <c r="B19" s="3">
        <v>13</v>
      </c>
      <c r="C19" s="73">
        <v>105.05102040816327</v>
      </c>
      <c r="E19"/>
      <c r="F19" s="51"/>
      <c r="G19" s="144" t="s">
        <v>2125</v>
      </c>
      <c r="H19" s="144" t="s">
        <v>2221</v>
      </c>
    </row>
    <row r="20" spans="2:13" x14ac:dyDescent="0.25">
      <c r="B20" s="3">
        <v>14</v>
      </c>
      <c r="D20" s="73">
        <v>94.144999999999996</v>
      </c>
      <c r="E20"/>
      <c r="F20" s="49" t="s">
        <v>2117</v>
      </c>
      <c r="G20" s="142">
        <v>66.266733472187937</v>
      </c>
      <c r="H20" s="142">
        <v>61.732611098814232</v>
      </c>
    </row>
    <row r="21" spans="2:13" x14ac:dyDescent="0.25">
      <c r="B21" s="3">
        <v>15</v>
      </c>
      <c r="D21" s="73">
        <v>84.986725663716811</v>
      </c>
      <c r="E21"/>
      <c r="F21" s="49" t="s">
        <v>2127</v>
      </c>
      <c r="G21" s="142">
        <v>735.95289362955293</v>
      </c>
      <c r="H21" s="142">
        <v>912.85121504504627</v>
      </c>
    </row>
    <row r="22" spans="2:13" x14ac:dyDescent="0.25">
      <c r="B22" s="3">
        <v>16</v>
      </c>
      <c r="C22" s="73">
        <v>110.41</v>
      </c>
      <c r="E22"/>
      <c r="F22" s="49" t="s">
        <v>2128</v>
      </c>
      <c r="G22" s="49">
        <v>565</v>
      </c>
      <c r="H22" s="49">
        <v>363</v>
      </c>
    </row>
    <row r="23" spans="2:13" x14ac:dyDescent="0.25">
      <c r="B23" s="3">
        <v>17</v>
      </c>
      <c r="C23" s="73">
        <v>107.96236989591674</v>
      </c>
      <c r="E23"/>
      <c r="F23" s="49" t="s">
        <v>2129</v>
      </c>
      <c r="G23" s="49">
        <v>0</v>
      </c>
      <c r="H23" s="49"/>
    </row>
    <row r="24" spans="2:13" x14ac:dyDescent="0.25">
      <c r="B24" s="3">
        <v>19</v>
      </c>
      <c r="D24" s="73">
        <v>45.001483679525222</v>
      </c>
      <c r="E24"/>
      <c r="F24" s="49" t="s">
        <v>2130</v>
      </c>
      <c r="G24" s="49">
        <v>712</v>
      </c>
      <c r="H24" s="49"/>
    </row>
    <row r="25" spans="2:13" ht="21" x14ac:dyDescent="0.35">
      <c r="B25" s="3">
        <v>20</v>
      </c>
      <c r="C25" s="73">
        <v>105.97134670487107</v>
      </c>
      <c r="E25"/>
      <c r="F25" s="49" t="s">
        <v>2131</v>
      </c>
      <c r="G25" s="142">
        <v>2.3206751088724542</v>
      </c>
      <c r="H25" s="49"/>
      <c r="M25" s="14" t="s">
        <v>2215</v>
      </c>
    </row>
    <row r="26" spans="2:13" x14ac:dyDescent="0.25">
      <c r="B26" s="3">
        <v>21</v>
      </c>
      <c r="D26" s="73">
        <v>69.055555555555557</v>
      </c>
      <c r="E26"/>
      <c r="F26" s="49" t="s">
        <v>2132</v>
      </c>
      <c r="G26" s="142">
        <v>1.0293011638473628E-2</v>
      </c>
      <c r="H26" s="49"/>
    </row>
    <row r="27" spans="2:13" x14ac:dyDescent="0.25">
      <c r="B27" s="3">
        <v>22</v>
      </c>
      <c r="C27" s="73">
        <v>85.044943820224717</v>
      </c>
      <c r="E27"/>
      <c r="F27" s="49" t="s">
        <v>2133</v>
      </c>
      <c r="G27" s="142">
        <v>1.6469965563826174</v>
      </c>
      <c r="H27" s="49"/>
    </row>
    <row r="28" spans="2:13" x14ac:dyDescent="0.25">
      <c r="B28" s="3">
        <v>23</v>
      </c>
      <c r="C28" s="73">
        <v>120.94868058928283</v>
      </c>
      <c r="E28"/>
      <c r="F28" s="49" t="s">
        <v>2134</v>
      </c>
      <c r="G28" s="142">
        <v>2.0586023276947255E-2</v>
      </c>
      <c r="H28" s="49"/>
    </row>
    <row r="29" spans="2:13" ht="16.5" thickBot="1" x14ac:dyDescent="0.3">
      <c r="B29" s="3">
        <v>24</v>
      </c>
      <c r="C29" s="73">
        <v>39.003741114852225</v>
      </c>
      <c r="E29"/>
      <c r="F29" s="50" t="s">
        <v>2135</v>
      </c>
      <c r="G29" s="143">
        <v>1.96330140091623</v>
      </c>
      <c r="H29" s="50"/>
    </row>
    <row r="30" spans="2:13" x14ac:dyDescent="0.25">
      <c r="B30" s="3">
        <v>25</v>
      </c>
      <c r="C30" s="73">
        <v>73.030674846625772</v>
      </c>
      <c r="E30"/>
    </row>
    <row r="31" spans="2:13" x14ac:dyDescent="0.25">
      <c r="B31" s="3">
        <v>27</v>
      </c>
      <c r="D31" s="73">
        <v>106.6</v>
      </c>
      <c r="E31"/>
    </row>
    <row r="32" spans="2:13" x14ac:dyDescent="0.25">
      <c r="B32" s="3">
        <v>28</v>
      </c>
      <c r="C32" s="73">
        <v>61.997747747747745</v>
      </c>
      <c r="E32"/>
    </row>
    <row r="33" spans="2:10" x14ac:dyDescent="0.25">
      <c r="B33" s="3">
        <v>29</v>
      </c>
      <c r="C33" s="73">
        <v>97.917315276048157</v>
      </c>
      <c r="E33"/>
    </row>
    <row r="34" spans="2:10" x14ac:dyDescent="0.25">
      <c r="B34" s="3">
        <v>30</v>
      </c>
      <c r="C34" s="73">
        <v>112.05426356589147</v>
      </c>
      <c r="E34"/>
    </row>
    <row r="35" spans="2:10" x14ac:dyDescent="0.25">
      <c r="B35" s="3">
        <v>31</v>
      </c>
      <c r="C35" s="73">
        <v>55.182585698301288</v>
      </c>
      <c r="E35"/>
    </row>
    <row r="36" spans="2:10" x14ac:dyDescent="0.25">
      <c r="B36" s="3">
        <v>32</v>
      </c>
      <c r="D36" s="73">
        <v>38.004334633723452</v>
      </c>
      <c r="E36"/>
    </row>
    <row r="37" spans="2:10" x14ac:dyDescent="0.25">
      <c r="B37" s="3">
        <v>33</v>
      </c>
      <c r="C37" s="73">
        <v>35.000184535892231</v>
      </c>
      <c r="E37"/>
    </row>
    <row r="38" spans="2:10" x14ac:dyDescent="0.25">
      <c r="B38" s="3">
        <v>34</v>
      </c>
      <c r="C38" s="73">
        <v>85</v>
      </c>
      <c r="E38"/>
    </row>
    <row r="39" spans="2:10" ht="18.75" x14ac:dyDescent="0.3">
      <c r="B39" s="3">
        <v>35</v>
      </c>
      <c r="C39" s="73">
        <v>12.8678140924626</v>
      </c>
      <c r="E39"/>
      <c r="F39" s="48"/>
      <c r="G39" s="55"/>
      <c r="H39" s="55"/>
    </row>
    <row r="40" spans="2:10" x14ac:dyDescent="0.25">
      <c r="B40" s="3">
        <v>36</v>
      </c>
      <c r="C40" s="73">
        <v>68.8125</v>
      </c>
      <c r="E40"/>
      <c r="F40" s="153"/>
      <c r="G40" s="154"/>
      <c r="H40" s="154"/>
      <c r="I40" s="154"/>
      <c r="J40" t="s">
        <v>2153</v>
      </c>
    </row>
    <row r="41" spans="2:10" x14ac:dyDescent="0.25">
      <c r="B41" s="3">
        <v>37</v>
      </c>
      <c r="C41" s="73">
        <v>105.97196261682242</v>
      </c>
      <c r="E41"/>
      <c r="F41" s="56"/>
      <c r="G41" s="56"/>
      <c r="H41" s="56"/>
      <c r="I41" s="56"/>
      <c r="J41" t="s">
        <v>2153</v>
      </c>
    </row>
    <row r="42" spans="2:10" x14ac:dyDescent="0.25">
      <c r="B42" s="3">
        <v>38</v>
      </c>
      <c r="C42" s="73">
        <v>75.261194029850742</v>
      </c>
      <c r="E42"/>
      <c r="F42" s="56"/>
      <c r="G42" s="56"/>
      <c r="H42" s="56"/>
      <c r="I42" s="56"/>
      <c r="J42" t="s">
        <v>2153</v>
      </c>
    </row>
    <row r="43" spans="2:10" x14ac:dyDescent="0.25">
      <c r="B43" s="3">
        <v>39</v>
      </c>
      <c r="D43" s="73">
        <v>7.6575067024128689</v>
      </c>
      <c r="E43"/>
      <c r="F43" s="56"/>
      <c r="G43" s="56"/>
      <c r="H43" s="56"/>
      <c r="I43" s="56"/>
      <c r="J43" t="s">
        <v>2153</v>
      </c>
    </row>
    <row r="44" spans="2:10" x14ac:dyDescent="0.25">
      <c r="B44" s="3">
        <v>40</v>
      </c>
      <c r="C44" s="73">
        <v>75.141414141414145</v>
      </c>
      <c r="E44"/>
      <c r="F44" s="56"/>
      <c r="G44" s="56"/>
      <c r="H44" s="56"/>
      <c r="I44" s="56"/>
      <c r="J44" t="s">
        <v>2153</v>
      </c>
    </row>
    <row r="45" spans="2:10" x14ac:dyDescent="0.25">
      <c r="B45" s="3">
        <v>41</v>
      </c>
      <c r="C45" s="73">
        <v>107.42342342342343</v>
      </c>
      <c r="E45"/>
      <c r="F45" s="68"/>
      <c r="G45" s="69"/>
      <c r="H45" s="69"/>
      <c r="I45" s="69"/>
      <c r="J45" t="s">
        <v>2153</v>
      </c>
    </row>
    <row r="46" spans="2:10" x14ac:dyDescent="0.25">
      <c r="B46" s="3">
        <v>42</v>
      </c>
      <c r="C46" s="73">
        <v>35.995495495495497</v>
      </c>
      <c r="E46"/>
      <c r="F46" s="56"/>
      <c r="G46" s="56"/>
      <c r="H46" s="56"/>
      <c r="I46" s="56"/>
      <c r="J46" t="s">
        <v>2153</v>
      </c>
    </row>
    <row r="47" spans="2:10" x14ac:dyDescent="0.25">
      <c r="B47" s="3">
        <v>43</v>
      </c>
      <c r="C47" s="73">
        <v>26.998873148744366</v>
      </c>
      <c r="E47"/>
      <c r="F47" s="56"/>
      <c r="G47" s="56"/>
      <c r="H47" s="56"/>
      <c r="I47" s="56"/>
      <c r="J47" t="s">
        <v>2153</v>
      </c>
    </row>
    <row r="48" spans="2:10" x14ac:dyDescent="0.25">
      <c r="B48" s="3">
        <v>44</v>
      </c>
      <c r="C48" s="73">
        <v>14.418394703725994</v>
      </c>
      <c r="E48"/>
      <c r="F48" s="68"/>
      <c r="G48" s="58"/>
      <c r="H48" s="58"/>
      <c r="I48" s="58"/>
      <c r="J48" t="s">
        <v>2153</v>
      </c>
    </row>
    <row r="49" spans="2:10" ht="16.5" customHeight="1" x14ac:dyDescent="0.25">
      <c r="B49" s="3">
        <v>45</v>
      </c>
      <c r="D49" s="73">
        <v>94.375</v>
      </c>
      <c r="E49"/>
      <c r="F49" s="56"/>
      <c r="G49" s="56"/>
      <c r="H49" s="56"/>
      <c r="I49" s="56"/>
      <c r="J49" t="s">
        <v>2153</v>
      </c>
    </row>
    <row r="50" spans="2:10" ht="18.75" customHeight="1" x14ac:dyDescent="0.25">
      <c r="B50" s="3">
        <v>46</v>
      </c>
      <c r="C50" s="73">
        <v>46.163043478260867</v>
      </c>
      <c r="E50"/>
      <c r="F50" s="56"/>
      <c r="G50" s="56"/>
      <c r="H50" s="56"/>
      <c r="I50" s="56"/>
      <c r="J50" t="s">
        <v>2153</v>
      </c>
    </row>
    <row r="51" spans="2:10" ht="18.75" customHeight="1" x14ac:dyDescent="0.25">
      <c r="B51" s="3">
        <v>47</v>
      </c>
      <c r="C51" s="73">
        <v>47.845637583892618</v>
      </c>
      <c r="E51"/>
      <c r="F51" s="68"/>
      <c r="G51" s="56"/>
      <c r="H51" s="56"/>
      <c r="I51" s="56"/>
      <c r="J51" t="s">
        <v>2153</v>
      </c>
    </row>
    <row r="52" spans="2:10" ht="16.5" customHeight="1" x14ac:dyDescent="0.25">
      <c r="B52" s="3">
        <v>48</v>
      </c>
      <c r="C52" s="73">
        <v>53.007815713698065</v>
      </c>
      <c r="E52"/>
      <c r="F52" s="56"/>
      <c r="G52" s="56"/>
      <c r="H52" s="56"/>
      <c r="I52" s="56"/>
      <c r="J52" t="s">
        <v>2153</v>
      </c>
    </row>
    <row r="53" spans="2:10" ht="18.75" customHeight="1" x14ac:dyDescent="0.25">
      <c r="B53" s="3">
        <v>49</v>
      </c>
      <c r="C53" s="73">
        <v>45.059405940594061</v>
      </c>
      <c r="E53"/>
      <c r="F53" s="56"/>
      <c r="G53" s="56"/>
      <c r="H53" s="56"/>
      <c r="I53" s="56"/>
      <c r="J53" t="s">
        <v>2153</v>
      </c>
    </row>
    <row r="54" spans="2:10" x14ac:dyDescent="0.25">
      <c r="B54" s="3">
        <v>50</v>
      </c>
      <c r="D54" s="73">
        <v>2</v>
      </c>
      <c r="E54"/>
      <c r="J54" t="s">
        <v>2153</v>
      </c>
    </row>
    <row r="55" spans="2:10" x14ac:dyDescent="0.25">
      <c r="B55" s="3">
        <v>51</v>
      </c>
      <c r="D55" s="73">
        <v>113.80093865814196</v>
      </c>
      <c r="E55"/>
      <c r="J55" t="s">
        <v>2153</v>
      </c>
    </row>
    <row r="56" spans="2:10" x14ac:dyDescent="0.25">
      <c r="B56" s="3">
        <v>52</v>
      </c>
      <c r="D56" s="73">
        <v>32.786666666666669</v>
      </c>
      <c r="E56"/>
      <c r="J56" t="s">
        <v>2153</v>
      </c>
    </row>
    <row r="57" spans="2:10" x14ac:dyDescent="0.25">
      <c r="B57" s="3">
        <v>53</v>
      </c>
      <c r="C57" s="73">
        <v>59.119617224880386</v>
      </c>
      <c r="E57"/>
      <c r="J57" t="s">
        <v>2153</v>
      </c>
    </row>
    <row r="58" spans="2:10" x14ac:dyDescent="0.25">
      <c r="B58" s="3">
        <v>54</v>
      </c>
      <c r="D58" s="73">
        <v>44.93333333333333</v>
      </c>
      <c r="E58"/>
      <c r="J58" t="s">
        <v>2153</v>
      </c>
    </row>
    <row r="59" spans="2:10" x14ac:dyDescent="0.25">
      <c r="B59" s="3">
        <v>55</v>
      </c>
      <c r="C59" s="73">
        <v>89.664122137404576</v>
      </c>
      <c r="E59"/>
      <c r="J59" t="s">
        <v>2153</v>
      </c>
    </row>
    <row r="60" spans="2:10" x14ac:dyDescent="0.25">
      <c r="B60" s="3">
        <v>56</v>
      </c>
      <c r="C60" s="73">
        <v>70.079268292682926</v>
      </c>
      <c r="E60"/>
      <c r="J60" t="s">
        <v>2153</v>
      </c>
    </row>
    <row r="61" spans="2:10" x14ac:dyDescent="0.25">
      <c r="B61" s="3">
        <v>57</v>
      </c>
      <c r="C61" s="73">
        <v>31.059701492537314</v>
      </c>
      <c r="E61"/>
      <c r="J61" t="s">
        <v>2153</v>
      </c>
    </row>
    <row r="62" spans="2:10" x14ac:dyDescent="0.25">
      <c r="B62" s="3">
        <v>58</v>
      </c>
      <c r="C62" s="73">
        <v>29.061611374407583</v>
      </c>
      <c r="E62"/>
    </row>
    <row r="63" spans="2:10" x14ac:dyDescent="0.25">
      <c r="B63" s="3">
        <v>59</v>
      </c>
      <c r="C63" s="73">
        <v>30.0859375</v>
      </c>
      <c r="E63"/>
    </row>
    <row r="64" spans="2:10" x14ac:dyDescent="0.25">
      <c r="B64" s="3">
        <v>60</v>
      </c>
      <c r="C64" s="73">
        <v>64.392518939393938</v>
      </c>
      <c r="E64"/>
    </row>
    <row r="65" spans="2:5" x14ac:dyDescent="0.25">
      <c r="B65" s="3">
        <v>61</v>
      </c>
      <c r="D65" s="73">
        <v>62.122557129214918</v>
      </c>
      <c r="E65"/>
    </row>
    <row r="66" spans="2:5" x14ac:dyDescent="0.25">
      <c r="B66" s="3">
        <v>62</v>
      </c>
      <c r="C66" s="73">
        <v>58.040160642570278</v>
      </c>
      <c r="E66"/>
    </row>
    <row r="67" spans="2:5" x14ac:dyDescent="0.25">
      <c r="B67" s="3">
        <v>63</v>
      </c>
      <c r="D67" s="73">
        <v>111.4</v>
      </c>
      <c r="E67"/>
    </row>
    <row r="68" spans="2:5" x14ac:dyDescent="0.25">
      <c r="B68" s="3">
        <v>64</v>
      </c>
      <c r="D68" s="73">
        <v>71.94736842105263</v>
      </c>
      <c r="E68"/>
    </row>
    <row r="69" spans="2:5" x14ac:dyDescent="0.25">
      <c r="B69" s="3">
        <v>65</v>
      </c>
      <c r="C69" s="73">
        <v>61.038135593220339</v>
      </c>
      <c r="E69"/>
    </row>
    <row r="70" spans="2:5" x14ac:dyDescent="0.25">
      <c r="B70" s="3">
        <v>66</v>
      </c>
      <c r="D70" s="73">
        <v>108.91666666666667</v>
      </c>
      <c r="E70"/>
    </row>
    <row r="71" spans="2:5" x14ac:dyDescent="0.25">
      <c r="B71" s="3">
        <v>67</v>
      </c>
      <c r="C71" s="73">
        <v>33.335312663471463</v>
      </c>
      <c r="E71"/>
    </row>
    <row r="72" spans="2:5" x14ac:dyDescent="0.25">
      <c r="B72" s="3">
        <v>68</v>
      </c>
      <c r="C72" s="73">
        <v>58.975609756097562</v>
      </c>
      <c r="E72"/>
    </row>
    <row r="73" spans="2:5" x14ac:dyDescent="0.25">
      <c r="B73" s="3">
        <v>70</v>
      </c>
      <c r="C73" s="73">
        <v>63.995555555555555</v>
      </c>
      <c r="E73"/>
    </row>
    <row r="74" spans="2:5" x14ac:dyDescent="0.25">
      <c r="B74" s="3">
        <v>71</v>
      </c>
      <c r="C74" s="73">
        <v>85.315789473684205</v>
      </c>
      <c r="E74"/>
    </row>
    <row r="75" spans="2:5" x14ac:dyDescent="0.25">
      <c r="B75" s="3">
        <v>72</v>
      </c>
      <c r="C75" s="73">
        <v>74.481481481481481</v>
      </c>
      <c r="E75"/>
    </row>
    <row r="76" spans="2:5" x14ac:dyDescent="0.25">
      <c r="B76" s="3">
        <v>73</v>
      </c>
      <c r="C76" s="73">
        <v>105.14772727272727</v>
      </c>
      <c r="E76"/>
    </row>
    <row r="77" spans="2:5" x14ac:dyDescent="0.25">
      <c r="B77" s="3">
        <v>74</v>
      </c>
      <c r="C77" s="73">
        <v>64.584178498985807</v>
      </c>
      <c r="E77"/>
    </row>
    <row r="78" spans="2:5" x14ac:dyDescent="0.25">
      <c r="B78" s="3">
        <v>75</v>
      </c>
      <c r="C78" s="73">
        <v>85.917647058823533</v>
      </c>
      <c r="E78"/>
    </row>
    <row r="79" spans="2:5" x14ac:dyDescent="0.25">
      <c r="B79" s="3">
        <v>76</v>
      </c>
      <c r="D79" s="73">
        <v>57.00296912114014</v>
      </c>
      <c r="E79"/>
    </row>
    <row r="80" spans="2:5" x14ac:dyDescent="0.25">
      <c r="B80" s="3">
        <v>77</v>
      </c>
      <c r="D80" s="73">
        <v>79.642857142857139</v>
      </c>
      <c r="E80"/>
    </row>
    <row r="81" spans="2:5" x14ac:dyDescent="0.25">
      <c r="B81" s="3">
        <v>78</v>
      </c>
      <c r="C81" s="73">
        <v>41.018181818181816</v>
      </c>
      <c r="E81"/>
    </row>
    <row r="82" spans="2:5" x14ac:dyDescent="0.25">
      <c r="B82" s="3">
        <v>79</v>
      </c>
      <c r="D82" s="73">
        <v>48.004773269689736</v>
      </c>
      <c r="E82"/>
    </row>
    <row r="83" spans="2:5" x14ac:dyDescent="0.25">
      <c r="B83" s="3">
        <v>80</v>
      </c>
      <c r="C83" s="73">
        <v>55.212598425196852</v>
      </c>
      <c r="E83"/>
    </row>
    <row r="84" spans="2:5" x14ac:dyDescent="0.25">
      <c r="B84" s="3">
        <v>81</v>
      </c>
      <c r="C84" s="73">
        <v>92.109489051094897</v>
      </c>
      <c r="E84"/>
    </row>
    <row r="85" spans="2:5" x14ac:dyDescent="0.25">
      <c r="B85" s="3">
        <v>82</v>
      </c>
      <c r="C85" s="73">
        <v>95.613026819923363</v>
      </c>
      <c r="E85"/>
    </row>
    <row r="86" spans="2:5" x14ac:dyDescent="0.25">
      <c r="B86" s="3">
        <v>83</v>
      </c>
      <c r="D86" s="73">
        <v>39.996000000000002</v>
      </c>
      <c r="E86"/>
    </row>
    <row r="87" spans="2:5" x14ac:dyDescent="0.25">
      <c r="B87" s="3">
        <v>84</v>
      </c>
      <c r="C87" s="73">
        <v>111.1336898395722</v>
      </c>
      <c r="E87"/>
    </row>
    <row r="88" spans="2:5" x14ac:dyDescent="0.25">
      <c r="B88" s="3">
        <v>85</v>
      </c>
      <c r="C88" s="73">
        <v>60.780792135362503</v>
      </c>
      <c r="E88"/>
    </row>
    <row r="89" spans="2:5" x14ac:dyDescent="0.25">
      <c r="B89" s="3">
        <v>86</v>
      </c>
      <c r="C89" s="73">
        <v>61.108374384236456</v>
      </c>
      <c r="E89"/>
    </row>
    <row r="90" spans="2:5" x14ac:dyDescent="0.25">
      <c r="B90" s="3">
        <v>87</v>
      </c>
      <c r="D90" s="73">
        <v>55.720095282087513</v>
      </c>
      <c r="E90"/>
    </row>
    <row r="91" spans="2:5" x14ac:dyDescent="0.25">
      <c r="B91" s="3">
        <v>88</v>
      </c>
      <c r="C91" s="73">
        <v>110.76106194690266</v>
      </c>
      <c r="E91"/>
    </row>
    <row r="92" spans="2:5" x14ac:dyDescent="0.25">
      <c r="B92" s="3">
        <v>89</v>
      </c>
      <c r="C92" s="73">
        <v>89.458333333333329</v>
      </c>
      <c r="E92"/>
    </row>
    <row r="93" spans="2:5" x14ac:dyDescent="0.25">
      <c r="B93" s="3">
        <v>90</v>
      </c>
      <c r="D93" s="73">
        <v>57.849056603773583</v>
      </c>
      <c r="E93"/>
    </row>
    <row r="94" spans="2:5" x14ac:dyDescent="0.25">
      <c r="B94" s="3">
        <v>91</v>
      </c>
      <c r="D94" s="73">
        <v>109.99705449189985</v>
      </c>
      <c r="E94"/>
    </row>
    <row r="95" spans="2:5" x14ac:dyDescent="0.25">
      <c r="B95" s="3">
        <v>92</v>
      </c>
      <c r="C95" s="73">
        <v>108.29777443105758</v>
      </c>
      <c r="E95"/>
    </row>
    <row r="96" spans="2:5" x14ac:dyDescent="0.25">
      <c r="B96" s="3">
        <v>94</v>
      </c>
      <c r="C96" s="73">
        <v>56.238825031928478</v>
      </c>
      <c r="E96"/>
    </row>
    <row r="97" spans="2:5" x14ac:dyDescent="0.25">
      <c r="B97" s="3">
        <v>95</v>
      </c>
      <c r="C97" s="73">
        <v>37.666666666666664</v>
      </c>
      <c r="E97"/>
    </row>
    <row r="98" spans="2:5" x14ac:dyDescent="0.25">
      <c r="B98" s="3">
        <v>96</v>
      </c>
      <c r="C98" s="73">
        <v>64.999141999141997</v>
      </c>
      <c r="E98"/>
    </row>
    <row r="99" spans="2:5" x14ac:dyDescent="0.25">
      <c r="B99" s="3">
        <v>97</v>
      </c>
      <c r="C99" s="73">
        <v>106.61061946902655</v>
      </c>
      <c r="E99"/>
    </row>
    <row r="100" spans="2:5" x14ac:dyDescent="0.25">
      <c r="B100" s="3">
        <v>98</v>
      </c>
      <c r="D100" s="73">
        <v>18.126856639894378</v>
      </c>
      <c r="E100"/>
    </row>
    <row r="101" spans="2:5" x14ac:dyDescent="0.25">
      <c r="B101" s="3">
        <v>99</v>
      </c>
      <c r="C101" s="73">
        <v>91.16463414634147</v>
      </c>
      <c r="E101"/>
    </row>
    <row r="102" spans="2:5" x14ac:dyDescent="0.25">
      <c r="B102" s="3">
        <v>100</v>
      </c>
      <c r="D102" s="73">
        <v>1</v>
      </c>
      <c r="E102"/>
    </row>
    <row r="103" spans="2:5" x14ac:dyDescent="0.25">
      <c r="B103" s="3">
        <v>101</v>
      </c>
      <c r="C103" s="73">
        <v>56.054878048780488</v>
      </c>
      <c r="E103"/>
    </row>
    <row r="104" spans="2:5" x14ac:dyDescent="0.25">
      <c r="B104" s="3">
        <v>102</v>
      </c>
      <c r="C104" s="73">
        <v>31.017857142857142</v>
      </c>
      <c r="E104"/>
    </row>
    <row r="105" spans="2:5" x14ac:dyDescent="0.25">
      <c r="B105" s="3">
        <v>103</v>
      </c>
      <c r="D105" s="73">
        <v>66.513513513513516</v>
      </c>
      <c r="E105"/>
    </row>
    <row r="106" spans="2:5" x14ac:dyDescent="0.25">
      <c r="B106" s="3">
        <v>104</v>
      </c>
      <c r="C106" s="73">
        <v>89.005216484089729</v>
      </c>
      <c r="E106"/>
    </row>
    <row r="107" spans="2:5" x14ac:dyDescent="0.25">
      <c r="B107" s="3">
        <v>105</v>
      </c>
      <c r="C107" s="73">
        <v>103.46315789473684</v>
      </c>
      <c r="E107"/>
    </row>
    <row r="108" spans="2:5" x14ac:dyDescent="0.25">
      <c r="B108" s="3">
        <v>106</v>
      </c>
      <c r="C108" s="73">
        <v>95.278911564625844</v>
      </c>
      <c r="E108"/>
    </row>
    <row r="109" spans="2:5" x14ac:dyDescent="0.25">
      <c r="B109" s="3">
        <v>107</v>
      </c>
      <c r="C109" s="73">
        <v>75.895348837209298</v>
      </c>
      <c r="E109"/>
    </row>
    <row r="110" spans="2:5" x14ac:dyDescent="0.25">
      <c r="B110" s="3">
        <v>108</v>
      </c>
      <c r="C110" s="73">
        <v>107.57831325301204</v>
      </c>
      <c r="E110"/>
    </row>
    <row r="111" spans="2:5" x14ac:dyDescent="0.25">
      <c r="B111" s="3">
        <v>109</v>
      </c>
      <c r="D111" s="73">
        <v>51.31666666666667</v>
      </c>
      <c r="E111"/>
    </row>
    <row r="112" spans="2:5" x14ac:dyDescent="0.25">
      <c r="B112" s="3">
        <v>110</v>
      </c>
      <c r="D112" s="73">
        <v>71.983108108108112</v>
      </c>
      <c r="E112"/>
    </row>
    <row r="113" spans="2:5" x14ac:dyDescent="0.25">
      <c r="B113" s="3">
        <v>111</v>
      </c>
      <c r="C113" s="73">
        <v>108.95414201183432</v>
      </c>
      <c r="E113"/>
    </row>
    <row r="114" spans="2:5" x14ac:dyDescent="0.25">
      <c r="B114" s="3">
        <v>112</v>
      </c>
      <c r="C114" s="73">
        <v>23.489932885906043</v>
      </c>
      <c r="E114"/>
    </row>
    <row r="115" spans="2:5" x14ac:dyDescent="0.25">
      <c r="B115" s="3">
        <v>113</v>
      </c>
      <c r="C115" s="73">
        <v>94.938931297709928</v>
      </c>
      <c r="E115"/>
    </row>
    <row r="116" spans="2:5" x14ac:dyDescent="0.25">
      <c r="B116" s="3">
        <v>114</v>
      </c>
      <c r="C116" s="73">
        <v>109.65079365079364</v>
      </c>
      <c r="E116"/>
    </row>
    <row r="117" spans="2:5" x14ac:dyDescent="0.25">
      <c r="B117" s="3">
        <v>115</v>
      </c>
      <c r="D117" s="73">
        <v>44.001815980629537</v>
      </c>
      <c r="E117"/>
    </row>
    <row r="118" spans="2:5" x14ac:dyDescent="0.25">
      <c r="B118" s="3">
        <v>116</v>
      </c>
      <c r="D118" s="73">
        <v>86.794520547945211</v>
      </c>
      <c r="E118"/>
    </row>
    <row r="119" spans="2:5" x14ac:dyDescent="0.25">
      <c r="B119" s="3">
        <v>117</v>
      </c>
      <c r="C119" s="73">
        <v>30.992727272727272</v>
      </c>
      <c r="E119"/>
    </row>
    <row r="120" spans="2:5" x14ac:dyDescent="0.25">
      <c r="B120" s="3">
        <v>118</v>
      </c>
      <c r="C120" s="73">
        <v>94.791044776119406</v>
      </c>
      <c r="E120"/>
    </row>
    <row r="121" spans="2:5" x14ac:dyDescent="0.25">
      <c r="B121" s="3">
        <v>119</v>
      </c>
      <c r="C121" s="73">
        <v>69.79220779220779</v>
      </c>
      <c r="E121"/>
    </row>
    <row r="122" spans="2:5" x14ac:dyDescent="0.25">
      <c r="B122" s="3">
        <v>120</v>
      </c>
      <c r="C122" s="73">
        <v>63.003367003367003</v>
      </c>
      <c r="E122"/>
    </row>
    <row r="123" spans="2:5" x14ac:dyDescent="0.25">
      <c r="B123" s="3">
        <v>121</v>
      </c>
      <c r="C123" s="73">
        <v>110.0343300110742</v>
      </c>
      <c r="E123"/>
    </row>
    <row r="124" spans="2:5" x14ac:dyDescent="0.25">
      <c r="B124" s="3">
        <v>122</v>
      </c>
      <c r="D124" s="73">
        <v>25.997933274284026</v>
      </c>
      <c r="E124"/>
    </row>
    <row r="125" spans="2:5" x14ac:dyDescent="0.25">
      <c r="B125" s="3">
        <v>123</v>
      </c>
      <c r="D125" s="73">
        <v>37.869632884738621</v>
      </c>
      <c r="E125"/>
    </row>
    <row r="126" spans="2:5" x14ac:dyDescent="0.25">
      <c r="B126" s="3">
        <v>124</v>
      </c>
      <c r="C126" s="73">
        <v>101.72340425531915</v>
      </c>
      <c r="E126"/>
    </row>
    <row r="127" spans="2:5" x14ac:dyDescent="0.25">
      <c r="B127" s="3">
        <v>125</v>
      </c>
      <c r="C127" s="73">
        <v>47.083333333333336</v>
      </c>
      <c r="E127"/>
    </row>
    <row r="128" spans="2:5" x14ac:dyDescent="0.25">
      <c r="B128" s="3">
        <v>126</v>
      </c>
      <c r="D128" s="73">
        <v>89.944444444444443</v>
      </c>
      <c r="E128"/>
    </row>
    <row r="129" spans="2:5" x14ac:dyDescent="0.25">
      <c r="B129" s="3">
        <v>127</v>
      </c>
      <c r="D129" s="73">
        <v>59.824810606060609</v>
      </c>
      <c r="E129"/>
    </row>
    <row r="130" spans="2:5" x14ac:dyDescent="0.25">
      <c r="B130" s="3">
        <v>130</v>
      </c>
      <c r="C130" s="73">
        <v>3.7536027041029332</v>
      </c>
      <c r="E130"/>
    </row>
    <row r="131" spans="2:5" x14ac:dyDescent="0.25">
      <c r="B131" s="3">
        <v>131</v>
      </c>
      <c r="C131" s="73">
        <v>78.157155560574196</v>
      </c>
      <c r="E131"/>
    </row>
    <row r="132" spans="2:5" x14ac:dyDescent="0.25">
      <c r="B132" s="3">
        <v>132</v>
      </c>
      <c r="C132" s="73">
        <v>43.078651685393261</v>
      </c>
      <c r="E132"/>
    </row>
    <row r="133" spans="2:5" x14ac:dyDescent="0.25">
      <c r="B133" s="3">
        <v>133</v>
      </c>
      <c r="C133" s="73">
        <v>87.95597484276729</v>
      </c>
      <c r="E133"/>
    </row>
    <row r="134" spans="2:5" x14ac:dyDescent="0.25">
      <c r="B134" s="3">
        <v>134</v>
      </c>
      <c r="D134" s="73">
        <v>98.945035460992912</v>
      </c>
      <c r="E134"/>
    </row>
    <row r="135" spans="2:5" x14ac:dyDescent="0.25">
      <c r="B135" s="3">
        <v>135</v>
      </c>
      <c r="D135" s="73">
        <v>46.905982905982903</v>
      </c>
      <c r="E135"/>
    </row>
    <row r="136" spans="2:5" x14ac:dyDescent="0.25">
      <c r="B136" s="3">
        <v>137</v>
      </c>
      <c r="C136" s="73">
        <v>94.24</v>
      </c>
      <c r="E136"/>
    </row>
    <row r="137" spans="2:5" x14ac:dyDescent="0.25">
      <c r="B137" s="3">
        <v>138</v>
      </c>
      <c r="D137" s="73">
        <v>80.139130434782615</v>
      </c>
      <c r="E137"/>
    </row>
    <row r="138" spans="2:5" x14ac:dyDescent="0.25">
      <c r="B138" s="3">
        <v>139</v>
      </c>
      <c r="D138" s="73">
        <v>59.036809815950917</v>
      </c>
      <c r="E138"/>
    </row>
    <row r="139" spans="2:5" x14ac:dyDescent="0.25">
      <c r="B139" s="3">
        <v>140</v>
      </c>
      <c r="C139" s="73">
        <v>65.989247311827953</v>
      </c>
      <c r="E139"/>
    </row>
    <row r="140" spans="2:5" x14ac:dyDescent="0.25">
      <c r="B140" s="3">
        <v>141</v>
      </c>
      <c r="C140" s="73">
        <v>60.992530345471522</v>
      </c>
      <c r="E140"/>
    </row>
    <row r="141" spans="2:5" x14ac:dyDescent="0.25">
      <c r="B141" s="3">
        <v>142</v>
      </c>
      <c r="C141" s="73">
        <v>98.307692307692307</v>
      </c>
      <c r="E141"/>
    </row>
    <row r="142" spans="2:5" x14ac:dyDescent="0.25">
      <c r="B142" s="3">
        <v>143</v>
      </c>
      <c r="C142" s="73">
        <v>104.6</v>
      </c>
      <c r="E142"/>
    </row>
    <row r="143" spans="2:5" x14ac:dyDescent="0.25">
      <c r="B143" s="3">
        <v>144</v>
      </c>
      <c r="C143" s="73">
        <v>86.066666666666663</v>
      </c>
      <c r="E143"/>
    </row>
    <row r="144" spans="2:5" x14ac:dyDescent="0.25">
      <c r="B144" s="3">
        <v>145</v>
      </c>
      <c r="C144" s="73">
        <v>80.1974826388889</v>
      </c>
      <c r="E144"/>
    </row>
    <row r="145" spans="2:5" x14ac:dyDescent="0.25">
      <c r="B145" s="3">
        <v>147</v>
      </c>
      <c r="C145" s="73">
        <v>46.91959798994975</v>
      </c>
      <c r="E145"/>
    </row>
    <row r="146" spans="2:5" x14ac:dyDescent="0.25">
      <c r="B146" s="3">
        <v>148</v>
      </c>
      <c r="C146" s="73">
        <v>105.18691588785046</v>
      </c>
      <c r="E146"/>
    </row>
    <row r="147" spans="2:5" x14ac:dyDescent="0.25">
      <c r="B147" s="3">
        <v>149</v>
      </c>
      <c r="C147" s="73">
        <v>69.907692307692301</v>
      </c>
      <c r="E147"/>
    </row>
    <row r="148" spans="2:5" x14ac:dyDescent="0.25">
      <c r="B148" s="3">
        <v>150</v>
      </c>
      <c r="D148" s="73">
        <v>1</v>
      </c>
      <c r="E148"/>
    </row>
    <row r="149" spans="2:5" x14ac:dyDescent="0.25">
      <c r="B149" s="3">
        <v>151</v>
      </c>
      <c r="D149" s="73">
        <v>60.011588275391958</v>
      </c>
      <c r="E149"/>
    </row>
    <row r="150" spans="2:5" x14ac:dyDescent="0.25">
      <c r="B150" s="3">
        <v>152</v>
      </c>
      <c r="C150" s="73">
        <v>52.006220379146917</v>
      </c>
      <c r="E150"/>
    </row>
    <row r="151" spans="2:5" x14ac:dyDescent="0.25">
      <c r="B151" s="3">
        <v>153</v>
      </c>
      <c r="D151" s="73">
        <v>31.000176025347649</v>
      </c>
      <c r="E151"/>
    </row>
    <row r="152" spans="2:5" x14ac:dyDescent="0.25">
      <c r="B152" s="3">
        <v>154</v>
      </c>
      <c r="D152" s="73">
        <v>95.042492917847028</v>
      </c>
      <c r="E152"/>
    </row>
    <row r="153" spans="2:5" x14ac:dyDescent="0.25">
      <c r="B153" s="3">
        <v>155</v>
      </c>
      <c r="D153" s="73">
        <v>75.968174204355108</v>
      </c>
      <c r="E153"/>
    </row>
    <row r="154" spans="2:5" x14ac:dyDescent="0.25">
      <c r="B154" s="3">
        <v>157</v>
      </c>
      <c r="D154" s="73">
        <v>49.485458612975393</v>
      </c>
      <c r="E154"/>
    </row>
    <row r="155" spans="2:5" x14ac:dyDescent="0.25">
      <c r="B155" s="3">
        <v>158</v>
      </c>
      <c r="C155" s="73">
        <v>113.17073170731707</v>
      </c>
      <c r="E155"/>
    </row>
    <row r="156" spans="2:5" x14ac:dyDescent="0.25">
      <c r="B156" s="3">
        <v>159</v>
      </c>
      <c r="C156" s="73">
        <v>105.00933552992861</v>
      </c>
      <c r="E156"/>
    </row>
    <row r="157" spans="2:5" x14ac:dyDescent="0.25">
      <c r="B157" s="3">
        <v>160</v>
      </c>
      <c r="C157" s="73">
        <v>79.176829268292678</v>
      </c>
      <c r="E157"/>
    </row>
    <row r="158" spans="2:5" x14ac:dyDescent="0.25">
      <c r="B158" s="3">
        <v>161</v>
      </c>
      <c r="D158" s="73">
        <v>57.333333333333336</v>
      </c>
      <c r="E158"/>
    </row>
    <row r="159" spans="2:5" x14ac:dyDescent="0.25">
      <c r="B159" s="3">
        <v>162</v>
      </c>
      <c r="C159" s="73">
        <v>60.602441613588113</v>
      </c>
      <c r="E159"/>
    </row>
    <row r="160" spans="2:5" x14ac:dyDescent="0.25">
      <c r="B160" s="3">
        <v>163</v>
      </c>
      <c r="C160" s="73">
        <v>36.032520325203251</v>
      </c>
      <c r="E160"/>
    </row>
    <row r="161" spans="2:5" x14ac:dyDescent="0.25">
      <c r="B161" s="3">
        <v>164</v>
      </c>
      <c r="C161" s="73">
        <v>107.99068767908309</v>
      </c>
      <c r="E161"/>
    </row>
    <row r="162" spans="2:5" x14ac:dyDescent="0.25">
      <c r="B162" s="3">
        <v>165</v>
      </c>
      <c r="C162" s="73">
        <v>44.005985634477256</v>
      </c>
      <c r="E162"/>
    </row>
    <row r="163" spans="2:5" x14ac:dyDescent="0.25">
      <c r="B163" s="3">
        <v>166</v>
      </c>
      <c r="C163" s="73">
        <v>55.077868852459019</v>
      </c>
      <c r="E163"/>
    </row>
    <row r="164" spans="2:5" x14ac:dyDescent="0.25">
      <c r="B164" s="3">
        <v>167</v>
      </c>
      <c r="C164" s="73">
        <v>49.664429530201346</v>
      </c>
      <c r="E164"/>
    </row>
    <row r="165" spans="2:5" x14ac:dyDescent="0.25">
      <c r="B165" s="3">
        <v>168</v>
      </c>
      <c r="D165" s="73">
        <v>5.6296057156492569</v>
      </c>
      <c r="E165"/>
    </row>
    <row r="166" spans="2:5" x14ac:dyDescent="0.25">
      <c r="B166" s="3">
        <v>169</v>
      </c>
      <c r="C166" s="73">
        <v>77.988161010260455</v>
      </c>
      <c r="E166"/>
    </row>
    <row r="167" spans="2:5" x14ac:dyDescent="0.25">
      <c r="B167" s="3">
        <v>170</v>
      </c>
      <c r="D167" s="73">
        <v>82.507462686567166</v>
      </c>
      <c r="E167"/>
    </row>
    <row r="168" spans="2:5" x14ac:dyDescent="0.25">
      <c r="B168" s="3">
        <v>171</v>
      </c>
      <c r="D168" s="73">
        <v>104.2</v>
      </c>
      <c r="E168"/>
    </row>
    <row r="169" spans="2:5" x14ac:dyDescent="0.25">
      <c r="B169" s="3">
        <v>172</v>
      </c>
      <c r="D169" s="73">
        <v>25.5</v>
      </c>
      <c r="E169"/>
    </row>
    <row r="170" spans="2:5" x14ac:dyDescent="0.25">
      <c r="B170" s="3">
        <v>173</v>
      </c>
      <c r="C170" s="73">
        <v>100.98334401024984</v>
      </c>
      <c r="E170"/>
    </row>
    <row r="171" spans="2:5" x14ac:dyDescent="0.25">
      <c r="B171" s="3">
        <v>174</v>
      </c>
      <c r="C171" s="73">
        <v>111.83333333333333</v>
      </c>
      <c r="E171"/>
    </row>
    <row r="172" spans="2:5" x14ac:dyDescent="0.25">
      <c r="B172" s="3">
        <v>175</v>
      </c>
      <c r="D172" s="73">
        <v>41.999115044247787</v>
      </c>
      <c r="E172"/>
    </row>
    <row r="173" spans="2:5" x14ac:dyDescent="0.25">
      <c r="B173" s="3">
        <v>176</v>
      </c>
      <c r="D173" s="73">
        <v>110.05115089514067</v>
      </c>
      <c r="E173"/>
    </row>
    <row r="174" spans="2:5" x14ac:dyDescent="0.25">
      <c r="B174" s="3">
        <v>177</v>
      </c>
      <c r="C174" s="73">
        <v>58.997079225994888</v>
      </c>
      <c r="E174"/>
    </row>
    <row r="175" spans="2:5" x14ac:dyDescent="0.25">
      <c r="B175" s="3">
        <v>178</v>
      </c>
      <c r="D175" s="73">
        <v>32.985714285714288</v>
      </c>
      <c r="E175"/>
    </row>
    <row r="176" spans="2:5" x14ac:dyDescent="0.25">
      <c r="B176" s="3">
        <v>179</v>
      </c>
      <c r="C176" s="73">
        <v>34.095192810205532</v>
      </c>
      <c r="E176"/>
    </row>
    <row r="177" spans="2:5" x14ac:dyDescent="0.25">
      <c r="B177" s="3">
        <v>180</v>
      </c>
      <c r="C177" s="73">
        <v>55.021452938909299</v>
      </c>
      <c r="E177"/>
    </row>
    <row r="178" spans="2:5" x14ac:dyDescent="0.25">
      <c r="B178" s="3">
        <v>181</v>
      </c>
      <c r="D178" s="73">
        <v>39.080882352941174</v>
      </c>
      <c r="E178"/>
    </row>
    <row r="179" spans="2:5" x14ac:dyDescent="0.25">
      <c r="B179" s="3">
        <v>182</v>
      </c>
      <c r="C179" s="73">
        <v>7.9083623811624628</v>
      </c>
      <c r="E179"/>
    </row>
    <row r="180" spans="2:5" x14ac:dyDescent="0.25">
      <c r="B180" s="3">
        <v>183</v>
      </c>
      <c r="D180" s="73">
        <v>31.051797040169134</v>
      </c>
      <c r="E180"/>
    </row>
    <row r="181" spans="2:5" x14ac:dyDescent="0.25">
      <c r="B181" s="3">
        <v>184</v>
      </c>
      <c r="C181" s="73">
        <v>31.029411764705884</v>
      </c>
      <c r="E181"/>
    </row>
    <row r="182" spans="2:5" x14ac:dyDescent="0.25">
      <c r="B182" s="3">
        <v>185</v>
      </c>
      <c r="D182" s="73">
        <v>37.789473684210527</v>
      </c>
      <c r="E182"/>
    </row>
    <row r="183" spans="2:5" x14ac:dyDescent="0.25">
      <c r="B183" s="3">
        <v>186</v>
      </c>
      <c r="D183" s="73">
        <v>32.006772009029348</v>
      </c>
      <c r="E183"/>
    </row>
    <row r="184" spans="2:5" x14ac:dyDescent="0.25">
      <c r="B184" s="3">
        <v>187</v>
      </c>
      <c r="C184" s="73">
        <v>72.702055226327062</v>
      </c>
      <c r="E184"/>
    </row>
    <row r="185" spans="2:5" x14ac:dyDescent="0.25">
      <c r="B185" s="3">
        <v>188</v>
      </c>
      <c r="D185" s="73">
        <v>75</v>
      </c>
      <c r="E185"/>
    </row>
    <row r="186" spans="2:5" x14ac:dyDescent="0.25">
      <c r="B186" s="3">
        <v>190</v>
      </c>
      <c r="D186" s="73">
        <v>105.75</v>
      </c>
      <c r="E186"/>
    </row>
    <row r="187" spans="2:5" x14ac:dyDescent="0.25">
      <c r="B187" s="3">
        <v>191</v>
      </c>
      <c r="D187" s="73">
        <v>37.069767441860463</v>
      </c>
      <c r="E187"/>
    </row>
    <row r="188" spans="2:5" x14ac:dyDescent="0.25">
      <c r="B188" s="3">
        <v>192</v>
      </c>
      <c r="D188" s="73">
        <v>35.049382716049379</v>
      </c>
      <c r="E188"/>
    </row>
    <row r="189" spans="2:5" x14ac:dyDescent="0.25">
      <c r="B189" s="3">
        <v>193</v>
      </c>
      <c r="D189" s="73">
        <v>46.338461538461537</v>
      </c>
      <c r="E189"/>
    </row>
    <row r="190" spans="2:5" x14ac:dyDescent="0.25">
      <c r="B190" s="3">
        <v>194</v>
      </c>
      <c r="C190" s="73">
        <v>69.174603174603178</v>
      </c>
      <c r="E190"/>
    </row>
    <row r="191" spans="2:5" x14ac:dyDescent="0.25">
      <c r="B191" s="3">
        <v>195</v>
      </c>
      <c r="C191" s="73">
        <v>109.07824427480917</v>
      </c>
      <c r="E191"/>
    </row>
    <row r="192" spans="2:5" x14ac:dyDescent="0.25">
      <c r="B192" s="3">
        <v>196</v>
      </c>
      <c r="D192" s="73">
        <v>6.9410187667560317</v>
      </c>
      <c r="E192"/>
    </row>
    <row r="193" spans="2:5" x14ac:dyDescent="0.25">
      <c r="B193" s="3">
        <v>197</v>
      </c>
      <c r="C193" s="73">
        <v>82.010055304172951</v>
      </c>
      <c r="E193"/>
    </row>
    <row r="194" spans="2:5" x14ac:dyDescent="0.25">
      <c r="B194" s="3">
        <v>198</v>
      </c>
      <c r="D194" s="73">
        <v>35.958333333333336</v>
      </c>
      <c r="E194"/>
    </row>
    <row r="195" spans="2:5" x14ac:dyDescent="0.25">
      <c r="B195" s="3">
        <v>199</v>
      </c>
      <c r="D195" s="73">
        <v>74.461538461538467</v>
      </c>
      <c r="E195"/>
    </row>
    <row r="196" spans="2:5" x14ac:dyDescent="0.25">
      <c r="B196" s="3">
        <v>200</v>
      </c>
      <c r="D196" s="73">
        <v>1.5151515151515151</v>
      </c>
      <c r="E196"/>
    </row>
    <row r="197" spans="2:5" x14ac:dyDescent="0.25">
      <c r="B197" s="3">
        <v>201</v>
      </c>
      <c r="C197" s="73">
        <v>91.114649681528661</v>
      </c>
      <c r="E197"/>
    </row>
    <row r="198" spans="2:5" x14ac:dyDescent="0.25">
      <c r="B198" s="3">
        <v>203</v>
      </c>
      <c r="C198" s="73">
        <v>28.858911193938546</v>
      </c>
      <c r="E198"/>
    </row>
    <row r="199" spans="2:5" x14ac:dyDescent="0.25">
      <c r="B199" s="3">
        <v>204</v>
      </c>
      <c r="D199" s="73">
        <v>63.225000000000001</v>
      </c>
      <c r="E199"/>
    </row>
    <row r="200" spans="2:5" x14ac:dyDescent="0.25">
      <c r="B200" s="3">
        <v>205</v>
      </c>
      <c r="C200" s="73">
        <v>70.174999999999997</v>
      </c>
      <c r="E200"/>
    </row>
    <row r="201" spans="2:5" x14ac:dyDescent="0.25">
      <c r="B201" s="3">
        <v>207</v>
      </c>
      <c r="C201" s="73">
        <v>99</v>
      </c>
      <c r="E201"/>
    </row>
    <row r="202" spans="2:5" x14ac:dyDescent="0.25">
      <c r="B202" s="3">
        <v>208</v>
      </c>
      <c r="C202" s="73">
        <v>96.984900146127615</v>
      </c>
      <c r="E202"/>
    </row>
    <row r="203" spans="2:5" x14ac:dyDescent="0.25">
      <c r="B203" s="3">
        <v>210</v>
      </c>
      <c r="D203" s="73">
        <v>3.7592825452561152</v>
      </c>
      <c r="E203"/>
    </row>
    <row r="204" spans="2:5" x14ac:dyDescent="0.25">
      <c r="B204" s="3">
        <v>211</v>
      </c>
      <c r="D204" s="73">
        <v>60.984615384615381</v>
      </c>
      <c r="E204"/>
    </row>
    <row r="205" spans="2:5" x14ac:dyDescent="0.25">
      <c r="B205" s="3">
        <v>212</v>
      </c>
      <c r="C205" s="73">
        <v>73.214285714285708</v>
      </c>
      <c r="E205"/>
    </row>
    <row r="206" spans="2:5" x14ac:dyDescent="0.25">
      <c r="B206" s="3">
        <v>213</v>
      </c>
      <c r="C206" s="73">
        <v>39.997435299603637</v>
      </c>
      <c r="E206"/>
    </row>
    <row r="207" spans="2:5" x14ac:dyDescent="0.25">
      <c r="B207" s="3">
        <v>214</v>
      </c>
      <c r="C207" s="73">
        <v>86.812121212121212</v>
      </c>
      <c r="E207"/>
    </row>
    <row r="208" spans="2:5" x14ac:dyDescent="0.25">
      <c r="B208" s="3">
        <v>215</v>
      </c>
      <c r="D208" s="73">
        <v>42.125874125874127</v>
      </c>
      <c r="E208"/>
    </row>
    <row r="209" spans="2:5" x14ac:dyDescent="0.25">
      <c r="B209" s="3">
        <v>216</v>
      </c>
      <c r="C209" s="73">
        <v>103.97851239669421</v>
      </c>
      <c r="E209"/>
    </row>
    <row r="210" spans="2:5" x14ac:dyDescent="0.25">
      <c r="B210" s="3">
        <v>217</v>
      </c>
      <c r="D210" s="73">
        <v>62.003211991434689</v>
      </c>
      <c r="E210"/>
    </row>
    <row r="211" spans="2:5" x14ac:dyDescent="0.25">
      <c r="B211" s="3">
        <v>218</v>
      </c>
      <c r="C211" s="73">
        <v>35.63797446364979</v>
      </c>
      <c r="E211"/>
    </row>
    <row r="212" spans="2:5" x14ac:dyDescent="0.25">
      <c r="B212" s="3">
        <v>219</v>
      </c>
      <c r="C212" s="73">
        <v>89.991552956465242</v>
      </c>
      <c r="E212"/>
    </row>
    <row r="213" spans="2:5" x14ac:dyDescent="0.25">
      <c r="B213" s="3">
        <v>220</v>
      </c>
      <c r="D213" s="73">
        <v>39.235294117647058</v>
      </c>
      <c r="E213"/>
    </row>
    <row r="214" spans="2:5" x14ac:dyDescent="0.25">
      <c r="B214" s="3">
        <v>221</v>
      </c>
      <c r="D214" s="73">
        <v>54.993116108306566</v>
      </c>
      <c r="E214"/>
    </row>
    <row r="215" spans="2:5" x14ac:dyDescent="0.25">
      <c r="B215" s="3">
        <v>222</v>
      </c>
      <c r="C215" s="73">
        <v>47.992753623188406</v>
      </c>
      <c r="E215"/>
    </row>
    <row r="216" spans="2:5" x14ac:dyDescent="0.25">
      <c r="B216" s="3">
        <v>223</v>
      </c>
      <c r="D216" s="73">
        <v>87.966702470461868</v>
      </c>
      <c r="E216"/>
    </row>
    <row r="217" spans="2:5" x14ac:dyDescent="0.25">
      <c r="B217" s="3">
        <v>224</v>
      </c>
      <c r="C217" s="73">
        <v>51.999165275459099</v>
      </c>
      <c r="E217"/>
    </row>
    <row r="218" spans="2:5" x14ac:dyDescent="0.25">
      <c r="B218" s="3">
        <v>225</v>
      </c>
      <c r="C218" s="73">
        <v>29.999659863945578</v>
      </c>
      <c r="E218"/>
    </row>
    <row r="219" spans="2:5" x14ac:dyDescent="0.25">
      <c r="B219" s="3">
        <v>226</v>
      </c>
      <c r="C219" s="73">
        <v>98.205357142857139</v>
      </c>
      <c r="E219"/>
    </row>
    <row r="220" spans="2:5" x14ac:dyDescent="0.25">
      <c r="B220" s="3">
        <v>227</v>
      </c>
      <c r="C220" s="73">
        <v>108.96182396606575</v>
      </c>
      <c r="E220"/>
    </row>
    <row r="221" spans="2:5" x14ac:dyDescent="0.25">
      <c r="B221" s="3">
        <v>228</v>
      </c>
      <c r="C221" s="73">
        <v>66.998379254457049</v>
      </c>
      <c r="E221"/>
    </row>
    <row r="222" spans="2:5" x14ac:dyDescent="0.25">
      <c r="B222" s="3">
        <v>229</v>
      </c>
      <c r="C222" s="73">
        <v>64.99333594668758</v>
      </c>
      <c r="E222"/>
    </row>
    <row r="223" spans="2:5" x14ac:dyDescent="0.25">
      <c r="B223" s="3">
        <v>230</v>
      </c>
      <c r="C223" s="73">
        <v>99.841584158415841</v>
      </c>
      <c r="E223"/>
    </row>
    <row r="224" spans="2:5" x14ac:dyDescent="0.25">
      <c r="B224" s="3">
        <v>232</v>
      </c>
      <c r="C224" s="73">
        <v>63.293478260869563</v>
      </c>
      <c r="E224"/>
    </row>
    <row r="225" spans="2:5" x14ac:dyDescent="0.25">
      <c r="B225" s="3">
        <v>233</v>
      </c>
      <c r="C225" s="73">
        <v>96.774193548387103</v>
      </c>
      <c r="E225"/>
    </row>
    <row r="226" spans="2:5" x14ac:dyDescent="0.25">
      <c r="B226" s="3">
        <v>234</v>
      </c>
      <c r="C226" s="73">
        <v>54.906040268456373</v>
      </c>
      <c r="E226"/>
    </row>
    <row r="227" spans="2:5" x14ac:dyDescent="0.25">
      <c r="B227" s="3">
        <v>235</v>
      </c>
      <c r="D227" s="73">
        <v>39.010869565217391</v>
      </c>
      <c r="E227"/>
    </row>
    <row r="228" spans="2:5" x14ac:dyDescent="0.25">
      <c r="B228" s="3">
        <v>236</v>
      </c>
      <c r="D228" s="73">
        <v>50.900741787354292</v>
      </c>
      <c r="E228"/>
    </row>
    <row r="229" spans="2:5" x14ac:dyDescent="0.25">
      <c r="B229" s="3">
        <v>237</v>
      </c>
      <c r="C229" s="73">
        <v>45.051671732522799</v>
      </c>
      <c r="E229"/>
    </row>
    <row r="230" spans="2:5" x14ac:dyDescent="0.25">
      <c r="B230" s="3">
        <v>238</v>
      </c>
      <c r="C230" s="73">
        <v>14.010115806638844</v>
      </c>
      <c r="E230"/>
    </row>
    <row r="231" spans="2:5" x14ac:dyDescent="0.25">
      <c r="B231" s="3">
        <v>239</v>
      </c>
      <c r="D231" s="73">
        <v>76.268292682926827</v>
      </c>
      <c r="E231"/>
    </row>
    <row r="232" spans="2:5" x14ac:dyDescent="0.25">
      <c r="B232" s="3">
        <v>240</v>
      </c>
      <c r="C232" s="73">
        <v>69.015695067264573</v>
      </c>
      <c r="E232"/>
    </row>
    <row r="233" spans="2:5" x14ac:dyDescent="0.25">
      <c r="B233" s="3">
        <v>241</v>
      </c>
      <c r="C233" s="73">
        <v>68.440832788662334</v>
      </c>
      <c r="E233"/>
    </row>
    <row r="234" spans="2:5" x14ac:dyDescent="0.25">
      <c r="B234" s="3">
        <v>242</v>
      </c>
      <c r="C234" s="73">
        <v>42.915999999999997</v>
      </c>
      <c r="E234"/>
    </row>
    <row r="235" spans="2:5" x14ac:dyDescent="0.25">
      <c r="B235" s="3">
        <v>243</v>
      </c>
      <c r="C235" s="73">
        <v>43.025210084033617</v>
      </c>
      <c r="E235"/>
    </row>
    <row r="236" spans="2:5" x14ac:dyDescent="0.25">
      <c r="B236" s="3">
        <v>244</v>
      </c>
      <c r="C236" s="73">
        <v>75.245283018867923</v>
      </c>
      <c r="E236"/>
    </row>
    <row r="237" spans="2:5" x14ac:dyDescent="0.25">
      <c r="B237" s="3">
        <v>245</v>
      </c>
      <c r="C237" s="73">
        <v>69.023364485981304</v>
      </c>
      <c r="E237"/>
    </row>
    <row r="238" spans="2:5" x14ac:dyDescent="0.25">
      <c r="B238" s="3">
        <v>246</v>
      </c>
      <c r="C238" s="73">
        <v>65.986486486486484</v>
      </c>
      <c r="E238"/>
    </row>
    <row r="239" spans="2:5" x14ac:dyDescent="0.25">
      <c r="B239" s="3">
        <v>247</v>
      </c>
      <c r="C239" s="73">
        <v>98.013800424628457</v>
      </c>
      <c r="E239"/>
    </row>
    <row r="240" spans="2:5" x14ac:dyDescent="0.25">
      <c r="B240" s="3">
        <v>248</v>
      </c>
      <c r="C240" s="73">
        <v>40.339264823594604</v>
      </c>
      <c r="E240"/>
    </row>
    <row r="241" spans="2:5" x14ac:dyDescent="0.25">
      <c r="B241" s="3">
        <v>249</v>
      </c>
      <c r="C241" s="73">
        <v>26.000773395204948</v>
      </c>
      <c r="E241"/>
    </row>
    <row r="242" spans="2:5" x14ac:dyDescent="0.25">
      <c r="B242" s="3">
        <v>250</v>
      </c>
      <c r="D242" s="73">
        <v>3</v>
      </c>
      <c r="E242"/>
    </row>
    <row r="243" spans="2:5" x14ac:dyDescent="0.25">
      <c r="B243" s="3">
        <v>251</v>
      </c>
      <c r="D243" s="73">
        <v>38.019801980198018</v>
      </c>
      <c r="E243"/>
    </row>
    <row r="244" spans="2:5" x14ac:dyDescent="0.25">
      <c r="B244" s="3">
        <v>252</v>
      </c>
      <c r="C244" s="73">
        <v>106.15254237288136</v>
      </c>
      <c r="E244"/>
    </row>
    <row r="245" spans="2:5" x14ac:dyDescent="0.25">
      <c r="B245" s="3">
        <v>253</v>
      </c>
      <c r="D245" s="73">
        <v>61.378390648053561</v>
      </c>
      <c r="E245"/>
    </row>
    <row r="246" spans="2:5" x14ac:dyDescent="0.25">
      <c r="B246" s="3">
        <v>254</v>
      </c>
      <c r="C246" s="73">
        <v>96.647727272727266</v>
      </c>
      <c r="E246"/>
    </row>
    <row r="247" spans="2:5" x14ac:dyDescent="0.25">
      <c r="B247" s="3">
        <v>255</v>
      </c>
      <c r="C247" s="73">
        <v>57.003535651149086</v>
      </c>
      <c r="E247"/>
    </row>
    <row r="248" spans="2:5" x14ac:dyDescent="0.25">
      <c r="B248" s="3">
        <v>256</v>
      </c>
      <c r="D248" s="73">
        <v>73.486590038314176</v>
      </c>
      <c r="E248"/>
    </row>
    <row r="249" spans="2:5" x14ac:dyDescent="0.25">
      <c r="B249" s="3">
        <v>257</v>
      </c>
      <c r="C249" s="73">
        <v>90.456521739130437</v>
      </c>
      <c r="E249"/>
    </row>
    <row r="250" spans="2:5" x14ac:dyDescent="0.25">
      <c r="B250" s="3">
        <v>258</v>
      </c>
      <c r="C250" s="73">
        <v>72.172043010752688</v>
      </c>
      <c r="E250"/>
    </row>
    <row r="251" spans="2:5" x14ac:dyDescent="0.25">
      <c r="B251" s="3">
        <v>259</v>
      </c>
      <c r="C251" s="73">
        <v>77.934782608695656</v>
      </c>
      <c r="E251"/>
    </row>
    <row r="252" spans="2:5" x14ac:dyDescent="0.25">
      <c r="B252" s="3">
        <v>260</v>
      </c>
      <c r="C252" s="73">
        <v>38.065134099616856</v>
      </c>
      <c r="E252"/>
    </row>
    <row r="253" spans="2:5" x14ac:dyDescent="0.25">
      <c r="B253" s="3">
        <v>261</v>
      </c>
      <c r="D253" s="73">
        <v>57.936123348017624</v>
      </c>
      <c r="E253"/>
    </row>
    <row r="254" spans="2:5" x14ac:dyDescent="0.25">
      <c r="B254" s="3">
        <v>262</v>
      </c>
      <c r="C254" s="73">
        <v>49.794392523364486</v>
      </c>
      <c r="E254"/>
    </row>
    <row r="255" spans="2:5" x14ac:dyDescent="0.25">
      <c r="B255" s="3">
        <v>263</v>
      </c>
      <c r="C255" s="73">
        <v>54.050251256281406</v>
      </c>
      <c r="E255"/>
    </row>
    <row r="256" spans="2:5" x14ac:dyDescent="0.25">
      <c r="B256" s="3">
        <v>264</v>
      </c>
      <c r="C256" s="73">
        <v>30.002721335268504</v>
      </c>
      <c r="E256"/>
    </row>
    <row r="257" spans="2:5" x14ac:dyDescent="0.25">
      <c r="B257" s="3">
        <v>265</v>
      </c>
      <c r="C257" s="73">
        <v>70.127906976744185</v>
      </c>
      <c r="E257"/>
    </row>
    <row r="258" spans="2:5" x14ac:dyDescent="0.25">
      <c r="B258" s="3">
        <v>266</v>
      </c>
      <c r="D258" s="73">
        <v>26.996228786926462</v>
      </c>
      <c r="E258"/>
    </row>
    <row r="259" spans="2:5" x14ac:dyDescent="0.25">
      <c r="B259" s="3">
        <v>267</v>
      </c>
      <c r="C259" s="73">
        <v>34.893024789541059</v>
      </c>
      <c r="E259"/>
    </row>
    <row r="260" spans="2:5" x14ac:dyDescent="0.25">
      <c r="B260" s="3">
        <v>268</v>
      </c>
      <c r="C260" s="73">
        <v>56.416666666666664</v>
      </c>
      <c r="E260"/>
    </row>
    <row r="261" spans="2:5" x14ac:dyDescent="0.25">
      <c r="B261" s="3">
        <v>269</v>
      </c>
      <c r="C261" s="73">
        <v>101.63218390804597</v>
      </c>
      <c r="E261"/>
    </row>
    <row r="262" spans="2:5" x14ac:dyDescent="0.25">
      <c r="B262" s="3">
        <v>272</v>
      </c>
      <c r="C262" s="73">
        <v>82.021647307286173</v>
      </c>
      <c r="E262"/>
    </row>
    <row r="263" spans="2:5" x14ac:dyDescent="0.25">
      <c r="B263" s="3">
        <v>273</v>
      </c>
      <c r="C263" s="73">
        <v>28.755641521598967</v>
      </c>
      <c r="E263"/>
    </row>
    <row r="264" spans="2:5" x14ac:dyDescent="0.25">
      <c r="B264" s="3">
        <v>274</v>
      </c>
      <c r="D264" s="73">
        <v>51.533333333333331</v>
      </c>
      <c r="E264"/>
    </row>
    <row r="265" spans="2:5" x14ac:dyDescent="0.25">
      <c r="B265" s="3">
        <v>275</v>
      </c>
      <c r="C265" s="73">
        <v>81.198275862068968</v>
      </c>
      <c r="E265"/>
    </row>
    <row r="266" spans="2:5" x14ac:dyDescent="0.25">
      <c r="B266" s="3">
        <v>276</v>
      </c>
      <c r="D266" s="73">
        <v>40.030075187969928</v>
      </c>
      <c r="E266"/>
    </row>
    <row r="267" spans="2:5" x14ac:dyDescent="0.25">
      <c r="B267" s="3">
        <v>277</v>
      </c>
      <c r="C267" s="73">
        <v>89.939759036144579</v>
      </c>
      <c r="E267"/>
    </row>
    <row r="268" spans="2:5" x14ac:dyDescent="0.25">
      <c r="B268" s="3">
        <v>278</v>
      </c>
      <c r="C268" s="73">
        <v>96.692307692307693</v>
      </c>
      <c r="E268"/>
    </row>
    <row r="269" spans="2:5" x14ac:dyDescent="0.25">
      <c r="B269" s="3">
        <v>279</v>
      </c>
      <c r="C269" s="73">
        <v>25.010989010989011</v>
      </c>
      <c r="E269"/>
    </row>
    <row r="270" spans="2:5" x14ac:dyDescent="0.25">
      <c r="B270" s="3">
        <v>280</v>
      </c>
      <c r="C270" s="73">
        <v>36.987277353689571</v>
      </c>
      <c r="E270"/>
    </row>
    <row r="271" spans="2:5" x14ac:dyDescent="0.25">
      <c r="B271" s="3">
        <v>281</v>
      </c>
      <c r="D271" s="73">
        <v>73.012609117361791</v>
      </c>
      <c r="E271"/>
    </row>
    <row r="272" spans="2:5" x14ac:dyDescent="0.25">
      <c r="B272" s="3">
        <v>282</v>
      </c>
      <c r="C272" s="73">
        <v>68.240601503759393</v>
      </c>
      <c r="E272"/>
    </row>
    <row r="273" spans="2:5" x14ac:dyDescent="0.25">
      <c r="B273" s="3">
        <v>283</v>
      </c>
      <c r="D273" s="73">
        <v>7.0121105667005645</v>
      </c>
      <c r="E273"/>
    </row>
    <row r="274" spans="2:5" x14ac:dyDescent="0.25">
      <c r="B274" s="3">
        <v>284</v>
      </c>
      <c r="D274" s="73">
        <v>61.765151515151516</v>
      </c>
      <c r="E274"/>
    </row>
    <row r="275" spans="2:5" x14ac:dyDescent="0.25">
      <c r="B275" s="3">
        <v>285</v>
      </c>
      <c r="C275" s="73">
        <v>25.027559055118111</v>
      </c>
      <c r="E275"/>
    </row>
    <row r="276" spans="2:5" x14ac:dyDescent="0.25">
      <c r="B276" s="3">
        <v>287</v>
      </c>
      <c r="C276" s="73">
        <v>75.07386363636364</v>
      </c>
      <c r="E276"/>
    </row>
    <row r="277" spans="2:5" x14ac:dyDescent="0.25">
      <c r="B277" s="3">
        <v>288</v>
      </c>
      <c r="D277" s="73">
        <v>5.3580164771726579</v>
      </c>
      <c r="E277"/>
    </row>
    <row r="278" spans="2:5" x14ac:dyDescent="0.25">
      <c r="B278" s="3">
        <v>289</v>
      </c>
      <c r="C278" s="73">
        <v>30.289542307346462</v>
      </c>
      <c r="E278"/>
    </row>
    <row r="279" spans="2:5" x14ac:dyDescent="0.25">
      <c r="B279" s="3">
        <v>290</v>
      </c>
      <c r="D279" s="73">
        <v>101.01541850220265</v>
      </c>
      <c r="E279"/>
    </row>
    <row r="280" spans="2:5" x14ac:dyDescent="0.25">
      <c r="B280" s="3">
        <v>291</v>
      </c>
      <c r="C280" s="73">
        <v>76.813084112149539</v>
      </c>
      <c r="E280"/>
    </row>
    <row r="281" spans="2:5" x14ac:dyDescent="0.25">
      <c r="B281" s="3">
        <v>292</v>
      </c>
      <c r="D281" s="73">
        <v>71.7</v>
      </c>
      <c r="E281"/>
    </row>
    <row r="282" spans="2:5" x14ac:dyDescent="0.25">
      <c r="B282" s="3">
        <v>294</v>
      </c>
      <c r="C282" s="73">
        <v>43.923497267759565</v>
      </c>
      <c r="E282"/>
    </row>
    <row r="283" spans="2:5" x14ac:dyDescent="0.25">
      <c r="B283" s="3">
        <v>295</v>
      </c>
      <c r="D283" s="73">
        <v>37.50490837696335</v>
      </c>
      <c r="E283"/>
    </row>
    <row r="284" spans="2:5" x14ac:dyDescent="0.25">
      <c r="B284" s="3">
        <v>296</v>
      </c>
      <c r="D284" s="73">
        <v>59.201695513952664</v>
      </c>
      <c r="E284"/>
    </row>
    <row r="285" spans="2:5" x14ac:dyDescent="0.25">
      <c r="B285" s="3">
        <v>297</v>
      </c>
      <c r="D285" s="73">
        <v>43.785493030459477</v>
      </c>
      <c r="E285"/>
    </row>
    <row r="286" spans="2:5" x14ac:dyDescent="0.25">
      <c r="B286" s="3">
        <v>298</v>
      </c>
      <c r="C286" s="73">
        <v>69.958333333333329</v>
      </c>
      <c r="E286"/>
    </row>
    <row r="287" spans="2:5" x14ac:dyDescent="0.25">
      <c r="B287" s="3">
        <v>299</v>
      </c>
      <c r="D287" s="73">
        <v>39.877551020408163</v>
      </c>
      <c r="E287"/>
    </row>
    <row r="288" spans="2:5" x14ac:dyDescent="0.25">
      <c r="B288" s="3">
        <v>300</v>
      </c>
      <c r="D288" s="73">
        <v>0.67024128686327078</v>
      </c>
      <c r="E288"/>
    </row>
    <row r="289" spans="2:5" x14ac:dyDescent="0.25">
      <c r="B289" s="3">
        <v>301</v>
      </c>
      <c r="C289" s="73">
        <v>41.023728813559323</v>
      </c>
      <c r="E289"/>
    </row>
    <row r="290" spans="2:5" x14ac:dyDescent="0.25">
      <c r="B290" s="3">
        <v>302</v>
      </c>
      <c r="D290" s="73">
        <v>98.914285714285711</v>
      </c>
      <c r="E290"/>
    </row>
    <row r="291" spans="2:5" x14ac:dyDescent="0.25">
      <c r="B291" s="3">
        <v>303</v>
      </c>
      <c r="D291" s="73">
        <v>87.78125</v>
      </c>
      <c r="E291"/>
    </row>
    <row r="292" spans="2:5" x14ac:dyDescent="0.25">
      <c r="B292" s="3">
        <v>304</v>
      </c>
      <c r="C292" s="73">
        <v>80.767605633802816</v>
      </c>
      <c r="E292"/>
    </row>
    <row r="293" spans="2:5" x14ac:dyDescent="0.25">
      <c r="B293" s="3">
        <v>305</v>
      </c>
      <c r="C293" s="73">
        <v>94.28235294117647</v>
      </c>
      <c r="E293"/>
    </row>
    <row r="294" spans="2:5" x14ac:dyDescent="0.25">
      <c r="B294" s="3">
        <v>306</v>
      </c>
      <c r="D294" s="73">
        <v>73.428571428571431</v>
      </c>
      <c r="E294"/>
    </row>
    <row r="295" spans="2:5" x14ac:dyDescent="0.25">
      <c r="B295" s="3">
        <v>307</v>
      </c>
      <c r="C295" s="73">
        <v>8.842913342581781</v>
      </c>
      <c r="E295"/>
    </row>
    <row r="296" spans="2:5" x14ac:dyDescent="0.25">
      <c r="B296" s="3">
        <v>308</v>
      </c>
      <c r="D296" s="73">
        <v>109.04109589041096</v>
      </c>
      <c r="E296"/>
    </row>
    <row r="297" spans="2:5" x14ac:dyDescent="0.25">
      <c r="B297" s="3">
        <v>310</v>
      </c>
      <c r="D297" s="73">
        <v>99.125</v>
      </c>
      <c r="E297"/>
    </row>
    <row r="298" spans="2:5" x14ac:dyDescent="0.25">
      <c r="B298" s="3">
        <v>311</v>
      </c>
      <c r="C298" s="73">
        <v>105.88429752066116</v>
      </c>
      <c r="E298"/>
    </row>
    <row r="299" spans="2:5" x14ac:dyDescent="0.25">
      <c r="B299" s="3">
        <v>312</v>
      </c>
      <c r="C299" s="73">
        <v>48.996525921966864</v>
      </c>
      <c r="E299"/>
    </row>
    <row r="300" spans="2:5" x14ac:dyDescent="0.25">
      <c r="B300" s="3">
        <v>313</v>
      </c>
      <c r="C300" s="73">
        <v>39</v>
      </c>
      <c r="E300"/>
    </row>
    <row r="301" spans="2:5" x14ac:dyDescent="0.25">
      <c r="B301" s="3">
        <v>314</v>
      </c>
      <c r="C301" s="73">
        <v>31.022556390977442</v>
      </c>
      <c r="E301"/>
    </row>
    <row r="302" spans="2:5" x14ac:dyDescent="0.25">
      <c r="B302" s="3">
        <v>315</v>
      </c>
      <c r="D302" s="73">
        <v>103.87096774193549</v>
      </c>
      <c r="E302"/>
    </row>
    <row r="303" spans="2:5" x14ac:dyDescent="0.25">
      <c r="B303" s="3">
        <v>316</v>
      </c>
      <c r="D303" s="73">
        <v>59.268518518518519</v>
      </c>
      <c r="E303"/>
    </row>
    <row r="304" spans="2:5" x14ac:dyDescent="0.25">
      <c r="B304" s="3">
        <v>317</v>
      </c>
      <c r="D304" s="73">
        <v>42.3</v>
      </c>
      <c r="E304"/>
    </row>
    <row r="305" spans="2:5" x14ac:dyDescent="0.25">
      <c r="B305" s="3">
        <v>318</v>
      </c>
      <c r="D305" s="73">
        <v>53.117647058823529</v>
      </c>
      <c r="E305"/>
    </row>
    <row r="306" spans="2:5" x14ac:dyDescent="0.25">
      <c r="B306" s="3">
        <v>320</v>
      </c>
      <c r="D306" s="73">
        <v>101.15</v>
      </c>
      <c r="E306"/>
    </row>
    <row r="307" spans="2:5" x14ac:dyDescent="0.25">
      <c r="B307" s="3">
        <v>321</v>
      </c>
      <c r="D307" s="73">
        <v>65.000810372771468</v>
      </c>
      <c r="E307"/>
    </row>
    <row r="308" spans="2:5" x14ac:dyDescent="0.25">
      <c r="B308" s="3">
        <v>322</v>
      </c>
      <c r="C308" s="73">
        <v>37.998645510835914</v>
      </c>
      <c r="E308"/>
    </row>
    <row r="309" spans="2:5" x14ac:dyDescent="0.25">
      <c r="B309" s="3">
        <v>323</v>
      </c>
      <c r="D309" s="73">
        <v>94.960212201591517</v>
      </c>
      <c r="E309"/>
    </row>
    <row r="310" spans="2:5" x14ac:dyDescent="0.25">
      <c r="B310" s="3">
        <v>324</v>
      </c>
      <c r="C310" s="73">
        <v>37.941368078175898</v>
      </c>
      <c r="E310"/>
    </row>
    <row r="311" spans="2:5" x14ac:dyDescent="0.25">
      <c r="B311" s="3">
        <v>325</v>
      </c>
      <c r="D311" s="73">
        <v>80.780821917808225</v>
      </c>
      <c r="E311"/>
    </row>
    <row r="312" spans="2:5" x14ac:dyDescent="0.25">
      <c r="B312" s="3">
        <v>326</v>
      </c>
      <c r="D312" s="73">
        <v>25.984375</v>
      </c>
      <c r="E312"/>
    </row>
    <row r="313" spans="2:5" x14ac:dyDescent="0.25">
      <c r="B313" s="3">
        <v>327</v>
      </c>
      <c r="D313" s="73">
        <v>30.363636363636363</v>
      </c>
      <c r="E313"/>
    </row>
    <row r="314" spans="2:5" x14ac:dyDescent="0.25">
      <c r="B314" s="3">
        <v>328</v>
      </c>
      <c r="C314" s="73">
        <v>54.004916018025398</v>
      </c>
      <c r="E314"/>
    </row>
    <row r="315" spans="2:5" x14ac:dyDescent="0.25">
      <c r="B315" s="3">
        <v>330</v>
      </c>
      <c r="C315" s="73">
        <v>51.728287480808333</v>
      </c>
      <c r="E315"/>
    </row>
    <row r="316" spans="2:5" x14ac:dyDescent="0.25">
      <c r="B316" s="3">
        <v>331</v>
      </c>
      <c r="C316" s="73">
        <v>77.068421052631578</v>
      </c>
      <c r="E316"/>
    </row>
    <row r="317" spans="2:5" x14ac:dyDescent="0.25">
      <c r="B317" s="3">
        <v>332</v>
      </c>
      <c r="C317" s="73">
        <v>88.076595744680844</v>
      </c>
      <c r="E317"/>
    </row>
    <row r="318" spans="2:5" x14ac:dyDescent="0.25">
      <c r="B318" s="3">
        <v>333</v>
      </c>
      <c r="C318" s="73">
        <v>47.035573122529641</v>
      </c>
      <c r="E318"/>
    </row>
    <row r="319" spans="2:5" x14ac:dyDescent="0.25">
      <c r="B319" s="3">
        <v>334</v>
      </c>
      <c r="C319" s="73">
        <v>110.99550763701707</v>
      </c>
      <c r="E319"/>
    </row>
    <row r="320" spans="2:5" x14ac:dyDescent="0.25">
      <c r="B320" s="3">
        <v>335</v>
      </c>
      <c r="C320" s="73">
        <v>87.003066141042481</v>
      </c>
      <c r="E320"/>
    </row>
    <row r="321" spans="2:5" x14ac:dyDescent="0.25">
      <c r="B321" s="3">
        <v>336</v>
      </c>
      <c r="D321" s="73">
        <v>63.994402985074629</v>
      </c>
      <c r="E321"/>
    </row>
    <row r="322" spans="2:5" x14ac:dyDescent="0.25">
      <c r="B322" s="3">
        <v>337</v>
      </c>
      <c r="C322" s="73">
        <v>105.9945205479452</v>
      </c>
      <c r="E322"/>
    </row>
    <row r="323" spans="2:5" x14ac:dyDescent="0.25">
      <c r="B323" s="3">
        <v>338</v>
      </c>
      <c r="C323" s="73">
        <v>73.989349112426041</v>
      </c>
      <c r="E323"/>
    </row>
    <row r="324" spans="2:5" x14ac:dyDescent="0.25">
      <c r="B324" s="3">
        <v>340</v>
      </c>
      <c r="D324" s="73">
        <v>88.966921119592882</v>
      </c>
      <c r="E324"/>
    </row>
    <row r="325" spans="2:5" x14ac:dyDescent="0.25">
      <c r="B325" s="3">
        <v>341</v>
      </c>
      <c r="D325" s="73">
        <v>76.990453460620529</v>
      </c>
      <c r="E325"/>
    </row>
    <row r="326" spans="2:5" x14ac:dyDescent="0.25">
      <c r="B326" s="3">
        <v>342</v>
      </c>
      <c r="D326" s="73">
        <v>97.146341463414629</v>
      </c>
      <c r="E326"/>
    </row>
    <row r="327" spans="2:5" x14ac:dyDescent="0.25">
      <c r="B327" s="3">
        <v>343</v>
      </c>
      <c r="D327" s="73">
        <v>33.013605442176868</v>
      </c>
      <c r="E327"/>
    </row>
    <row r="328" spans="2:5" x14ac:dyDescent="0.25">
      <c r="B328" s="3">
        <v>344</v>
      </c>
      <c r="D328" s="73">
        <v>99.950602409638549</v>
      </c>
      <c r="E328"/>
    </row>
    <row r="329" spans="2:5" x14ac:dyDescent="0.25">
      <c r="B329" s="3">
        <v>345</v>
      </c>
      <c r="D329" s="73">
        <v>80.421571691495643</v>
      </c>
      <c r="E329"/>
    </row>
    <row r="330" spans="2:5" x14ac:dyDescent="0.25">
      <c r="B330" s="3">
        <v>346</v>
      </c>
      <c r="D330" s="73">
        <v>110.32</v>
      </c>
      <c r="E330"/>
    </row>
    <row r="331" spans="2:5" x14ac:dyDescent="0.25">
      <c r="B331" s="3">
        <v>347</v>
      </c>
      <c r="C331" s="73">
        <v>66.005235602094245</v>
      </c>
      <c r="E331"/>
    </row>
    <row r="332" spans="2:5" x14ac:dyDescent="0.25">
      <c r="B332" s="3">
        <v>348</v>
      </c>
      <c r="D332" s="73">
        <v>41.005742176284812</v>
      </c>
      <c r="E332"/>
    </row>
    <row r="333" spans="2:5" x14ac:dyDescent="0.25">
      <c r="B333" s="3">
        <v>349</v>
      </c>
      <c r="D333" s="73">
        <v>103.96316359696641</v>
      </c>
      <c r="E333"/>
    </row>
    <row r="334" spans="2:5" x14ac:dyDescent="0.25">
      <c r="B334" s="3">
        <v>350</v>
      </c>
      <c r="D334" s="73">
        <v>5</v>
      </c>
      <c r="E334"/>
    </row>
    <row r="335" spans="2:5" x14ac:dyDescent="0.25">
      <c r="B335" s="3">
        <v>351</v>
      </c>
      <c r="C335" s="73">
        <v>47.009935419771487</v>
      </c>
      <c r="E335"/>
    </row>
    <row r="336" spans="2:5" x14ac:dyDescent="0.25">
      <c r="B336" s="3">
        <v>352</v>
      </c>
      <c r="D336" s="73">
        <v>22.428833792470154</v>
      </c>
      <c r="E336"/>
    </row>
    <row r="337" spans="2:5" x14ac:dyDescent="0.25">
      <c r="B337" s="3">
        <v>353</v>
      </c>
      <c r="C337" s="73">
        <v>81.010569583088667</v>
      </c>
      <c r="E337"/>
    </row>
    <row r="338" spans="2:5" x14ac:dyDescent="0.25">
      <c r="B338" s="3">
        <v>354</v>
      </c>
      <c r="C338" s="73">
        <v>12.647453083109919</v>
      </c>
      <c r="E338"/>
    </row>
    <row r="339" spans="2:5" x14ac:dyDescent="0.25">
      <c r="B339" s="3">
        <v>356</v>
      </c>
      <c r="D339" s="73">
        <v>85.775000000000006</v>
      </c>
      <c r="E339"/>
    </row>
    <row r="340" spans="2:5" x14ac:dyDescent="0.25">
      <c r="B340" s="3">
        <v>357</v>
      </c>
      <c r="C340" s="73">
        <v>103.73170731707317</v>
      </c>
      <c r="E340"/>
    </row>
    <row r="341" spans="2:5" x14ac:dyDescent="0.25">
      <c r="B341" s="3">
        <v>358</v>
      </c>
      <c r="D341" s="73">
        <v>37.747035573122524</v>
      </c>
      <c r="E341"/>
    </row>
    <row r="342" spans="2:5" x14ac:dyDescent="0.25">
      <c r="B342" s="3">
        <v>359</v>
      </c>
      <c r="C342" s="73">
        <v>63.893048128342244</v>
      </c>
      <c r="E342"/>
    </row>
    <row r="343" spans="2:5" x14ac:dyDescent="0.25">
      <c r="B343" s="3">
        <v>360</v>
      </c>
      <c r="C343" s="73">
        <v>54.025787106446778</v>
      </c>
      <c r="E343"/>
    </row>
    <row r="344" spans="2:5" x14ac:dyDescent="0.25">
      <c r="B344" s="3">
        <v>361</v>
      </c>
      <c r="C344" s="73">
        <v>108.47727272727273</v>
      </c>
      <c r="E344"/>
    </row>
    <row r="345" spans="2:5" x14ac:dyDescent="0.25">
      <c r="B345" s="3">
        <v>362</v>
      </c>
      <c r="C345" s="73">
        <v>72.015706806282722</v>
      </c>
      <c r="E345"/>
    </row>
    <row r="346" spans="2:5" x14ac:dyDescent="0.25">
      <c r="B346" s="3">
        <v>363</v>
      </c>
      <c r="C346" s="73">
        <v>59.928057553956833</v>
      </c>
      <c r="E346"/>
    </row>
    <row r="347" spans="2:5" x14ac:dyDescent="0.25">
      <c r="B347" s="3">
        <v>364</v>
      </c>
      <c r="C347" s="73">
        <v>78.209677419354833</v>
      </c>
      <c r="E347"/>
    </row>
    <row r="348" spans="2:5" x14ac:dyDescent="0.25">
      <c r="B348" s="3">
        <v>365</v>
      </c>
      <c r="C348" s="73">
        <v>70.31999041227229</v>
      </c>
      <c r="E348"/>
    </row>
    <row r="349" spans="2:5" x14ac:dyDescent="0.25">
      <c r="B349" s="3">
        <v>366</v>
      </c>
      <c r="C349" s="73">
        <v>105.52475247524752</v>
      </c>
      <c r="E349"/>
    </row>
    <row r="350" spans="2:5" x14ac:dyDescent="0.25">
      <c r="B350" s="3">
        <v>367</v>
      </c>
      <c r="D350" s="73">
        <v>24.933333333333334</v>
      </c>
      <c r="E350"/>
    </row>
    <row r="351" spans="2:5" x14ac:dyDescent="0.25">
      <c r="B351" s="3">
        <v>368</v>
      </c>
      <c r="C351" s="73">
        <v>80.314697020421818</v>
      </c>
      <c r="E351"/>
    </row>
    <row r="352" spans="2:5" x14ac:dyDescent="0.25">
      <c r="B352" s="3">
        <v>369</v>
      </c>
      <c r="C352" s="73">
        <v>95.733766233766232</v>
      </c>
      <c r="E352"/>
    </row>
    <row r="353" spans="2:5" x14ac:dyDescent="0.25">
      <c r="B353" s="3">
        <v>370</v>
      </c>
      <c r="C353" s="73">
        <v>29.997485752598056</v>
      </c>
      <c r="E353"/>
    </row>
    <row r="354" spans="2:5" x14ac:dyDescent="0.25">
      <c r="B354" s="3">
        <v>371</v>
      </c>
      <c r="D354" s="73">
        <v>59.011948529411768</v>
      </c>
      <c r="E354"/>
    </row>
    <row r="355" spans="2:5" x14ac:dyDescent="0.25">
      <c r="B355" s="3">
        <v>372</v>
      </c>
      <c r="C355" s="73">
        <v>84.757396449704146</v>
      </c>
      <c r="E355"/>
    </row>
    <row r="356" spans="2:5" x14ac:dyDescent="0.25">
      <c r="B356" s="3">
        <v>373</v>
      </c>
      <c r="C356" s="73">
        <v>78.010921177587846</v>
      </c>
      <c r="E356"/>
    </row>
    <row r="357" spans="2:5" x14ac:dyDescent="0.25">
      <c r="B357" s="3">
        <v>374</v>
      </c>
      <c r="D357" s="73">
        <v>50.05215419501134</v>
      </c>
      <c r="E357"/>
    </row>
    <row r="358" spans="2:5" x14ac:dyDescent="0.25">
      <c r="B358" s="3">
        <v>375</v>
      </c>
      <c r="D358" s="73">
        <v>59.16</v>
      </c>
      <c r="E358"/>
    </row>
    <row r="359" spans="2:5" x14ac:dyDescent="0.25">
      <c r="B359" s="3">
        <v>376</v>
      </c>
      <c r="C359" s="73">
        <v>93.702290076335885</v>
      </c>
      <c r="E359"/>
    </row>
    <row r="360" spans="2:5" x14ac:dyDescent="0.25">
      <c r="B360" s="3">
        <v>377</v>
      </c>
      <c r="D360" s="73">
        <v>40.14173228346457</v>
      </c>
      <c r="E360"/>
    </row>
    <row r="361" spans="2:5" x14ac:dyDescent="0.25">
      <c r="B361" s="3">
        <v>378</v>
      </c>
      <c r="D361" s="73">
        <v>70.090140845070422</v>
      </c>
      <c r="E361"/>
    </row>
    <row r="362" spans="2:5" x14ac:dyDescent="0.25">
      <c r="B362" s="3">
        <v>379</v>
      </c>
      <c r="D362" s="73">
        <v>76.071055381400214</v>
      </c>
      <c r="E362"/>
    </row>
    <row r="363" spans="2:5" x14ac:dyDescent="0.25">
      <c r="B363" s="3">
        <v>380</v>
      </c>
      <c r="C363" s="73">
        <v>47.714285714285715</v>
      </c>
      <c r="E363"/>
    </row>
    <row r="364" spans="2:5" x14ac:dyDescent="0.25">
      <c r="B364" s="3">
        <v>381</v>
      </c>
      <c r="C364" s="73">
        <v>62.896774193548389</v>
      </c>
      <c r="E364"/>
    </row>
    <row r="365" spans="2:5" x14ac:dyDescent="0.25">
      <c r="B365" s="3">
        <v>382</v>
      </c>
      <c r="D365" s="73">
        <v>86.611940298507463</v>
      </c>
      <c r="E365"/>
    </row>
    <row r="366" spans="2:5" x14ac:dyDescent="0.25">
      <c r="B366" s="3">
        <v>383</v>
      </c>
      <c r="C366" s="73">
        <v>75.126984126984127</v>
      </c>
      <c r="E366"/>
    </row>
    <row r="367" spans="2:5" x14ac:dyDescent="0.25">
      <c r="B367" s="3">
        <v>384</v>
      </c>
      <c r="C367" s="73">
        <v>41.004167534903104</v>
      </c>
      <c r="E367"/>
    </row>
    <row r="368" spans="2:5" x14ac:dyDescent="0.25">
      <c r="B368" s="3">
        <v>385</v>
      </c>
      <c r="C368" s="73">
        <v>50.007915567282325</v>
      </c>
      <c r="E368"/>
    </row>
    <row r="369" spans="2:5" x14ac:dyDescent="0.25">
      <c r="B369" s="3">
        <v>386</v>
      </c>
      <c r="D369" s="73">
        <v>96.960674157303373</v>
      </c>
      <c r="E369"/>
    </row>
    <row r="370" spans="2:5" x14ac:dyDescent="0.25">
      <c r="B370" s="3">
        <v>387</v>
      </c>
      <c r="D370" s="73">
        <v>100.93160377358491</v>
      </c>
      <c r="E370"/>
    </row>
    <row r="371" spans="2:5" x14ac:dyDescent="0.25">
      <c r="B371" s="3">
        <v>389</v>
      </c>
      <c r="C371" s="73">
        <v>87.979166666666671</v>
      </c>
      <c r="E371"/>
    </row>
    <row r="372" spans="2:5" x14ac:dyDescent="0.25">
      <c r="B372" s="3">
        <v>390</v>
      </c>
      <c r="C372" s="73">
        <v>89.54</v>
      </c>
      <c r="E372"/>
    </row>
    <row r="373" spans="2:5" x14ac:dyDescent="0.25">
      <c r="B373" s="3">
        <v>391</v>
      </c>
      <c r="D373" s="73">
        <v>29.09271523178808</v>
      </c>
      <c r="E373"/>
    </row>
    <row r="374" spans="2:5" x14ac:dyDescent="0.25">
      <c r="B374" s="3">
        <v>392</v>
      </c>
      <c r="D374" s="73">
        <v>42.006218905472636</v>
      </c>
      <c r="E374"/>
    </row>
    <row r="375" spans="2:5" x14ac:dyDescent="0.25">
      <c r="B375" s="3">
        <v>393</v>
      </c>
      <c r="C375" s="73">
        <v>35.609775426709064</v>
      </c>
      <c r="E375"/>
    </row>
    <row r="376" spans="2:5" x14ac:dyDescent="0.25">
      <c r="B376" s="3">
        <v>394</v>
      </c>
      <c r="C376" s="73">
        <v>110.44117647058823</v>
      </c>
      <c r="E376"/>
    </row>
    <row r="377" spans="2:5" x14ac:dyDescent="0.25">
      <c r="B377" s="3">
        <v>395</v>
      </c>
      <c r="C377" s="73">
        <v>41.990909090909092</v>
      </c>
      <c r="E377"/>
    </row>
    <row r="378" spans="2:5" x14ac:dyDescent="0.25">
      <c r="B378" s="3">
        <v>396</v>
      </c>
      <c r="C378" s="73">
        <v>32.223133441563874</v>
      </c>
      <c r="E378"/>
    </row>
    <row r="379" spans="2:5" x14ac:dyDescent="0.25">
      <c r="B379" s="3">
        <v>397</v>
      </c>
      <c r="C379" s="73">
        <v>31.019823788546255</v>
      </c>
      <c r="E379"/>
    </row>
    <row r="380" spans="2:5" x14ac:dyDescent="0.25">
      <c r="B380" s="3">
        <v>398</v>
      </c>
      <c r="C380" s="73">
        <v>99.203252032520325</v>
      </c>
      <c r="E380"/>
    </row>
    <row r="381" spans="2:5" x14ac:dyDescent="0.25">
      <c r="B381" s="3">
        <v>399</v>
      </c>
      <c r="D381" s="73">
        <v>66.022316684378325</v>
      </c>
      <c r="E381"/>
    </row>
    <row r="382" spans="2:5" x14ac:dyDescent="0.25">
      <c r="B382" s="3">
        <v>400</v>
      </c>
      <c r="D382" s="73">
        <v>2</v>
      </c>
      <c r="E382"/>
    </row>
    <row r="383" spans="2:5" x14ac:dyDescent="0.25">
      <c r="B383" s="3">
        <v>401</v>
      </c>
      <c r="C383" s="73">
        <v>46.060200668896321</v>
      </c>
      <c r="E383"/>
    </row>
    <row r="384" spans="2:5" x14ac:dyDescent="0.25">
      <c r="B384" s="3">
        <v>402</v>
      </c>
      <c r="D384" s="73">
        <v>73.650000000000006</v>
      </c>
      <c r="E384"/>
    </row>
    <row r="385" spans="2:5" x14ac:dyDescent="0.25">
      <c r="B385" s="3">
        <v>403</v>
      </c>
      <c r="D385" s="73">
        <v>42.419217046082714</v>
      </c>
      <c r="E385"/>
    </row>
    <row r="386" spans="2:5" x14ac:dyDescent="0.25">
      <c r="B386" s="3">
        <v>404</v>
      </c>
      <c r="C386" s="73">
        <v>68.985695127402778</v>
      </c>
      <c r="E386"/>
    </row>
    <row r="387" spans="2:5" x14ac:dyDescent="0.25">
      <c r="B387" s="3">
        <v>405</v>
      </c>
      <c r="D387" s="73">
        <v>60.981609195402299</v>
      </c>
      <c r="E387"/>
    </row>
    <row r="388" spans="2:5" x14ac:dyDescent="0.25">
      <c r="B388" s="3">
        <v>406</v>
      </c>
      <c r="C388" s="73">
        <v>110.98139534883721</v>
      </c>
      <c r="E388"/>
    </row>
    <row r="389" spans="2:5" x14ac:dyDescent="0.25">
      <c r="B389" s="3">
        <v>407</v>
      </c>
      <c r="C389" s="73">
        <v>3.3512064343163539</v>
      </c>
      <c r="E389"/>
    </row>
    <row r="390" spans="2:5" x14ac:dyDescent="0.25">
      <c r="B390" s="3">
        <v>408</v>
      </c>
      <c r="C390" s="73">
        <v>59.666469893742622</v>
      </c>
      <c r="E390"/>
    </row>
    <row r="391" spans="2:5" x14ac:dyDescent="0.25">
      <c r="B391" s="3">
        <v>409</v>
      </c>
      <c r="D391" s="73">
        <v>87.960784313725483</v>
      </c>
      <c r="E391"/>
    </row>
    <row r="392" spans="2:5" x14ac:dyDescent="0.25">
      <c r="B392" s="3">
        <v>411</v>
      </c>
      <c r="C392" s="73">
        <v>99.524390243902445</v>
      </c>
      <c r="E392"/>
    </row>
    <row r="393" spans="2:5" x14ac:dyDescent="0.25">
      <c r="B393" s="3">
        <v>412</v>
      </c>
      <c r="C393" s="73">
        <v>104.82089552238806</v>
      </c>
      <c r="E393"/>
    </row>
    <row r="394" spans="2:5" x14ac:dyDescent="0.25">
      <c r="B394" s="3">
        <v>414</v>
      </c>
      <c r="D394" s="73">
        <v>28.998544660724033</v>
      </c>
      <c r="E394"/>
    </row>
    <row r="395" spans="2:5" x14ac:dyDescent="0.25">
      <c r="B395" s="3">
        <v>415</v>
      </c>
      <c r="D395" s="73">
        <v>30.028708133971293</v>
      </c>
      <c r="E395"/>
    </row>
    <row r="396" spans="2:5" x14ac:dyDescent="0.25">
      <c r="B396" s="3">
        <v>416</v>
      </c>
      <c r="D396" s="73">
        <v>41.005559416261292</v>
      </c>
      <c r="E396"/>
    </row>
    <row r="397" spans="2:5" x14ac:dyDescent="0.25">
      <c r="B397" s="3">
        <v>417</v>
      </c>
      <c r="D397" s="73">
        <v>62.866666666666667</v>
      </c>
      <c r="E397"/>
    </row>
    <row r="398" spans="2:5" x14ac:dyDescent="0.25">
      <c r="B398" s="3">
        <v>418</v>
      </c>
      <c r="D398" s="73">
        <v>35.60985037973532</v>
      </c>
      <c r="E398"/>
    </row>
    <row r="399" spans="2:5" x14ac:dyDescent="0.25">
      <c r="B399" s="3">
        <v>419</v>
      </c>
      <c r="C399" s="73">
        <v>26.997693638285604</v>
      </c>
      <c r="E399"/>
    </row>
    <row r="400" spans="2:5" x14ac:dyDescent="0.25">
      <c r="B400" s="3">
        <v>420</v>
      </c>
      <c r="C400" s="73">
        <v>68.329787234042556</v>
      </c>
      <c r="E400"/>
    </row>
    <row r="401" spans="2:5" x14ac:dyDescent="0.25">
      <c r="B401" s="3">
        <v>421</v>
      </c>
      <c r="D401" s="73">
        <v>50.974576271186443</v>
      </c>
      <c r="E401"/>
    </row>
    <row r="402" spans="2:5" x14ac:dyDescent="0.25">
      <c r="B402" s="3">
        <v>422</v>
      </c>
      <c r="C402" s="73">
        <v>54.024390243902438</v>
      </c>
      <c r="E402"/>
    </row>
    <row r="403" spans="2:5" x14ac:dyDescent="0.25">
      <c r="B403" s="3">
        <v>423</v>
      </c>
      <c r="D403" s="73">
        <v>97.055555555555557</v>
      </c>
      <c r="E403"/>
    </row>
    <row r="404" spans="2:5" x14ac:dyDescent="0.25">
      <c r="B404" s="3">
        <v>424</v>
      </c>
      <c r="D404" s="73">
        <v>24.867469879518072</v>
      </c>
      <c r="E404"/>
    </row>
    <row r="405" spans="2:5" x14ac:dyDescent="0.25">
      <c r="B405" s="3">
        <v>425</v>
      </c>
      <c r="C405" s="73">
        <v>84.423913043478265</v>
      </c>
      <c r="E405"/>
    </row>
    <row r="406" spans="2:5" x14ac:dyDescent="0.25">
      <c r="B406" s="3">
        <v>426</v>
      </c>
      <c r="C406" s="73">
        <v>47.091324200913242</v>
      </c>
      <c r="E406"/>
    </row>
    <row r="407" spans="2:5" x14ac:dyDescent="0.25">
      <c r="B407" s="3">
        <v>427</v>
      </c>
      <c r="C407" s="73">
        <v>77.996041171813147</v>
      </c>
      <c r="E407"/>
    </row>
    <row r="408" spans="2:5" x14ac:dyDescent="0.25">
      <c r="B408" s="3">
        <v>428</v>
      </c>
      <c r="D408" s="73">
        <v>62.967871485943775</v>
      </c>
      <c r="E408"/>
    </row>
    <row r="409" spans="2:5" x14ac:dyDescent="0.25">
      <c r="B409" s="3">
        <v>430</v>
      </c>
      <c r="D409" s="73">
        <v>65.321428571428569</v>
      </c>
      <c r="E409"/>
    </row>
    <row r="410" spans="2:5" x14ac:dyDescent="0.25">
      <c r="B410" s="3">
        <v>431</v>
      </c>
      <c r="C410" s="73">
        <v>104.43617021276596</v>
      </c>
      <c r="E410"/>
    </row>
    <row r="411" spans="2:5" x14ac:dyDescent="0.25">
      <c r="B411" s="3">
        <v>432</v>
      </c>
      <c r="D411" s="73">
        <v>69.989010989010993</v>
      </c>
      <c r="E411"/>
    </row>
    <row r="412" spans="2:5" x14ac:dyDescent="0.25">
      <c r="B412" s="3">
        <v>433</v>
      </c>
      <c r="D412" s="73">
        <v>83.023989898989896</v>
      </c>
      <c r="E412"/>
    </row>
    <row r="413" spans="2:5" x14ac:dyDescent="0.25">
      <c r="B413" s="3">
        <v>435</v>
      </c>
      <c r="C413" s="73">
        <v>103.98131932282546</v>
      </c>
      <c r="E413"/>
    </row>
    <row r="414" spans="2:5" x14ac:dyDescent="0.25">
      <c r="B414" s="3">
        <v>436</v>
      </c>
      <c r="C414" s="73">
        <v>54.931726907630519</v>
      </c>
      <c r="E414"/>
    </row>
    <row r="415" spans="2:5" x14ac:dyDescent="0.25">
      <c r="B415" s="3">
        <v>437</v>
      </c>
      <c r="C415" s="73">
        <v>51.921875</v>
      </c>
      <c r="E415"/>
    </row>
    <row r="416" spans="2:5" x14ac:dyDescent="0.25">
      <c r="B416" s="3">
        <v>438</v>
      </c>
      <c r="C416" s="73">
        <v>60.02834008097166</v>
      </c>
      <c r="E416"/>
    </row>
    <row r="417" spans="2:5" x14ac:dyDescent="0.25">
      <c r="B417" s="3">
        <v>439</v>
      </c>
      <c r="C417" s="73">
        <v>44.003488879197555</v>
      </c>
      <c r="E417"/>
    </row>
    <row r="418" spans="2:5" x14ac:dyDescent="0.25">
      <c r="B418" s="3">
        <v>440</v>
      </c>
      <c r="C418" s="73">
        <v>53.003513254551258</v>
      </c>
      <c r="E418"/>
    </row>
    <row r="419" spans="2:5" x14ac:dyDescent="0.25">
      <c r="B419" s="3">
        <v>441</v>
      </c>
      <c r="D419" s="73">
        <v>54.5</v>
      </c>
      <c r="E419"/>
    </row>
    <row r="420" spans="2:5" x14ac:dyDescent="0.25">
      <c r="B420" s="3">
        <v>442</v>
      </c>
      <c r="C420" s="73">
        <v>75.04195804195804</v>
      </c>
      <c r="E420"/>
    </row>
    <row r="421" spans="2:5" x14ac:dyDescent="0.25">
      <c r="B421" s="3">
        <v>444</v>
      </c>
      <c r="C421" s="73">
        <v>36.952702702702702</v>
      </c>
      <c r="E421"/>
    </row>
    <row r="422" spans="2:5" x14ac:dyDescent="0.25">
      <c r="B422" s="3">
        <v>445</v>
      </c>
      <c r="C422" s="73">
        <v>63.170588235294119</v>
      </c>
      <c r="E422"/>
    </row>
    <row r="423" spans="2:5" x14ac:dyDescent="0.25">
      <c r="B423" s="3">
        <v>446</v>
      </c>
      <c r="D423" s="73">
        <v>29.99462365591398</v>
      </c>
      <c r="E423"/>
    </row>
    <row r="424" spans="2:5" x14ac:dyDescent="0.25">
      <c r="B424" s="3">
        <v>448</v>
      </c>
      <c r="D424" s="73">
        <v>75.014876033057845</v>
      </c>
      <c r="E424"/>
    </row>
    <row r="425" spans="2:5" x14ac:dyDescent="0.25">
      <c r="B425" s="3">
        <v>449</v>
      </c>
      <c r="C425" s="73">
        <v>13.565371905979175</v>
      </c>
      <c r="E425"/>
    </row>
    <row r="426" spans="2:5" x14ac:dyDescent="0.25">
      <c r="B426" s="3">
        <v>450</v>
      </c>
      <c r="D426" s="73">
        <v>3.0303030303030303</v>
      </c>
      <c r="E426"/>
    </row>
    <row r="427" spans="2:5" x14ac:dyDescent="0.25">
      <c r="B427" s="3">
        <v>451</v>
      </c>
      <c r="C427" s="73">
        <v>29.001272669424118</v>
      </c>
      <c r="E427"/>
    </row>
    <row r="428" spans="2:5" x14ac:dyDescent="0.25">
      <c r="B428" s="3">
        <v>452</v>
      </c>
      <c r="D428" s="73">
        <v>98.225806451612897</v>
      </c>
      <c r="E428"/>
    </row>
    <row r="429" spans="2:5" x14ac:dyDescent="0.25">
      <c r="B429" s="3">
        <v>453</v>
      </c>
      <c r="D429" s="73">
        <v>87.001693480101608</v>
      </c>
      <c r="E429"/>
    </row>
    <row r="430" spans="2:5" x14ac:dyDescent="0.25">
      <c r="B430" s="3">
        <v>454</v>
      </c>
      <c r="D430" s="73">
        <v>45.205128205128204</v>
      </c>
      <c r="E430"/>
    </row>
    <row r="431" spans="2:5" x14ac:dyDescent="0.25">
      <c r="B431" s="3">
        <v>455</v>
      </c>
      <c r="C431" s="73">
        <v>37.001341561577675</v>
      </c>
      <c r="E431"/>
    </row>
    <row r="432" spans="2:5" x14ac:dyDescent="0.25">
      <c r="B432" s="3">
        <v>456</v>
      </c>
      <c r="C432" s="73">
        <v>94.976947040498445</v>
      </c>
      <c r="E432"/>
    </row>
    <row r="433" spans="2:5" x14ac:dyDescent="0.25">
      <c r="B433" s="3">
        <v>457</v>
      </c>
      <c r="D433" s="73">
        <v>28.956521739130434</v>
      </c>
      <c r="E433"/>
    </row>
    <row r="434" spans="2:5" x14ac:dyDescent="0.25">
      <c r="B434" s="3">
        <v>458</v>
      </c>
      <c r="C434" s="73">
        <v>55.993396226415094</v>
      </c>
      <c r="E434"/>
    </row>
    <row r="435" spans="2:5" x14ac:dyDescent="0.25">
      <c r="B435" s="3">
        <v>459</v>
      </c>
      <c r="D435" s="73">
        <v>54.038095238095238</v>
      </c>
      <c r="E435"/>
    </row>
    <row r="436" spans="2:5" x14ac:dyDescent="0.25">
      <c r="B436" s="3">
        <v>460</v>
      </c>
      <c r="C436" s="73">
        <v>82.38</v>
      </c>
      <c r="E436"/>
    </row>
    <row r="437" spans="2:5" x14ac:dyDescent="0.25">
      <c r="B437" s="3">
        <v>461</v>
      </c>
      <c r="C437" s="73">
        <v>66.997115384615384</v>
      </c>
      <c r="E437"/>
    </row>
    <row r="438" spans="2:5" x14ac:dyDescent="0.25">
      <c r="B438" s="3">
        <v>462</v>
      </c>
      <c r="D438" s="73">
        <v>107.91401869158878</v>
      </c>
      <c r="E438"/>
    </row>
    <row r="439" spans="2:5" x14ac:dyDescent="0.25">
      <c r="B439" s="3">
        <v>463</v>
      </c>
      <c r="C439" s="73">
        <v>69.009501187648453</v>
      </c>
      <c r="E439"/>
    </row>
    <row r="440" spans="2:5" x14ac:dyDescent="0.25">
      <c r="B440" s="3">
        <v>464</v>
      </c>
      <c r="C440" s="73">
        <v>39.006568144499177</v>
      </c>
      <c r="E440"/>
    </row>
    <row r="441" spans="2:5" x14ac:dyDescent="0.25">
      <c r="B441" s="3">
        <v>465</v>
      </c>
      <c r="C441" s="73">
        <v>110.3625</v>
      </c>
      <c r="E441"/>
    </row>
    <row r="442" spans="2:5" x14ac:dyDescent="0.25">
      <c r="B442" s="3">
        <v>466</v>
      </c>
      <c r="C442" s="73">
        <v>94.857142857142861</v>
      </c>
      <c r="E442"/>
    </row>
    <row r="443" spans="2:5" x14ac:dyDescent="0.25">
      <c r="B443" s="3">
        <v>467</v>
      </c>
      <c r="C443" s="73">
        <v>43.89034227163723</v>
      </c>
      <c r="E443"/>
    </row>
    <row r="444" spans="2:5" x14ac:dyDescent="0.25">
      <c r="B444" s="3">
        <v>468</v>
      </c>
      <c r="D444" s="73">
        <v>101.25</v>
      </c>
      <c r="E444"/>
    </row>
    <row r="445" spans="2:5" x14ac:dyDescent="0.25">
      <c r="B445" s="3">
        <v>469</v>
      </c>
      <c r="C445" s="73">
        <v>64.95597484276729</v>
      </c>
      <c r="E445"/>
    </row>
    <row r="446" spans="2:5" x14ac:dyDescent="0.25">
      <c r="B446" s="3">
        <v>470</v>
      </c>
      <c r="C446" s="73">
        <v>27.00524934383202</v>
      </c>
      <c r="E446"/>
    </row>
    <row r="447" spans="2:5" x14ac:dyDescent="0.25">
      <c r="B447" s="3">
        <v>471</v>
      </c>
      <c r="C447" s="73">
        <v>58.591065292096218</v>
      </c>
      <c r="E447"/>
    </row>
    <row r="448" spans="2:5" x14ac:dyDescent="0.25">
      <c r="B448" s="3">
        <v>472</v>
      </c>
      <c r="D448" s="73">
        <v>104.94260869565217</v>
      </c>
      <c r="E448"/>
    </row>
    <row r="449" spans="2:5" x14ac:dyDescent="0.25">
      <c r="B449" s="3">
        <v>473</v>
      </c>
      <c r="C449" s="73">
        <v>84.028301886792448</v>
      </c>
      <c r="E449"/>
    </row>
    <row r="450" spans="2:5" x14ac:dyDescent="0.25">
      <c r="B450" s="3">
        <v>474</v>
      </c>
      <c r="C450" s="73">
        <v>102.85915492957747</v>
      </c>
      <c r="E450"/>
    </row>
    <row r="451" spans="2:5" x14ac:dyDescent="0.25">
      <c r="B451" s="3">
        <v>475</v>
      </c>
      <c r="C451" s="73">
        <v>39.962085308056871</v>
      </c>
      <c r="E451"/>
    </row>
    <row r="452" spans="2:5" x14ac:dyDescent="0.25">
      <c r="B452" s="3">
        <v>476</v>
      </c>
      <c r="D452" s="73">
        <v>51.001785714285717</v>
      </c>
      <c r="E452"/>
    </row>
    <row r="453" spans="2:5" x14ac:dyDescent="0.25">
      <c r="B453" s="3">
        <v>477</v>
      </c>
      <c r="D453" s="73">
        <v>40.823008849557525</v>
      </c>
      <c r="E453"/>
    </row>
    <row r="454" spans="2:5" x14ac:dyDescent="0.25">
      <c r="B454" s="3">
        <v>478</v>
      </c>
      <c r="C454" s="73">
        <v>58.999637155297535</v>
      </c>
      <c r="E454"/>
    </row>
    <row r="455" spans="2:5" x14ac:dyDescent="0.25">
      <c r="B455" s="3">
        <v>479</v>
      </c>
      <c r="C455" s="73">
        <v>81.788585476048098</v>
      </c>
      <c r="E455"/>
    </row>
    <row r="456" spans="2:5" x14ac:dyDescent="0.25">
      <c r="B456" s="3">
        <v>480</v>
      </c>
      <c r="C456" s="73">
        <v>99.494252873563212</v>
      </c>
      <c r="E456"/>
    </row>
    <row r="457" spans="2:5" x14ac:dyDescent="0.25">
      <c r="B457" s="3">
        <v>481</v>
      </c>
      <c r="D457" s="73">
        <v>103.98634590377114</v>
      </c>
      <c r="E457"/>
    </row>
    <row r="458" spans="2:5" x14ac:dyDescent="0.25">
      <c r="B458" s="3">
        <v>482</v>
      </c>
      <c r="D458" s="73">
        <v>76.555555555555557</v>
      </c>
      <c r="E458"/>
    </row>
    <row r="459" spans="2:5" x14ac:dyDescent="0.25">
      <c r="B459" s="3">
        <v>483</v>
      </c>
      <c r="D459" s="73">
        <v>87.068592057761734</v>
      </c>
      <c r="E459"/>
    </row>
    <row r="460" spans="2:5" x14ac:dyDescent="0.25">
      <c r="B460" s="3">
        <v>484</v>
      </c>
      <c r="C460" s="73">
        <v>56.31672077447282</v>
      </c>
      <c r="E460"/>
    </row>
    <row r="461" spans="2:5" x14ac:dyDescent="0.25">
      <c r="B461" s="3">
        <v>485</v>
      </c>
      <c r="D461" s="73">
        <v>49.3898112672059</v>
      </c>
      <c r="E461"/>
    </row>
    <row r="462" spans="2:5" x14ac:dyDescent="0.25">
      <c r="B462" s="3">
        <v>486</v>
      </c>
      <c r="D462" s="73">
        <v>38.423645320197046</v>
      </c>
      <c r="E462"/>
    </row>
    <row r="463" spans="2:5" x14ac:dyDescent="0.25">
      <c r="B463" s="3">
        <v>487</v>
      </c>
      <c r="C463" s="73">
        <v>83.982949701619773</v>
      </c>
      <c r="E463"/>
    </row>
    <row r="464" spans="2:5" x14ac:dyDescent="0.25">
      <c r="B464" s="3">
        <v>488</v>
      </c>
      <c r="C464" s="73">
        <v>101.41739130434783</v>
      </c>
      <c r="E464"/>
    </row>
    <row r="465" spans="2:5" x14ac:dyDescent="0.25">
      <c r="B465" s="3">
        <v>489</v>
      </c>
      <c r="C465" s="73">
        <v>109.87058823529412</v>
      </c>
      <c r="E465"/>
    </row>
    <row r="466" spans="2:5" x14ac:dyDescent="0.25">
      <c r="B466" s="3">
        <v>490</v>
      </c>
      <c r="C466" s="73">
        <v>31.916666666666668</v>
      </c>
      <c r="E466"/>
    </row>
    <row r="467" spans="2:5" x14ac:dyDescent="0.25">
      <c r="B467" s="3">
        <v>491</v>
      </c>
      <c r="C467" s="73">
        <v>70.993450675399103</v>
      </c>
      <c r="E467"/>
    </row>
    <row r="468" spans="2:5" x14ac:dyDescent="0.25">
      <c r="B468" s="3">
        <v>493</v>
      </c>
      <c r="C468" s="73">
        <v>101.78125</v>
      </c>
      <c r="E468"/>
    </row>
    <row r="469" spans="2:5" x14ac:dyDescent="0.25">
      <c r="B469" s="3">
        <v>494</v>
      </c>
      <c r="C469" s="73">
        <v>51.059701492537314</v>
      </c>
      <c r="E469"/>
    </row>
    <row r="470" spans="2:5" x14ac:dyDescent="0.25">
      <c r="B470" s="3">
        <v>495</v>
      </c>
      <c r="C470" s="73">
        <v>9.118031209184025</v>
      </c>
      <c r="E470"/>
    </row>
    <row r="471" spans="2:5" x14ac:dyDescent="0.25">
      <c r="B471" s="3">
        <v>496</v>
      </c>
      <c r="D471" s="73">
        <v>30.87037037037037</v>
      </c>
      <c r="E471"/>
    </row>
    <row r="472" spans="2:5" x14ac:dyDescent="0.25">
      <c r="B472" s="3">
        <v>497</v>
      </c>
      <c r="D472" s="73">
        <v>27.908333333333335</v>
      </c>
      <c r="E472"/>
    </row>
    <row r="473" spans="2:5" x14ac:dyDescent="0.25">
      <c r="B473" s="3">
        <v>498</v>
      </c>
      <c r="D473" s="73">
        <v>10.723166039255997</v>
      </c>
      <c r="E473"/>
    </row>
    <row r="474" spans="2:5" x14ac:dyDescent="0.25">
      <c r="B474" s="3">
        <v>499</v>
      </c>
      <c r="D474" s="73">
        <v>38.003378378378379</v>
      </c>
      <c r="E474"/>
    </row>
    <row r="475" spans="2:5" x14ac:dyDescent="0.25">
      <c r="B475" s="3">
        <v>500</v>
      </c>
      <c r="D475" s="73">
        <v>0</v>
      </c>
      <c r="E475"/>
    </row>
    <row r="476" spans="2:5" x14ac:dyDescent="0.25">
      <c r="B476" s="3">
        <v>501</v>
      </c>
      <c r="D476" s="73">
        <v>59.990534521158132</v>
      </c>
      <c r="E476"/>
    </row>
    <row r="477" spans="2:5" x14ac:dyDescent="0.25">
      <c r="B477" s="3">
        <v>502</v>
      </c>
      <c r="C477" s="73">
        <v>24.857472757451109</v>
      </c>
      <c r="E477"/>
    </row>
    <row r="478" spans="2:5" x14ac:dyDescent="0.25">
      <c r="B478" s="3">
        <v>503</v>
      </c>
      <c r="C478" s="73">
        <v>99.963043478260872</v>
      </c>
      <c r="E478"/>
    </row>
    <row r="479" spans="2:5" x14ac:dyDescent="0.25">
      <c r="B479" s="3">
        <v>504</v>
      </c>
      <c r="D479" s="73">
        <v>111.6774193548387</v>
      </c>
      <c r="E479"/>
    </row>
    <row r="480" spans="2:5" x14ac:dyDescent="0.25">
      <c r="B480" s="3">
        <v>505</v>
      </c>
      <c r="D480" s="73">
        <v>36.014409221902014</v>
      </c>
      <c r="E480"/>
    </row>
    <row r="481" spans="2:5" x14ac:dyDescent="0.25">
      <c r="B481" s="3">
        <v>506</v>
      </c>
      <c r="C481" s="73">
        <v>66.010284810126578</v>
      </c>
      <c r="E481"/>
    </row>
    <row r="482" spans="2:5" x14ac:dyDescent="0.25">
      <c r="B482" s="3">
        <v>507</v>
      </c>
      <c r="D482" s="73">
        <v>44.05263157894737</v>
      </c>
      <c r="E482"/>
    </row>
    <row r="483" spans="2:5" x14ac:dyDescent="0.25">
      <c r="B483" s="3">
        <v>508</v>
      </c>
      <c r="C483" s="73">
        <v>52.999726551818434</v>
      </c>
      <c r="E483"/>
    </row>
    <row r="484" spans="2:5" x14ac:dyDescent="0.25">
      <c r="B484" s="3">
        <v>509</v>
      </c>
      <c r="D484" s="73">
        <v>95</v>
      </c>
      <c r="E484"/>
    </row>
    <row r="485" spans="2:5" x14ac:dyDescent="0.25">
      <c r="B485" s="3">
        <v>510</v>
      </c>
      <c r="C485" s="73">
        <v>47.589528152056971</v>
      </c>
      <c r="E485"/>
    </row>
    <row r="486" spans="2:5" x14ac:dyDescent="0.25">
      <c r="B486" s="3">
        <v>511</v>
      </c>
      <c r="D486" s="73">
        <v>98.060773480662988</v>
      </c>
      <c r="E486"/>
    </row>
    <row r="487" spans="2:5" x14ac:dyDescent="0.25">
      <c r="B487" s="3">
        <v>512</v>
      </c>
      <c r="C487" s="73">
        <v>53.046025104602514</v>
      </c>
      <c r="E487"/>
    </row>
    <row r="488" spans="2:5" x14ac:dyDescent="0.25">
      <c r="B488" s="3">
        <v>515</v>
      </c>
      <c r="D488" s="73">
        <v>27.323991797676008</v>
      </c>
      <c r="E488"/>
    </row>
    <row r="489" spans="2:5" x14ac:dyDescent="0.25">
      <c r="B489" s="3">
        <v>516</v>
      </c>
      <c r="D489" s="73">
        <v>63.030732860520096</v>
      </c>
      <c r="E489"/>
    </row>
    <row r="490" spans="2:5" x14ac:dyDescent="0.25">
      <c r="B490" s="3">
        <v>517</v>
      </c>
      <c r="C490" s="73">
        <v>84.717948717948715</v>
      </c>
      <c r="E490"/>
    </row>
    <row r="491" spans="2:5" x14ac:dyDescent="0.25">
      <c r="B491" s="3">
        <v>518</v>
      </c>
      <c r="D491" s="73">
        <v>62.2</v>
      </c>
      <c r="E491"/>
    </row>
    <row r="492" spans="2:5" x14ac:dyDescent="0.25">
      <c r="B492" s="3">
        <v>519</v>
      </c>
      <c r="C492" s="73">
        <v>101.97518330513255</v>
      </c>
      <c r="E492"/>
    </row>
    <row r="493" spans="2:5" x14ac:dyDescent="0.25">
      <c r="B493" s="3">
        <v>520</v>
      </c>
      <c r="C493" s="73">
        <v>106.4375</v>
      </c>
      <c r="E493"/>
    </row>
    <row r="494" spans="2:5" x14ac:dyDescent="0.25">
      <c r="B494" s="3">
        <v>521</v>
      </c>
      <c r="C494" s="73">
        <v>29.975609756097562</v>
      </c>
      <c r="E494"/>
    </row>
    <row r="495" spans="2:5" x14ac:dyDescent="0.25">
      <c r="B495" s="3">
        <v>522</v>
      </c>
      <c r="D495" s="73">
        <v>85.806282722513089</v>
      </c>
      <c r="E495"/>
    </row>
    <row r="496" spans="2:5" x14ac:dyDescent="0.25">
      <c r="B496" s="3">
        <v>523</v>
      </c>
      <c r="C496" s="73">
        <v>70.82022471910112</v>
      </c>
      <c r="E496"/>
    </row>
    <row r="497" spans="2:5" x14ac:dyDescent="0.25">
      <c r="B497" s="3">
        <v>524</v>
      </c>
      <c r="D497" s="73">
        <v>40.998484082870135</v>
      </c>
      <c r="E497"/>
    </row>
    <row r="498" spans="2:5" x14ac:dyDescent="0.25">
      <c r="B498" s="3">
        <v>525</v>
      </c>
      <c r="D498" s="73">
        <v>28.063492063492063</v>
      </c>
      <c r="E498"/>
    </row>
    <row r="499" spans="2:5" x14ac:dyDescent="0.25">
      <c r="B499" s="3">
        <v>526</v>
      </c>
      <c r="C499" s="73">
        <v>88.054421768707485</v>
      </c>
      <c r="E499"/>
    </row>
    <row r="500" spans="2:5" x14ac:dyDescent="0.25">
      <c r="B500" s="3">
        <v>527</v>
      </c>
      <c r="D500" s="73">
        <v>23.484848484848484</v>
      </c>
      <c r="E500"/>
    </row>
    <row r="501" spans="2:5" x14ac:dyDescent="0.25">
      <c r="B501" s="3">
        <v>528</v>
      </c>
      <c r="D501" s="73">
        <v>103.83620689655172</v>
      </c>
      <c r="E501"/>
    </row>
    <row r="502" spans="2:5" x14ac:dyDescent="0.25">
      <c r="B502" s="3">
        <v>529</v>
      </c>
      <c r="D502" s="73">
        <v>63.777777777777779</v>
      </c>
      <c r="E502"/>
    </row>
    <row r="503" spans="2:5" x14ac:dyDescent="0.25">
      <c r="B503" s="3">
        <v>530</v>
      </c>
      <c r="D503" s="73">
        <v>53.995515695067262</v>
      </c>
      <c r="E503"/>
    </row>
    <row r="504" spans="2:5" x14ac:dyDescent="0.25">
      <c r="B504" s="3">
        <v>532</v>
      </c>
      <c r="C504" s="73">
        <v>48.376623376623371</v>
      </c>
      <c r="E504"/>
    </row>
    <row r="505" spans="2:5" x14ac:dyDescent="0.25">
      <c r="B505" s="3">
        <v>533</v>
      </c>
      <c r="C505" s="73">
        <v>95.398153042504887</v>
      </c>
      <c r="E505"/>
    </row>
    <row r="506" spans="2:5" x14ac:dyDescent="0.25">
      <c r="B506" s="3">
        <v>534</v>
      </c>
      <c r="D506" s="73">
        <v>55.08230452674897</v>
      </c>
      <c r="E506"/>
    </row>
    <row r="507" spans="2:5" x14ac:dyDescent="0.25">
      <c r="B507" s="3">
        <v>535</v>
      </c>
      <c r="C507" s="73">
        <v>62.044554455445542</v>
      </c>
      <c r="E507"/>
    </row>
    <row r="508" spans="2:5" x14ac:dyDescent="0.25">
      <c r="B508" s="3">
        <v>536</v>
      </c>
      <c r="C508" s="73">
        <v>104.97857142857143</v>
      </c>
      <c r="E508"/>
    </row>
    <row r="509" spans="2:5" x14ac:dyDescent="0.25">
      <c r="B509" s="3">
        <v>537</v>
      </c>
      <c r="C509" s="73">
        <v>12.606525041029979</v>
      </c>
      <c r="E509"/>
    </row>
    <row r="510" spans="2:5" x14ac:dyDescent="0.25">
      <c r="B510" s="3">
        <v>538</v>
      </c>
      <c r="D510" s="73">
        <v>44.007716049382715</v>
      </c>
      <c r="E510"/>
    </row>
    <row r="511" spans="2:5" x14ac:dyDescent="0.25">
      <c r="B511" s="3">
        <v>539</v>
      </c>
      <c r="D511" s="73">
        <v>92.467532467532465</v>
      </c>
      <c r="E511"/>
    </row>
    <row r="512" spans="2:5" x14ac:dyDescent="0.25">
      <c r="B512" s="3">
        <v>540</v>
      </c>
      <c r="C512" s="73">
        <v>57.072874493927124</v>
      </c>
      <c r="E512"/>
    </row>
    <row r="513" spans="2:5" x14ac:dyDescent="0.25">
      <c r="B513" s="3">
        <v>541</v>
      </c>
      <c r="D513" s="73">
        <v>109.07848101265823</v>
      </c>
      <c r="E513"/>
    </row>
    <row r="514" spans="2:5" x14ac:dyDescent="0.25">
      <c r="B514" s="3">
        <v>542</v>
      </c>
      <c r="D514" s="73">
        <v>45.273281726483695</v>
      </c>
      <c r="E514"/>
    </row>
    <row r="515" spans="2:5" x14ac:dyDescent="0.25">
      <c r="B515" s="3">
        <v>543</v>
      </c>
      <c r="D515" s="73">
        <v>77.022222222222226</v>
      </c>
      <c r="E515"/>
    </row>
    <row r="516" spans="2:5" x14ac:dyDescent="0.25">
      <c r="B516" s="3">
        <v>544</v>
      </c>
      <c r="C516" s="73">
        <v>92.166666666666671</v>
      </c>
      <c r="E516"/>
    </row>
    <row r="517" spans="2:5" x14ac:dyDescent="0.25">
      <c r="B517" s="3">
        <v>545</v>
      </c>
      <c r="D517" s="73">
        <v>61.007063197026021</v>
      </c>
      <c r="E517"/>
    </row>
    <row r="518" spans="2:5" x14ac:dyDescent="0.25">
      <c r="B518" s="3">
        <v>546</v>
      </c>
      <c r="C518" s="73">
        <v>78.068181818181813</v>
      </c>
      <c r="E518"/>
    </row>
    <row r="519" spans="2:5" x14ac:dyDescent="0.25">
      <c r="B519" s="3">
        <v>547</v>
      </c>
      <c r="C519" s="73">
        <v>80.75</v>
      </c>
      <c r="E519"/>
    </row>
    <row r="520" spans="2:5" x14ac:dyDescent="0.25">
      <c r="B520" s="3">
        <v>548</v>
      </c>
      <c r="C520" s="73">
        <v>59.991289782244557</v>
      </c>
      <c r="E520"/>
    </row>
    <row r="521" spans="2:5" x14ac:dyDescent="0.25">
      <c r="B521" s="3">
        <v>549</v>
      </c>
      <c r="C521" s="73">
        <v>110.03018372703411</v>
      </c>
      <c r="E521"/>
    </row>
    <row r="522" spans="2:5" x14ac:dyDescent="0.25">
      <c r="B522" s="3">
        <v>551</v>
      </c>
      <c r="D522" s="73">
        <v>25.502389686792846</v>
      </c>
      <c r="E522"/>
    </row>
    <row r="523" spans="2:5" x14ac:dyDescent="0.25">
      <c r="B523" s="3">
        <v>552</v>
      </c>
      <c r="D523" s="73">
        <v>96.369565217391298</v>
      </c>
      <c r="E523"/>
    </row>
    <row r="524" spans="2:5" x14ac:dyDescent="0.25">
      <c r="B524" s="3">
        <v>553</v>
      </c>
      <c r="D524" s="73">
        <v>72.978599221789878</v>
      </c>
      <c r="E524"/>
    </row>
    <row r="525" spans="2:5" x14ac:dyDescent="0.25">
      <c r="B525" s="3">
        <v>554</v>
      </c>
      <c r="C525" s="73">
        <v>19.702439558035223</v>
      </c>
      <c r="E525"/>
    </row>
    <row r="526" spans="2:5" x14ac:dyDescent="0.25">
      <c r="B526" s="3">
        <v>555</v>
      </c>
      <c r="C526" s="73">
        <v>13.989673319432033</v>
      </c>
      <c r="E526"/>
    </row>
    <row r="527" spans="2:5" x14ac:dyDescent="0.25">
      <c r="B527" s="3">
        <v>556</v>
      </c>
      <c r="C527" s="73">
        <v>102.18852459016394</v>
      </c>
      <c r="E527"/>
    </row>
    <row r="528" spans="2:5" x14ac:dyDescent="0.25">
      <c r="B528" s="3">
        <v>557</v>
      </c>
      <c r="C528" s="73">
        <v>54.117647058823529</v>
      </c>
      <c r="E528"/>
    </row>
    <row r="529" spans="2:5" x14ac:dyDescent="0.25">
      <c r="B529" s="3">
        <v>558</v>
      </c>
      <c r="C529" s="73">
        <v>63.222222222222221</v>
      </c>
      <c r="E529"/>
    </row>
    <row r="530" spans="2:5" x14ac:dyDescent="0.25">
      <c r="B530" s="3">
        <v>559</v>
      </c>
      <c r="C530" s="73">
        <v>104.03228962818004</v>
      </c>
      <c r="E530"/>
    </row>
    <row r="531" spans="2:5" x14ac:dyDescent="0.25">
      <c r="B531" s="3">
        <v>560</v>
      </c>
      <c r="C531" s="73">
        <v>49.994334277620396</v>
      </c>
      <c r="E531"/>
    </row>
    <row r="532" spans="2:5" x14ac:dyDescent="0.25">
      <c r="B532" s="3">
        <v>561</v>
      </c>
      <c r="C532" s="73">
        <v>58.349116161616159</v>
      </c>
      <c r="E532"/>
    </row>
    <row r="533" spans="2:5" x14ac:dyDescent="0.25">
      <c r="B533" s="3">
        <v>562</v>
      </c>
      <c r="D533" s="73">
        <v>50.841346153846153</v>
      </c>
      <c r="E533"/>
    </row>
    <row r="534" spans="2:5" x14ac:dyDescent="0.25">
      <c r="B534" s="3">
        <v>563</v>
      </c>
      <c r="C534" s="73">
        <v>40.323726806158703</v>
      </c>
      <c r="E534"/>
    </row>
    <row r="535" spans="2:5" x14ac:dyDescent="0.25">
      <c r="B535" s="3">
        <v>564</v>
      </c>
      <c r="D535" s="73">
        <v>78.990502793296088</v>
      </c>
      <c r="E535"/>
    </row>
    <row r="536" spans="2:5" x14ac:dyDescent="0.25">
      <c r="B536" s="3">
        <v>565</v>
      </c>
      <c r="C536" s="73">
        <v>53.99499443826474</v>
      </c>
      <c r="E536"/>
    </row>
    <row r="537" spans="2:5" x14ac:dyDescent="0.25">
      <c r="B537" s="3">
        <v>566</v>
      </c>
      <c r="D537" s="73">
        <v>111.45945945945945</v>
      </c>
      <c r="E537"/>
    </row>
    <row r="538" spans="2:5" x14ac:dyDescent="0.25">
      <c r="B538" s="3">
        <v>567</v>
      </c>
      <c r="C538" s="73">
        <v>60.922131147540981</v>
      </c>
      <c r="E538"/>
    </row>
    <row r="539" spans="2:5" x14ac:dyDescent="0.25">
      <c r="B539" s="3">
        <v>568</v>
      </c>
      <c r="C539" s="73">
        <v>26.0015444015444</v>
      </c>
      <c r="E539"/>
    </row>
    <row r="540" spans="2:5" x14ac:dyDescent="0.25">
      <c r="B540" s="3">
        <v>569</v>
      </c>
      <c r="C540" s="73">
        <v>80.993208828522924</v>
      </c>
      <c r="E540"/>
    </row>
    <row r="541" spans="2:5" x14ac:dyDescent="0.25">
      <c r="B541" s="3">
        <v>570</v>
      </c>
      <c r="C541" s="73">
        <v>34.995963302752294</v>
      </c>
      <c r="E541"/>
    </row>
    <row r="542" spans="2:5" x14ac:dyDescent="0.25">
      <c r="B542" s="3">
        <v>571</v>
      </c>
      <c r="D542" s="73">
        <v>94.142857142857139</v>
      </c>
      <c r="E542"/>
    </row>
    <row r="543" spans="2:5" x14ac:dyDescent="0.25">
      <c r="B543" s="3">
        <v>573</v>
      </c>
      <c r="C543" s="73">
        <v>24.986666666666668</v>
      </c>
      <c r="E543"/>
    </row>
    <row r="544" spans="2:5" x14ac:dyDescent="0.25">
      <c r="B544" s="3">
        <v>574</v>
      </c>
      <c r="C544" s="73">
        <v>69.215277777777771</v>
      </c>
      <c r="E544"/>
    </row>
    <row r="545" spans="2:5" x14ac:dyDescent="0.25">
      <c r="B545" s="3">
        <v>575</v>
      </c>
      <c r="D545" s="73">
        <v>93.944444444444443</v>
      </c>
      <c r="E545"/>
    </row>
    <row r="546" spans="2:5" x14ac:dyDescent="0.25">
      <c r="B546" s="3">
        <v>576</v>
      </c>
      <c r="D546" s="73">
        <v>98.40625</v>
      </c>
      <c r="E546"/>
    </row>
    <row r="547" spans="2:5" x14ac:dyDescent="0.25">
      <c r="B547" s="3">
        <v>578</v>
      </c>
      <c r="D547" s="73">
        <v>65.991836734693877</v>
      </c>
      <c r="E547"/>
    </row>
    <row r="548" spans="2:5" x14ac:dyDescent="0.25">
      <c r="B548" s="3">
        <v>579</v>
      </c>
      <c r="C548" s="73">
        <v>72.05747126436782</v>
      </c>
      <c r="E548"/>
    </row>
    <row r="549" spans="2:5" x14ac:dyDescent="0.25">
      <c r="B549" s="3">
        <v>580</v>
      </c>
      <c r="C549" s="73">
        <v>48.003209242618745</v>
      </c>
      <c r="E549"/>
    </row>
    <row r="550" spans="2:5" x14ac:dyDescent="0.25">
      <c r="B550" s="3">
        <v>581</v>
      </c>
      <c r="D550" s="73">
        <v>54.098591549295776</v>
      </c>
      <c r="E550"/>
    </row>
    <row r="551" spans="2:5" x14ac:dyDescent="0.25">
      <c r="B551" s="3">
        <v>582</v>
      </c>
      <c r="D551" s="73">
        <v>107.88095238095238</v>
      </c>
      <c r="E551"/>
    </row>
    <row r="552" spans="2:5" x14ac:dyDescent="0.25">
      <c r="B552" s="3">
        <v>583</v>
      </c>
      <c r="C552" s="73">
        <v>67.034103410341032</v>
      </c>
      <c r="E552"/>
    </row>
    <row r="553" spans="2:5" x14ac:dyDescent="0.25">
      <c r="B553" s="3">
        <v>584</v>
      </c>
      <c r="C553" s="73">
        <v>64.01425914445133</v>
      </c>
      <c r="E553"/>
    </row>
    <row r="554" spans="2:5" x14ac:dyDescent="0.25">
      <c r="B554" s="3">
        <v>585</v>
      </c>
      <c r="C554" s="73">
        <v>96.066176470588232</v>
      </c>
      <c r="E554"/>
    </row>
    <row r="555" spans="2:5" x14ac:dyDescent="0.25">
      <c r="B555" s="3">
        <v>586</v>
      </c>
      <c r="C555" s="73">
        <v>51.184615384615384</v>
      </c>
      <c r="E555"/>
    </row>
    <row r="556" spans="2:5" x14ac:dyDescent="0.25">
      <c r="B556" s="3">
        <v>587</v>
      </c>
      <c r="D556" s="73">
        <v>33.275058275058278</v>
      </c>
      <c r="E556"/>
    </row>
    <row r="557" spans="2:5" x14ac:dyDescent="0.25">
      <c r="B557" s="3">
        <v>588</v>
      </c>
      <c r="D557" s="73">
        <v>104.62206762116018</v>
      </c>
      <c r="E557"/>
    </row>
    <row r="558" spans="2:5" x14ac:dyDescent="0.25">
      <c r="B558" s="3">
        <v>589</v>
      </c>
      <c r="D558" s="73">
        <v>50.127450980392155</v>
      </c>
      <c r="E558"/>
    </row>
    <row r="559" spans="2:5" x14ac:dyDescent="0.25">
      <c r="B559" s="3">
        <v>590</v>
      </c>
      <c r="D559" s="73">
        <v>45.45028874668332</v>
      </c>
      <c r="E559"/>
    </row>
    <row r="560" spans="2:5" x14ac:dyDescent="0.25">
      <c r="B560" s="3">
        <v>591</v>
      </c>
      <c r="C560" s="73">
        <v>61.03921568627451</v>
      </c>
      <c r="E560"/>
    </row>
    <row r="561" spans="2:5" x14ac:dyDescent="0.25">
      <c r="B561" s="3">
        <v>592</v>
      </c>
      <c r="D561" s="73">
        <v>80.011857707509876</v>
      </c>
      <c r="E561"/>
    </row>
    <row r="562" spans="2:5" x14ac:dyDescent="0.25">
      <c r="B562" s="3">
        <v>593</v>
      </c>
      <c r="C562" s="73">
        <v>47.001497753369947</v>
      </c>
      <c r="E562"/>
    </row>
    <row r="563" spans="2:5" x14ac:dyDescent="0.25">
      <c r="B563" s="3">
        <v>594</v>
      </c>
      <c r="D563" s="73">
        <v>71.127388535031841</v>
      </c>
      <c r="E563"/>
    </row>
    <row r="564" spans="2:5" x14ac:dyDescent="0.25">
      <c r="B564" s="3">
        <v>595</v>
      </c>
      <c r="C564" s="73">
        <v>89.99079189686924</v>
      </c>
      <c r="E564"/>
    </row>
    <row r="565" spans="2:5" x14ac:dyDescent="0.25">
      <c r="B565" s="3">
        <v>596</v>
      </c>
      <c r="D565" s="73">
        <v>43.032786885245905</v>
      </c>
      <c r="E565"/>
    </row>
    <row r="566" spans="2:5" x14ac:dyDescent="0.25">
      <c r="B566" s="3">
        <v>597</v>
      </c>
      <c r="C566" s="73">
        <v>67.997714808043881</v>
      </c>
      <c r="E566"/>
    </row>
    <row r="567" spans="2:5" x14ac:dyDescent="0.25">
      <c r="B567" s="3">
        <v>598</v>
      </c>
      <c r="C567" s="73">
        <v>73.004566210045667</v>
      </c>
      <c r="E567"/>
    </row>
    <row r="568" spans="2:5" x14ac:dyDescent="0.25">
      <c r="B568" s="3">
        <v>599</v>
      </c>
      <c r="D568" s="73">
        <v>8.3567645327927806</v>
      </c>
      <c r="E568"/>
    </row>
    <row r="569" spans="2:5" x14ac:dyDescent="0.25">
      <c r="B569" s="3">
        <v>600</v>
      </c>
      <c r="D569" s="73">
        <v>5.7471264367816088</v>
      </c>
      <c r="E569"/>
    </row>
    <row r="570" spans="2:5" x14ac:dyDescent="0.25">
      <c r="B570" s="3">
        <v>601</v>
      </c>
      <c r="C570" s="73">
        <v>67.103092783505161</v>
      </c>
      <c r="E570"/>
    </row>
    <row r="571" spans="2:5" x14ac:dyDescent="0.25">
      <c r="B571" s="3">
        <v>602</v>
      </c>
      <c r="C571" s="73">
        <v>79.978947368421046</v>
      </c>
      <c r="E571"/>
    </row>
    <row r="572" spans="2:5" x14ac:dyDescent="0.25">
      <c r="B572" s="3">
        <v>603</v>
      </c>
      <c r="C572" s="73">
        <v>62.176470588235297</v>
      </c>
      <c r="E572"/>
    </row>
    <row r="573" spans="2:5" x14ac:dyDescent="0.25">
      <c r="B573" s="3">
        <v>604</v>
      </c>
      <c r="C573" s="73">
        <v>53.005950297514879</v>
      </c>
      <c r="E573"/>
    </row>
    <row r="574" spans="2:5" x14ac:dyDescent="0.25">
      <c r="B574" s="3">
        <v>605</v>
      </c>
      <c r="C574" s="73">
        <v>57.738317757009348</v>
      </c>
      <c r="E574"/>
    </row>
    <row r="575" spans="2:5" x14ac:dyDescent="0.25">
      <c r="B575" s="3">
        <v>606</v>
      </c>
      <c r="C575" s="73">
        <v>46.012931034482762</v>
      </c>
      <c r="E575"/>
    </row>
    <row r="576" spans="2:5" x14ac:dyDescent="0.25">
      <c r="B576" s="3">
        <v>607</v>
      </c>
      <c r="C576" s="73">
        <v>81.016591928251117</v>
      </c>
      <c r="E576"/>
    </row>
    <row r="577" spans="2:5" x14ac:dyDescent="0.25">
      <c r="B577" s="3">
        <v>608</v>
      </c>
      <c r="C577" s="73">
        <v>35.047468354430379</v>
      </c>
      <c r="E577"/>
    </row>
    <row r="578" spans="2:5" x14ac:dyDescent="0.25">
      <c r="B578" s="3">
        <v>609</v>
      </c>
      <c r="C578" s="73">
        <v>102.92307692307692</v>
      </c>
      <c r="E578"/>
    </row>
    <row r="579" spans="2:5" x14ac:dyDescent="0.25">
      <c r="B579" s="3">
        <v>610</v>
      </c>
      <c r="C579" s="73">
        <v>27.998126756166094</v>
      </c>
      <c r="E579"/>
    </row>
    <row r="580" spans="2:5" x14ac:dyDescent="0.25">
      <c r="B580" s="3">
        <v>612</v>
      </c>
      <c r="C580" s="73">
        <v>45.026041666666664</v>
      </c>
      <c r="E580"/>
    </row>
    <row r="581" spans="2:5" x14ac:dyDescent="0.25">
      <c r="B581" s="3">
        <v>613</v>
      </c>
      <c r="C581" s="73">
        <v>55.769230769230766</v>
      </c>
      <c r="E581"/>
    </row>
    <row r="582" spans="2:5" x14ac:dyDescent="0.25">
      <c r="B582" s="3">
        <v>614</v>
      </c>
      <c r="C582" s="73">
        <v>56.991701244813278</v>
      </c>
      <c r="E582"/>
    </row>
    <row r="583" spans="2:5" x14ac:dyDescent="0.25">
      <c r="B583" s="3">
        <v>615</v>
      </c>
      <c r="C583" s="73">
        <v>85.223529411764702</v>
      </c>
      <c r="E583"/>
    </row>
    <row r="584" spans="2:5" x14ac:dyDescent="0.25">
      <c r="B584" s="3">
        <v>616</v>
      </c>
      <c r="C584" s="73">
        <v>58.577223993045493</v>
      </c>
      <c r="E584"/>
    </row>
    <row r="585" spans="2:5" x14ac:dyDescent="0.25">
      <c r="B585" s="3">
        <v>617</v>
      </c>
      <c r="C585" s="73">
        <v>63.563636363636363</v>
      </c>
      <c r="E585"/>
    </row>
    <row r="586" spans="2:5" x14ac:dyDescent="0.25">
      <c r="B586" s="3">
        <v>618</v>
      </c>
      <c r="D586" s="73">
        <v>80.999165275459092</v>
      </c>
      <c r="E586"/>
    </row>
    <row r="587" spans="2:5" x14ac:dyDescent="0.25">
      <c r="B587" s="3">
        <v>619</v>
      </c>
      <c r="D587" s="73">
        <v>86.044753086419746</v>
      </c>
      <c r="E587"/>
    </row>
    <row r="588" spans="2:5" x14ac:dyDescent="0.25">
      <c r="B588" s="3">
        <v>620</v>
      </c>
      <c r="C588" s="73">
        <v>60.428901006711406</v>
      </c>
      <c r="E588"/>
    </row>
    <row r="589" spans="2:5" x14ac:dyDescent="0.25">
      <c r="B589" s="3">
        <v>621</v>
      </c>
      <c r="C589" s="73">
        <v>74.006063432835816</v>
      </c>
      <c r="E589"/>
    </row>
    <row r="590" spans="2:5" x14ac:dyDescent="0.25">
      <c r="B590" s="3">
        <v>622</v>
      </c>
      <c r="D590" s="73">
        <v>92.4375</v>
      </c>
      <c r="E590"/>
    </row>
    <row r="591" spans="2:5" x14ac:dyDescent="0.25">
      <c r="B591" s="3">
        <v>623</v>
      </c>
      <c r="C591" s="73">
        <v>64.366962452676361</v>
      </c>
      <c r="E591"/>
    </row>
    <row r="592" spans="2:5" x14ac:dyDescent="0.25">
      <c r="B592" s="3">
        <v>624</v>
      </c>
      <c r="C592" s="73">
        <v>32.983796296296298</v>
      </c>
      <c r="E592"/>
    </row>
    <row r="593" spans="2:5" x14ac:dyDescent="0.25">
      <c r="B593" s="3">
        <v>625</v>
      </c>
      <c r="D593" s="73">
        <v>93.596774193548384</v>
      </c>
      <c r="E593"/>
    </row>
    <row r="594" spans="2:5" x14ac:dyDescent="0.25">
      <c r="B594" s="3">
        <v>626</v>
      </c>
      <c r="C594" s="73">
        <v>69.867724867724874</v>
      </c>
      <c r="E594"/>
    </row>
    <row r="595" spans="2:5" x14ac:dyDescent="0.25">
      <c r="B595" s="3">
        <v>627</v>
      </c>
      <c r="C595" s="73">
        <v>82.907896701000141</v>
      </c>
      <c r="E595"/>
    </row>
    <row r="596" spans="2:5" x14ac:dyDescent="0.25">
      <c r="B596" s="3">
        <v>628</v>
      </c>
      <c r="C596" s="73">
        <v>30.041666666666668</v>
      </c>
      <c r="E596"/>
    </row>
    <row r="597" spans="2:5" x14ac:dyDescent="0.25">
      <c r="B597" s="3">
        <v>629</v>
      </c>
      <c r="D597" s="73">
        <v>73.968000000000004</v>
      </c>
      <c r="E597"/>
    </row>
    <row r="598" spans="2:5" x14ac:dyDescent="0.25">
      <c r="B598" s="3">
        <v>631</v>
      </c>
      <c r="C598" s="73">
        <v>59.992164544564154</v>
      </c>
      <c r="E598"/>
    </row>
    <row r="599" spans="2:5" x14ac:dyDescent="0.25">
      <c r="B599" s="3">
        <v>633</v>
      </c>
      <c r="D599" s="73">
        <v>53.038095238095238</v>
      </c>
      <c r="E599"/>
    </row>
    <row r="600" spans="2:5" x14ac:dyDescent="0.25">
      <c r="B600" s="3">
        <v>635</v>
      </c>
      <c r="C600" s="73">
        <v>69.986760812003524</v>
      </c>
      <c r="E600"/>
    </row>
    <row r="601" spans="2:5" x14ac:dyDescent="0.25">
      <c r="B601" s="3">
        <v>636</v>
      </c>
      <c r="D601" s="73">
        <v>6.5681072221329941</v>
      </c>
      <c r="E601"/>
    </row>
    <row r="602" spans="2:5" x14ac:dyDescent="0.25">
      <c r="B602" s="3">
        <v>637</v>
      </c>
      <c r="D602" s="73">
        <v>103.84615384615384</v>
      </c>
      <c r="E602"/>
    </row>
    <row r="603" spans="2:5" x14ac:dyDescent="0.25">
      <c r="B603" s="3">
        <v>638</v>
      </c>
      <c r="D603" s="73">
        <v>99.127659574468083</v>
      </c>
      <c r="E603"/>
    </row>
    <row r="604" spans="2:5" x14ac:dyDescent="0.25">
      <c r="B604" s="3">
        <v>640</v>
      </c>
      <c r="D604" s="73">
        <v>76.922178988326849</v>
      </c>
      <c r="E604"/>
    </row>
    <row r="605" spans="2:5" x14ac:dyDescent="0.25">
      <c r="B605" s="3">
        <v>641</v>
      </c>
      <c r="C605" s="73">
        <v>60.550902061855673</v>
      </c>
      <c r="E605"/>
    </row>
    <row r="606" spans="2:5" x14ac:dyDescent="0.25">
      <c r="B606" s="3">
        <v>642</v>
      </c>
      <c r="C606" s="73">
        <v>78.588207657975104</v>
      </c>
      <c r="E606"/>
    </row>
    <row r="607" spans="2:5" x14ac:dyDescent="0.25">
      <c r="B607" s="3">
        <v>643</v>
      </c>
      <c r="C607" s="73">
        <v>87.962666666666664</v>
      </c>
      <c r="E607"/>
    </row>
    <row r="608" spans="2:5" x14ac:dyDescent="0.25">
      <c r="B608" s="3">
        <v>644</v>
      </c>
      <c r="D608" s="73">
        <v>21.212121212121211</v>
      </c>
      <c r="E608"/>
    </row>
    <row r="609" spans="2:5" x14ac:dyDescent="0.25">
      <c r="B609" s="3">
        <v>645</v>
      </c>
      <c r="D609" s="73">
        <v>37.999361294443261</v>
      </c>
      <c r="E609"/>
    </row>
    <row r="610" spans="2:5" x14ac:dyDescent="0.25">
      <c r="B610" s="3">
        <v>646</v>
      </c>
      <c r="D610" s="73">
        <v>29.999313893653515</v>
      </c>
      <c r="E610"/>
    </row>
    <row r="611" spans="2:5" x14ac:dyDescent="0.25">
      <c r="B611" s="3">
        <v>647</v>
      </c>
      <c r="D611" s="73">
        <v>103.5</v>
      </c>
      <c r="E611"/>
    </row>
    <row r="612" spans="2:5" x14ac:dyDescent="0.25">
      <c r="B612" s="3">
        <v>649</v>
      </c>
      <c r="D612" s="73">
        <v>102.09544573643412</v>
      </c>
      <c r="E612"/>
    </row>
    <row r="613" spans="2:5" x14ac:dyDescent="0.25">
      <c r="B613" s="3">
        <v>650</v>
      </c>
      <c r="D613" s="73">
        <v>2</v>
      </c>
      <c r="E613"/>
    </row>
    <row r="614" spans="2:5" x14ac:dyDescent="0.25">
      <c r="B614" s="3">
        <v>651</v>
      </c>
      <c r="D614" s="73">
        <v>44.994570837642193</v>
      </c>
      <c r="E614"/>
    </row>
    <row r="615" spans="2:5" x14ac:dyDescent="0.25">
      <c r="B615" s="3">
        <v>652</v>
      </c>
      <c r="C615" s="73">
        <v>31.012224938875306</v>
      </c>
      <c r="E615"/>
    </row>
    <row r="616" spans="2:5" x14ac:dyDescent="0.25">
      <c r="B616" s="3">
        <v>653</v>
      </c>
      <c r="C616" s="73">
        <v>59.970085470085472</v>
      </c>
      <c r="E616"/>
    </row>
    <row r="617" spans="2:5" x14ac:dyDescent="0.25">
      <c r="B617" s="3">
        <v>654</v>
      </c>
      <c r="C617" s="73">
        <v>58.9973474801061</v>
      </c>
      <c r="E617"/>
    </row>
    <row r="618" spans="2:5" x14ac:dyDescent="0.25">
      <c r="B618" s="3">
        <v>655</v>
      </c>
      <c r="C618" s="73">
        <v>50.045454545454547</v>
      </c>
      <c r="E618"/>
    </row>
    <row r="619" spans="2:5" x14ac:dyDescent="0.25">
      <c r="B619" s="3">
        <v>656</v>
      </c>
      <c r="D619" s="73">
        <v>66.4203153297113</v>
      </c>
      <c r="E619"/>
    </row>
    <row r="620" spans="2:5" x14ac:dyDescent="0.25">
      <c r="B620" s="3">
        <v>657</v>
      </c>
      <c r="D620" s="73">
        <v>58.857142857142854</v>
      </c>
      <c r="E620"/>
    </row>
    <row r="621" spans="2:5" x14ac:dyDescent="0.25">
      <c r="B621" s="3">
        <v>659</v>
      </c>
      <c r="D621" s="73">
        <v>87.371647509578551</v>
      </c>
      <c r="E621"/>
    </row>
    <row r="622" spans="2:5" x14ac:dyDescent="0.25">
      <c r="B622" s="3">
        <v>660</v>
      </c>
      <c r="D622" s="73">
        <v>96.597402597402592</v>
      </c>
      <c r="E622"/>
    </row>
    <row r="623" spans="2:5" x14ac:dyDescent="0.25">
      <c r="B623" s="3">
        <v>661</v>
      </c>
      <c r="D623" s="73">
        <v>10.316011636529577</v>
      </c>
      <c r="E623"/>
    </row>
    <row r="624" spans="2:5" x14ac:dyDescent="0.25">
      <c r="B624" s="3">
        <v>662</v>
      </c>
      <c r="D624" s="73">
        <v>67.984732824427482</v>
      </c>
      <c r="E624"/>
    </row>
    <row r="625" spans="2:5" x14ac:dyDescent="0.25">
      <c r="B625" s="3">
        <v>663</v>
      </c>
      <c r="D625" s="73">
        <v>88.781609195402297</v>
      </c>
      <c r="E625"/>
    </row>
    <row r="626" spans="2:5" x14ac:dyDescent="0.25">
      <c r="B626" s="3">
        <v>664</v>
      </c>
      <c r="D626" s="73">
        <v>24.99623706491063</v>
      </c>
      <c r="E626"/>
    </row>
    <row r="627" spans="2:5" x14ac:dyDescent="0.25">
      <c r="B627" s="3">
        <v>665</v>
      </c>
      <c r="C627" s="73">
        <v>44.922794117647058</v>
      </c>
      <c r="E627"/>
    </row>
    <row r="628" spans="2:5" x14ac:dyDescent="0.25">
      <c r="B628" s="3">
        <v>667</v>
      </c>
      <c r="C628" s="73">
        <v>29.009546539379475</v>
      </c>
      <c r="E628"/>
    </row>
    <row r="629" spans="2:5" x14ac:dyDescent="0.25">
      <c r="B629" s="3">
        <v>668</v>
      </c>
      <c r="D629" s="73">
        <v>73.59210526315789</v>
      </c>
      <c r="E629"/>
    </row>
    <row r="630" spans="2:5" x14ac:dyDescent="0.25">
      <c r="B630" s="3">
        <v>669</v>
      </c>
      <c r="C630" s="73">
        <v>107.97038864898211</v>
      </c>
      <c r="E630"/>
    </row>
    <row r="631" spans="2:5" x14ac:dyDescent="0.25">
      <c r="B631" s="3">
        <v>670</v>
      </c>
      <c r="C631" s="73">
        <v>68.987284287011803</v>
      </c>
      <c r="E631"/>
    </row>
    <row r="632" spans="2:5" x14ac:dyDescent="0.25">
      <c r="B632" s="3">
        <v>671</v>
      </c>
      <c r="C632" s="73">
        <v>111.02236719478098</v>
      </c>
      <c r="E632"/>
    </row>
    <row r="633" spans="2:5" x14ac:dyDescent="0.25">
      <c r="B633" s="3">
        <v>672</v>
      </c>
      <c r="D633" s="73">
        <v>16.776856247309677</v>
      </c>
      <c r="E633"/>
    </row>
    <row r="634" spans="2:5" x14ac:dyDescent="0.25">
      <c r="B634" s="3">
        <v>673</v>
      </c>
      <c r="D634" s="73">
        <v>42.155172413793103</v>
      </c>
      <c r="E634"/>
    </row>
    <row r="635" spans="2:5" x14ac:dyDescent="0.25">
      <c r="B635" s="3">
        <v>675</v>
      </c>
      <c r="C635" s="73">
        <v>36.0392749244713</v>
      </c>
      <c r="E635"/>
    </row>
    <row r="636" spans="2:5" x14ac:dyDescent="0.25">
      <c r="B636" s="3">
        <v>676</v>
      </c>
      <c r="C636" s="73">
        <v>101.03760683760684</v>
      </c>
      <c r="E636"/>
    </row>
    <row r="637" spans="2:5" x14ac:dyDescent="0.25">
      <c r="B637" s="3">
        <v>677</v>
      </c>
      <c r="D637" s="73">
        <v>39.927927927927925</v>
      </c>
      <c r="E637"/>
    </row>
    <row r="638" spans="2:5" x14ac:dyDescent="0.25">
      <c r="B638" s="3">
        <v>679</v>
      </c>
      <c r="C638" s="73">
        <v>39.97520661157025</v>
      </c>
      <c r="E638"/>
    </row>
    <row r="639" spans="2:5" x14ac:dyDescent="0.25">
      <c r="B639" s="3">
        <v>680</v>
      </c>
      <c r="D639" s="73">
        <v>47.993908629441627</v>
      </c>
      <c r="E639"/>
    </row>
    <row r="640" spans="2:5" x14ac:dyDescent="0.25">
      <c r="B640" s="3">
        <v>681</v>
      </c>
      <c r="D640" s="73">
        <v>95.978877489438744</v>
      </c>
      <c r="E640"/>
    </row>
    <row r="641" spans="2:5" x14ac:dyDescent="0.25">
      <c r="B641" s="3">
        <v>682</v>
      </c>
      <c r="C641" s="73">
        <v>78.728155339805824</v>
      </c>
      <c r="E641"/>
    </row>
    <row r="642" spans="2:5" x14ac:dyDescent="0.25">
      <c r="B642" s="3">
        <v>683</v>
      </c>
      <c r="C642" s="73">
        <v>56.081632653061227</v>
      </c>
      <c r="E642"/>
    </row>
    <row r="643" spans="2:5" x14ac:dyDescent="0.25">
      <c r="B643" s="3">
        <v>684</v>
      </c>
      <c r="C643" s="73">
        <v>52.341597796143247</v>
      </c>
      <c r="E643"/>
    </row>
    <row r="644" spans="2:5" x14ac:dyDescent="0.25">
      <c r="B644" s="3">
        <v>685</v>
      </c>
      <c r="D644" s="73">
        <v>77.312814974802009</v>
      </c>
      <c r="E644"/>
    </row>
    <row r="645" spans="2:5" x14ac:dyDescent="0.25">
      <c r="B645" s="3">
        <v>686</v>
      </c>
      <c r="C645" s="73">
        <v>107.32089552238806</v>
      </c>
      <c r="E645"/>
    </row>
    <row r="646" spans="2:5" x14ac:dyDescent="0.25">
      <c r="B646" s="3">
        <v>687</v>
      </c>
      <c r="C646" s="73">
        <v>51.970260223048328</v>
      </c>
      <c r="E646"/>
    </row>
    <row r="647" spans="2:5" x14ac:dyDescent="0.25">
      <c r="B647" s="3">
        <v>688</v>
      </c>
      <c r="C647" s="73">
        <v>71.137142857142862</v>
      </c>
      <c r="E647"/>
    </row>
    <row r="648" spans="2:5" x14ac:dyDescent="0.25">
      <c r="B648" s="3">
        <v>689</v>
      </c>
      <c r="C648" s="73">
        <v>106.49275362318841</v>
      </c>
      <c r="E648"/>
    </row>
    <row r="649" spans="2:5" x14ac:dyDescent="0.25">
      <c r="B649" s="3">
        <v>690</v>
      </c>
      <c r="C649" s="73">
        <v>42.93684210526316</v>
      </c>
      <c r="E649"/>
    </row>
    <row r="650" spans="2:5" x14ac:dyDescent="0.25">
      <c r="B650" s="3">
        <v>691</v>
      </c>
      <c r="C650" s="73">
        <v>30.037974683544302</v>
      </c>
      <c r="E650"/>
    </row>
    <row r="651" spans="2:5" x14ac:dyDescent="0.25">
      <c r="B651" s="3">
        <v>692</v>
      </c>
      <c r="D651" s="73">
        <v>81.176294969398413</v>
      </c>
      <c r="E651"/>
    </row>
    <row r="652" spans="2:5" x14ac:dyDescent="0.25">
      <c r="B652" s="3">
        <v>693</v>
      </c>
      <c r="D652" s="73">
        <v>66.016018306636155</v>
      </c>
      <c r="E652"/>
    </row>
    <row r="653" spans="2:5" x14ac:dyDescent="0.25">
      <c r="B653" s="3">
        <v>694</v>
      </c>
      <c r="D653" s="73">
        <v>96.911392405063296</v>
      </c>
      <c r="E653"/>
    </row>
    <row r="654" spans="2:5" x14ac:dyDescent="0.25">
      <c r="B654" s="3">
        <v>695</v>
      </c>
      <c r="C654" s="73">
        <v>62.867346938775512</v>
      </c>
      <c r="E654"/>
    </row>
    <row r="655" spans="2:5" x14ac:dyDescent="0.25">
      <c r="B655" s="3">
        <v>696</v>
      </c>
      <c r="D655" s="73">
        <v>108.98537682789652</v>
      </c>
      <c r="E655"/>
    </row>
    <row r="656" spans="2:5" x14ac:dyDescent="0.25">
      <c r="B656" s="3">
        <v>697</v>
      </c>
      <c r="C656" s="73">
        <v>26.999314599040439</v>
      </c>
      <c r="E656"/>
    </row>
    <row r="657" spans="2:5" x14ac:dyDescent="0.25">
      <c r="B657" s="3">
        <v>698</v>
      </c>
      <c r="C657" s="73">
        <v>49.245566623720784</v>
      </c>
      <c r="E657"/>
    </row>
    <row r="658" spans="2:5" x14ac:dyDescent="0.25">
      <c r="B658" s="3">
        <v>699</v>
      </c>
      <c r="D658" s="73">
        <v>111.51785714285714</v>
      </c>
      <c r="E658"/>
    </row>
    <row r="659" spans="2:5" x14ac:dyDescent="0.25">
      <c r="B659" s="3">
        <v>700</v>
      </c>
      <c r="D659" s="73">
        <v>3</v>
      </c>
      <c r="E659"/>
    </row>
    <row r="660" spans="2:5" x14ac:dyDescent="0.25">
      <c r="B660" s="3">
        <v>701</v>
      </c>
      <c r="C660" s="73">
        <v>110.99268292682927</v>
      </c>
      <c r="E660"/>
    </row>
    <row r="661" spans="2:5" x14ac:dyDescent="0.25">
      <c r="B661" s="3">
        <v>702</v>
      </c>
      <c r="D661" s="73">
        <v>56.746987951807228</v>
      </c>
      <c r="E661"/>
    </row>
    <row r="662" spans="2:5" x14ac:dyDescent="0.25">
      <c r="B662" s="3">
        <v>703</v>
      </c>
      <c r="C662" s="73">
        <v>97.020608439646708</v>
      </c>
      <c r="E662"/>
    </row>
    <row r="663" spans="2:5" x14ac:dyDescent="0.25">
      <c r="B663" s="3">
        <v>704</v>
      </c>
      <c r="C663" s="73">
        <v>92.08620689655173</v>
      </c>
      <c r="E663"/>
    </row>
    <row r="664" spans="2:5" x14ac:dyDescent="0.25">
      <c r="B664" s="3">
        <v>705</v>
      </c>
      <c r="D664" s="73">
        <v>95.386973180076623</v>
      </c>
      <c r="E664"/>
    </row>
    <row r="665" spans="2:5" x14ac:dyDescent="0.25">
      <c r="B665" s="3">
        <v>706</v>
      </c>
      <c r="C665" s="73">
        <v>69.152965245378113</v>
      </c>
      <c r="E665"/>
    </row>
    <row r="666" spans="2:5" x14ac:dyDescent="0.25">
      <c r="B666" s="3">
        <v>707</v>
      </c>
      <c r="C666" s="73">
        <v>68.922619047619051</v>
      </c>
      <c r="E666"/>
    </row>
    <row r="667" spans="2:5" x14ac:dyDescent="0.25">
      <c r="B667" s="3">
        <v>708</v>
      </c>
      <c r="C667" s="73">
        <v>91.392944038929443</v>
      </c>
      <c r="E667"/>
    </row>
    <row r="668" spans="2:5" x14ac:dyDescent="0.25">
      <c r="B668" s="3">
        <v>709</v>
      </c>
      <c r="C668" s="73">
        <v>75.021505376344081</v>
      </c>
      <c r="E668"/>
    </row>
    <row r="669" spans="2:5" x14ac:dyDescent="0.25">
      <c r="B669" s="3">
        <v>710</v>
      </c>
      <c r="C669" s="73">
        <v>50.863999999999997</v>
      </c>
      <c r="E669"/>
    </row>
    <row r="670" spans="2:5" x14ac:dyDescent="0.25">
      <c r="B670" s="3">
        <v>711</v>
      </c>
      <c r="D670" s="73">
        <v>90</v>
      </c>
      <c r="E670"/>
    </row>
    <row r="671" spans="2:5" x14ac:dyDescent="0.25">
      <c r="B671" s="3">
        <v>712</v>
      </c>
      <c r="C671" s="73">
        <v>72.896039603960389</v>
      </c>
      <c r="E671"/>
    </row>
    <row r="672" spans="2:5" x14ac:dyDescent="0.25">
      <c r="B672" s="3">
        <v>713</v>
      </c>
      <c r="C672" s="73">
        <v>108.48543689320388</v>
      </c>
      <c r="E672"/>
    </row>
    <row r="673" spans="2:5" x14ac:dyDescent="0.25">
      <c r="B673" s="3">
        <v>714</v>
      </c>
      <c r="C673" s="73">
        <v>101.98095238095237</v>
      </c>
      <c r="E673"/>
    </row>
    <row r="674" spans="2:5" x14ac:dyDescent="0.25">
      <c r="B674" s="3">
        <v>715</v>
      </c>
      <c r="D674" s="73">
        <v>44.009146341463413</v>
      </c>
      <c r="E674"/>
    </row>
    <row r="675" spans="2:5" x14ac:dyDescent="0.25">
      <c r="B675" s="3">
        <v>716</v>
      </c>
      <c r="C675" s="73">
        <v>65.942675159235662</v>
      </c>
      <c r="E675"/>
    </row>
    <row r="676" spans="2:5" x14ac:dyDescent="0.25">
      <c r="B676" s="3">
        <v>717</v>
      </c>
      <c r="C676" s="73">
        <v>24.987387387387386</v>
      </c>
      <c r="E676"/>
    </row>
    <row r="677" spans="2:5" x14ac:dyDescent="0.25">
      <c r="B677" s="3">
        <v>718</v>
      </c>
      <c r="C677" s="73">
        <v>28.003367003367003</v>
      </c>
      <c r="E677"/>
    </row>
    <row r="678" spans="2:5" x14ac:dyDescent="0.25">
      <c r="B678" s="3">
        <v>719</v>
      </c>
      <c r="C678" s="73">
        <v>85.829268292682926</v>
      </c>
      <c r="E678"/>
    </row>
    <row r="679" spans="2:5" x14ac:dyDescent="0.25">
      <c r="B679" s="3">
        <v>722</v>
      </c>
      <c r="C679" s="73">
        <v>25.00197628458498</v>
      </c>
      <c r="E679"/>
    </row>
    <row r="680" spans="2:5" x14ac:dyDescent="0.25">
      <c r="B680" s="3">
        <v>723</v>
      </c>
      <c r="C680" s="73">
        <v>61.75428784489187</v>
      </c>
      <c r="E680"/>
    </row>
    <row r="681" spans="2:5" x14ac:dyDescent="0.25">
      <c r="B681" s="3">
        <v>724</v>
      </c>
      <c r="C681" s="73">
        <v>106.97254678445901</v>
      </c>
      <c r="E681"/>
    </row>
    <row r="682" spans="2:5" x14ac:dyDescent="0.25">
      <c r="B682" s="3">
        <v>725</v>
      </c>
      <c r="D682" s="73">
        <v>61.008145363408524</v>
      </c>
      <c r="E682"/>
    </row>
    <row r="683" spans="2:5" x14ac:dyDescent="0.25">
      <c r="B683" s="3">
        <v>727</v>
      </c>
      <c r="C683" s="73">
        <v>81.132596685082873</v>
      </c>
      <c r="E683"/>
    </row>
    <row r="684" spans="2:5" x14ac:dyDescent="0.25">
      <c r="B684" s="3">
        <v>728</v>
      </c>
      <c r="D684" s="73">
        <v>73.5</v>
      </c>
      <c r="E684"/>
    </row>
    <row r="685" spans="2:5" x14ac:dyDescent="0.25">
      <c r="B685" s="3">
        <v>729</v>
      </c>
      <c r="C685" s="73">
        <v>85.221311475409834</v>
      </c>
      <c r="E685"/>
    </row>
    <row r="686" spans="2:5" x14ac:dyDescent="0.25">
      <c r="B686" s="3">
        <v>730</v>
      </c>
      <c r="C686" s="73">
        <v>84.066859066859053</v>
      </c>
      <c r="E686"/>
    </row>
    <row r="687" spans="2:5" x14ac:dyDescent="0.25">
      <c r="B687" s="3">
        <v>732</v>
      </c>
      <c r="D687" s="73">
        <v>96.005352363960753</v>
      </c>
      <c r="E687"/>
    </row>
    <row r="688" spans="2:5" x14ac:dyDescent="0.25">
      <c r="B688" s="3">
        <v>733</v>
      </c>
      <c r="C688" s="73">
        <v>84.96632653061225</v>
      </c>
      <c r="E688"/>
    </row>
    <row r="689" spans="2:5" x14ac:dyDescent="0.25">
      <c r="B689" s="3">
        <v>734</v>
      </c>
      <c r="C689" s="73">
        <v>25.007462686567163</v>
      </c>
      <c r="E689"/>
    </row>
    <row r="690" spans="2:5" x14ac:dyDescent="0.25">
      <c r="B690" s="3">
        <v>735</v>
      </c>
      <c r="C690" s="73">
        <v>65.998995479658461</v>
      </c>
      <c r="E690"/>
    </row>
    <row r="691" spans="2:5" x14ac:dyDescent="0.25">
      <c r="B691" s="3">
        <v>737</v>
      </c>
      <c r="C691" s="73">
        <v>27.933333333333334</v>
      </c>
      <c r="E691"/>
    </row>
    <row r="692" spans="2:5" x14ac:dyDescent="0.25">
      <c r="B692" s="3">
        <v>738</v>
      </c>
      <c r="D692" s="73">
        <v>103.8</v>
      </c>
      <c r="E692"/>
    </row>
    <row r="693" spans="2:5" x14ac:dyDescent="0.25">
      <c r="B693" s="3">
        <v>739</v>
      </c>
      <c r="D693" s="73">
        <v>31.937172774869111</v>
      </c>
      <c r="E693"/>
    </row>
    <row r="694" spans="2:5" x14ac:dyDescent="0.25">
      <c r="B694" s="3">
        <v>740</v>
      </c>
      <c r="D694" s="73">
        <v>99.5</v>
      </c>
      <c r="E694"/>
    </row>
    <row r="695" spans="2:5" x14ac:dyDescent="0.25">
      <c r="B695" s="3">
        <v>741</v>
      </c>
      <c r="C695" s="73">
        <v>108.84615384615384</v>
      </c>
      <c r="E695"/>
    </row>
    <row r="696" spans="2:5" x14ac:dyDescent="0.25">
      <c r="B696" s="3">
        <v>742</v>
      </c>
      <c r="C696" s="73">
        <v>110.76229508196721</v>
      </c>
      <c r="E696"/>
    </row>
    <row r="697" spans="2:5" x14ac:dyDescent="0.25">
      <c r="B697" s="3">
        <v>743</v>
      </c>
      <c r="D697" s="73">
        <v>29.647058823529413</v>
      </c>
      <c r="E697"/>
    </row>
    <row r="698" spans="2:5" x14ac:dyDescent="0.25">
      <c r="B698" s="3">
        <v>744</v>
      </c>
      <c r="C698" s="73">
        <v>101.71428571428571</v>
      </c>
      <c r="E698"/>
    </row>
    <row r="699" spans="2:5" x14ac:dyDescent="0.25">
      <c r="B699" s="3">
        <v>745</v>
      </c>
      <c r="D699" s="73">
        <v>61.5</v>
      </c>
      <c r="E699"/>
    </row>
    <row r="700" spans="2:5" x14ac:dyDescent="0.25">
      <c r="B700" s="3">
        <v>746</v>
      </c>
      <c r="C700" s="73">
        <v>35</v>
      </c>
      <c r="E700"/>
    </row>
    <row r="701" spans="2:5" x14ac:dyDescent="0.25">
      <c r="B701" s="3">
        <v>747</v>
      </c>
      <c r="C701" s="73">
        <v>40.049999999999997</v>
      </c>
      <c r="E701"/>
    </row>
    <row r="702" spans="2:5" x14ac:dyDescent="0.25">
      <c r="B702" s="3">
        <v>749</v>
      </c>
      <c r="C702" s="73">
        <v>36.959016393442624</v>
      </c>
      <c r="E702"/>
    </row>
    <row r="703" spans="2:5" x14ac:dyDescent="0.25">
      <c r="B703" s="3">
        <v>750</v>
      </c>
      <c r="D703" s="73">
        <v>1.1494252873563218</v>
      </c>
      <c r="E703"/>
    </row>
    <row r="704" spans="2:5" x14ac:dyDescent="0.25">
      <c r="B704" s="3">
        <v>751</v>
      </c>
      <c r="C704" s="73">
        <v>30.974074074074075</v>
      </c>
      <c r="E704"/>
    </row>
    <row r="705" spans="2:5" x14ac:dyDescent="0.25">
      <c r="B705" s="3">
        <v>753</v>
      </c>
      <c r="C705" s="73">
        <v>88.065693430656935</v>
      </c>
      <c r="E705"/>
    </row>
    <row r="706" spans="2:5" x14ac:dyDescent="0.25">
      <c r="B706" s="3">
        <v>754</v>
      </c>
      <c r="C706" s="73">
        <v>37.005616224648989</v>
      </c>
      <c r="E706"/>
    </row>
    <row r="707" spans="2:5" x14ac:dyDescent="0.25">
      <c r="B707" s="3">
        <v>755</v>
      </c>
      <c r="C707" s="73">
        <v>3.4889782543938042</v>
      </c>
      <c r="E707"/>
    </row>
    <row r="708" spans="2:5" x14ac:dyDescent="0.25">
      <c r="B708" s="3">
        <v>756</v>
      </c>
      <c r="C708" s="73">
        <v>67.817567567567565</v>
      </c>
      <c r="E708"/>
    </row>
    <row r="709" spans="2:5" x14ac:dyDescent="0.25">
      <c r="B709" s="3">
        <v>757</v>
      </c>
      <c r="C709" s="73">
        <v>49.964912280701753</v>
      </c>
      <c r="E709"/>
    </row>
    <row r="710" spans="2:5" x14ac:dyDescent="0.25">
      <c r="B710" s="3">
        <v>758</v>
      </c>
      <c r="C710" s="73">
        <v>83.345809877430426</v>
      </c>
      <c r="E710"/>
    </row>
    <row r="711" spans="2:5" x14ac:dyDescent="0.25">
      <c r="B711" s="3">
        <v>759</v>
      </c>
      <c r="D711" s="73">
        <v>89.964678178963894</v>
      </c>
      <c r="E711"/>
    </row>
    <row r="712" spans="2:5" x14ac:dyDescent="0.25">
      <c r="B712" s="3">
        <v>760</v>
      </c>
      <c r="D712" s="73">
        <v>79.009523809523813</v>
      </c>
      <c r="E712"/>
    </row>
    <row r="713" spans="2:5" x14ac:dyDescent="0.25">
      <c r="B713" s="3">
        <v>761</v>
      </c>
      <c r="C713" s="73">
        <v>86.867469879518069</v>
      </c>
      <c r="E713"/>
    </row>
    <row r="714" spans="2:5" x14ac:dyDescent="0.25">
      <c r="B714" s="3">
        <v>762</v>
      </c>
      <c r="C714" s="73">
        <v>41.63758389261745</v>
      </c>
      <c r="E714"/>
    </row>
    <row r="715" spans="2:5" x14ac:dyDescent="0.25">
      <c r="B715" s="3">
        <v>763</v>
      </c>
      <c r="C715" s="73">
        <v>26.970212765957445</v>
      </c>
      <c r="E715"/>
    </row>
    <row r="716" spans="2:5" x14ac:dyDescent="0.25">
      <c r="B716" s="3">
        <v>764</v>
      </c>
      <c r="C716" s="73">
        <v>54.121621621621621</v>
      </c>
      <c r="E716"/>
    </row>
    <row r="717" spans="2:5" x14ac:dyDescent="0.25">
      <c r="B717" s="3">
        <v>765</v>
      </c>
      <c r="C717" s="73">
        <v>41.035353535353536</v>
      </c>
      <c r="E717"/>
    </row>
    <row r="718" spans="2:5" x14ac:dyDescent="0.25">
      <c r="B718" s="3">
        <v>766</v>
      </c>
      <c r="D718" s="73">
        <v>36.947932452911886</v>
      </c>
      <c r="E718"/>
    </row>
    <row r="719" spans="2:5" x14ac:dyDescent="0.25">
      <c r="B719" s="3">
        <v>767</v>
      </c>
      <c r="D719" s="73">
        <v>107.93762183235867</v>
      </c>
      <c r="E719"/>
    </row>
    <row r="720" spans="2:5" x14ac:dyDescent="0.25">
      <c r="B720" s="3">
        <v>768</v>
      </c>
      <c r="C720" s="73">
        <v>73.92</v>
      </c>
      <c r="E720"/>
    </row>
    <row r="721" spans="2:5" x14ac:dyDescent="0.25">
      <c r="B721" s="3">
        <v>769</v>
      </c>
      <c r="D721" s="73">
        <v>31.995894428152493</v>
      </c>
      <c r="E721"/>
    </row>
    <row r="722" spans="2:5" x14ac:dyDescent="0.25">
      <c r="B722" s="3">
        <v>770</v>
      </c>
      <c r="C722" s="73">
        <v>53.898148148148145</v>
      </c>
      <c r="E722"/>
    </row>
    <row r="723" spans="2:5" x14ac:dyDescent="0.25">
      <c r="B723" s="3">
        <v>772</v>
      </c>
      <c r="C723" s="73">
        <v>32.999805409612762</v>
      </c>
      <c r="E723"/>
    </row>
    <row r="724" spans="2:5" x14ac:dyDescent="0.25">
      <c r="B724" s="3">
        <v>773</v>
      </c>
      <c r="C724" s="73">
        <v>43.00254993625159</v>
      </c>
      <c r="E724"/>
    </row>
    <row r="725" spans="2:5" x14ac:dyDescent="0.25">
      <c r="B725" s="3">
        <v>774</v>
      </c>
      <c r="C725" s="73">
        <v>86.858974358974365</v>
      </c>
      <c r="E725"/>
    </row>
    <row r="726" spans="2:5" x14ac:dyDescent="0.25">
      <c r="B726" s="3">
        <v>775</v>
      </c>
      <c r="D726" s="73">
        <v>96.8</v>
      </c>
      <c r="E726"/>
    </row>
    <row r="727" spans="2:5" x14ac:dyDescent="0.25">
      <c r="B727" s="3">
        <v>776</v>
      </c>
      <c r="D727" s="73">
        <v>32.995456610631528</v>
      </c>
      <c r="E727"/>
    </row>
    <row r="728" spans="2:5" x14ac:dyDescent="0.25">
      <c r="B728" s="3">
        <v>777</v>
      </c>
      <c r="D728" s="73">
        <v>68.028106508875737</v>
      </c>
      <c r="E728"/>
    </row>
    <row r="729" spans="2:5" x14ac:dyDescent="0.25">
      <c r="B729" s="3">
        <v>778</v>
      </c>
      <c r="C729" s="73">
        <v>61.320641762452112</v>
      </c>
      <c r="E729"/>
    </row>
    <row r="730" spans="2:5" x14ac:dyDescent="0.25">
      <c r="B730" s="3">
        <v>779</v>
      </c>
      <c r="D730" s="73">
        <v>105.04572803850782</v>
      </c>
      <c r="E730"/>
    </row>
    <row r="731" spans="2:5" x14ac:dyDescent="0.25">
      <c r="B731" s="3">
        <v>780</v>
      </c>
      <c r="C731" s="73">
        <v>33.054878048780488</v>
      </c>
      <c r="E731"/>
    </row>
    <row r="732" spans="2:5" x14ac:dyDescent="0.25">
      <c r="B732" s="3">
        <v>782</v>
      </c>
      <c r="C732" s="73">
        <v>68.204968944099377</v>
      </c>
      <c r="E732"/>
    </row>
    <row r="733" spans="2:5" x14ac:dyDescent="0.25">
      <c r="B733" s="3">
        <v>783</v>
      </c>
      <c r="C733" s="73">
        <v>75.731884057971016</v>
      </c>
      <c r="E733"/>
    </row>
    <row r="734" spans="2:5" x14ac:dyDescent="0.25">
      <c r="B734" s="3">
        <v>784</v>
      </c>
      <c r="C734" s="73">
        <v>30.996070133010882</v>
      </c>
      <c r="E734"/>
    </row>
    <row r="735" spans="2:5" x14ac:dyDescent="0.25">
      <c r="B735" s="3">
        <v>785</v>
      </c>
      <c r="C735" s="73">
        <v>68.377107224013102</v>
      </c>
      <c r="E735"/>
    </row>
    <row r="736" spans="2:5" x14ac:dyDescent="0.25">
      <c r="B736" s="3">
        <v>786</v>
      </c>
      <c r="C736" s="73">
        <v>52.879227053140099</v>
      </c>
      <c r="E736"/>
    </row>
    <row r="737" spans="2:5" x14ac:dyDescent="0.25">
      <c r="B737" s="3">
        <v>787</v>
      </c>
      <c r="D737" s="73">
        <v>53.792288425582946</v>
      </c>
      <c r="E737"/>
    </row>
    <row r="738" spans="2:5" x14ac:dyDescent="0.25">
      <c r="B738" s="3">
        <v>789</v>
      </c>
      <c r="D738" s="73">
        <v>74.466666666666669</v>
      </c>
      <c r="E738"/>
    </row>
    <row r="739" spans="2:5" x14ac:dyDescent="0.25">
      <c r="B739" s="3">
        <v>791</v>
      </c>
      <c r="D739" s="73">
        <v>90</v>
      </c>
      <c r="E739"/>
    </row>
    <row r="740" spans="2:5" x14ac:dyDescent="0.25">
      <c r="B740" s="3">
        <v>792</v>
      </c>
      <c r="D740" s="73">
        <v>97.142857142857139</v>
      </c>
      <c r="E740"/>
    </row>
    <row r="741" spans="2:5" x14ac:dyDescent="0.25">
      <c r="B741" s="3">
        <v>793</v>
      </c>
      <c r="C741" s="73">
        <v>75.074815837937393</v>
      </c>
      <c r="E741"/>
    </row>
    <row r="742" spans="2:5" x14ac:dyDescent="0.25">
      <c r="B742" s="3">
        <v>794</v>
      </c>
      <c r="C742" s="73">
        <v>75.236363636363635</v>
      </c>
      <c r="E742"/>
    </row>
    <row r="743" spans="2:5" x14ac:dyDescent="0.25">
      <c r="B743" s="3">
        <v>795</v>
      </c>
      <c r="D743" s="73">
        <v>32.967741935483872</v>
      </c>
      <c r="E743"/>
    </row>
    <row r="744" spans="2:5" x14ac:dyDescent="0.25">
      <c r="B744" s="3">
        <v>796</v>
      </c>
      <c r="D744" s="73">
        <v>54.807692307692307</v>
      </c>
      <c r="E744"/>
    </row>
    <row r="745" spans="2:5" x14ac:dyDescent="0.25">
      <c r="B745" s="3">
        <v>797</v>
      </c>
      <c r="C745" s="73">
        <v>45.037837837837834</v>
      </c>
      <c r="E745"/>
    </row>
    <row r="746" spans="2:5" x14ac:dyDescent="0.25">
      <c r="B746" s="3">
        <v>798</v>
      </c>
      <c r="C746" s="73">
        <v>52.958677685950413</v>
      </c>
      <c r="E746"/>
    </row>
    <row r="747" spans="2:5" x14ac:dyDescent="0.25">
      <c r="B747" s="3">
        <v>799</v>
      </c>
      <c r="D747" s="73">
        <v>68.986159981233882</v>
      </c>
      <c r="E747"/>
    </row>
    <row r="748" spans="2:5" x14ac:dyDescent="0.25">
      <c r="B748" s="3">
        <v>800</v>
      </c>
      <c r="D748" s="73">
        <v>1.0416666666666667</v>
      </c>
      <c r="E748"/>
    </row>
    <row r="749" spans="2:5" x14ac:dyDescent="0.25">
      <c r="B749" s="3">
        <v>801</v>
      </c>
      <c r="C749" s="73">
        <v>44.028301886792455</v>
      </c>
      <c r="E749"/>
    </row>
    <row r="750" spans="2:5" x14ac:dyDescent="0.25">
      <c r="B750" s="3">
        <v>802</v>
      </c>
      <c r="C750" s="73">
        <v>86.028169014084511</v>
      </c>
      <c r="E750"/>
    </row>
    <row r="751" spans="2:5" x14ac:dyDescent="0.25">
      <c r="B751" s="3">
        <v>803</v>
      </c>
      <c r="C751" s="73">
        <v>28.012875536480685</v>
      </c>
      <c r="E751"/>
    </row>
    <row r="752" spans="2:5" x14ac:dyDescent="0.25">
      <c r="B752" s="3">
        <v>804</v>
      </c>
      <c r="C752" s="73">
        <v>32.050458715596328</v>
      </c>
      <c r="E752"/>
    </row>
    <row r="753" spans="2:5" x14ac:dyDescent="0.25">
      <c r="B753" s="3">
        <v>805</v>
      </c>
      <c r="D753" s="73">
        <v>49.403986777521787</v>
      </c>
      <c r="E753"/>
    </row>
    <row r="754" spans="2:5" x14ac:dyDescent="0.25">
      <c r="B754" s="3">
        <v>806</v>
      </c>
      <c r="C754" s="73">
        <v>108.71052631578948</v>
      </c>
      <c r="E754"/>
    </row>
    <row r="755" spans="2:5" x14ac:dyDescent="0.25">
      <c r="B755" s="3">
        <v>807</v>
      </c>
      <c r="C755" s="73">
        <v>42.97674418604651</v>
      </c>
      <c r="E755"/>
    </row>
    <row r="756" spans="2:5" x14ac:dyDescent="0.25">
      <c r="B756" s="3">
        <v>808</v>
      </c>
      <c r="D756" s="73">
        <v>83.315789473684205</v>
      </c>
      <c r="E756"/>
    </row>
    <row r="757" spans="2:5" x14ac:dyDescent="0.25">
      <c r="B757" s="3">
        <v>809</v>
      </c>
      <c r="D757" s="73">
        <v>43.75</v>
      </c>
      <c r="E757"/>
    </row>
    <row r="758" spans="2:5" x14ac:dyDescent="0.25">
      <c r="B758" s="3">
        <v>810</v>
      </c>
      <c r="C758" s="73">
        <v>55.927601809954751</v>
      </c>
      <c r="E758"/>
    </row>
    <row r="759" spans="2:5" x14ac:dyDescent="0.25">
      <c r="B759" s="3">
        <v>811</v>
      </c>
      <c r="D759" s="73">
        <v>105.03681885125184</v>
      </c>
      <c r="E759"/>
    </row>
    <row r="760" spans="2:5" x14ac:dyDescent="0.25">
      <c r="B760" s="3">
        <v>812</v>
      </c>
      <c r="C760" s="73">
        <v>36.363636363636367</v>
      </c>
      <c r="E760"/>
    </row>
    <row r="761" spans="2:5" x14ac:dyDescent="0.25">
      <c r="B761" s="3">
        <v>813</v>
      </c>
      <c r="C761" s="73">
        <v>112.66176470588235</v>
      </c>
      <c r="E761"/>
    </row>
    <row r="762" spans="2:5" x14ac:dyDescent="0.25">
      <c r="B762" s="3">
        <v>814</v>
      </c>
      <c r="D762" s="73">
        <v>10.984509979148049</v>
      </c>
      <c r="E762"/>
    </row>
    <row r="763" spans="2:5" x14ac:dyDescent="0.25">
      <c r="B763" s="3">
        <v>815</v>
      </c>
      <c r="C763" s="73">
        <v>48.522106308991553</v>
      </c>
      <c r="E763"/>
    </row>
    <row r="764" spans="2:5" x14ac:dyDescent="0.25">
      <c r="B764" s="3">
        <v>816</v>
      </c>
      <c r="C764" s="73">
        <v>106.39097744360902</v>
      </c>
      <c r="E764"/>
    </row>
    <row r="765" spans="2:5" x14ac:dyDescent="0.25">
      <c r="B765" s="3">
        <v>817</v>
      </c>
      <c r="C765" s="73">
        <v>76.011249497790274</v>
      </c>
      <c r="E765"/>
    </row>
    <row r="766" spans="2:5" x14ac:dyDescent="0.25">
      <c r="B766" s="3">
        <v>818</v>
      </c>
      <c r="C766" s="73">
        <v>111.07246376811594</v>
      </c>
      <c r="E766"/>
    </row>
    <row r="767" spans="2:5" x14ac:dyDescent="0.25">
      <c r="B767" s="3">
        <v>819</v>
      </c>
      <c r="D767" s="73">
        <v>95.936170212765958</v>
      </c>
      <c r="E767"/>
    </row>
    <row r="768" spans="2:5" x14ac:dyDescent="0.25">
      <c r="B768" s="3">
        <v>820</v>
      </c>
      <c r="C768" s="73">
        <v>49.474725003089851</v>
      </c>
      <c r="E768"/>
    </row>
    <row r="769" spans="2:5" x14ac:dyDescent="0.25">
      <c r="B769" s="3">
        <v>821</v>
      </c>
      <c r="C769" s="73">
        <v>67.966666666666669</v>
      </c>
      <c r="E769"/>
    </row>
    <row r="770" spans="2:5" x14ac:dyDescent="0.25">
      <c r="B770" s="3">
        <v>822</v>
      </c>
      <c r="C770" s="73">
        <v>89.991428571428571</v>
      </c>
      <c r="E770"/>
    </row>
    <row r="771" spans="2:5" x14ac:dyDescent="0.25">
      <c r="B771" s="3">
        <v>823</v>
      </c>
      <c r="C771" s="73">
        <v>58.095238095238095</v>
      </c>
      <c r="E771"/>
    </row>
    <row r="772" spans="2:5" x14ac:dyDescent="0.25">
      <c r="B772" s="3">
        <v>824</v>
      </c>
      <c r="C772" s="73">
        <v>83.996875000000003</v>
      </c>
      <c r="E772"/>
    </row>
    <row r="773" spans="2:5" x14ac:dyDescent="0.25">
      <c r="B773" s="3">
        <v>825</v>
      </c>
      <c r="C773" s="73">
        <v>102.13046343070503</v>
      </c>
      <c r="E773"/>
    </row>
    <row r="774" spans="2:5" x14ac:dyDescent="0.25">
      <c r="B774" s="3">
        <v>826</v>
      </c>
      <c r="C774" s="73">
        <v>65.963917525773198</v>
      </c>
      <c r="E774"/>
    </row>
    <row r="775" spans="2:5" x14ac:dyDescent="0.25">
      <c r="B775" s="3">
        <v>827</v>
      </c>
      <c r="C775" s="73">
        <v>50.204616140121132</v>
      </c>
      <c r="E775"/>
    </row>
    <row r="776" spans="2:5" x14ac:dyDescent="0.25">
      <c r="B776" s="3">
        <v>828</v>
      </c>
      <c r="D776" s="73">
        <v>69.98571428571428</v>
      </c>
      <c r="E776"/>
    </row>
    <row r="777" spans="2:5" x14ac:dyDescent="0.25">
      <c r="B777" s="3">
        <v>829</v>
      </c>
      <c r="D777" s="73">
        <v>32.006493506493506</v>
      </c>
      <c r="E777"/>
    </row>
    <row r="778" spans="2:5" x14ac:dyDescent="0.25">
      <c r="B778" s="3">
        <v>830</v>
      </c>
      <c r="D778" s="73">
        <v>64.727272727272734</v>
      </c>
      <c r="E778"/>
    </row>
    <row r="779" spans="2:5" x14ac:dyDescent="0.25">
      <c r="B779" s="3">
        <v>831</v>
      </c>
      <c r="C779" s="73">
        <v>24.998110087408456</v>
      </c>
      <c r="E779"/>
    </row>
    <row r="780" spans="2:5" x14ac:dyDescent="0.25">
      <c r="B780" s="3">
        <v>832</v>
      </c>
      <c r="C780" s="73">
        <v>14.072069800178181</v>
      </c>
      <c r="E780"/>
    </row>
    <row r="781" spans="2:5" x14ac:dyDescent="0.25">
      <c r="B781" s="3">
        <v>833</v>
      </c>
      <c r="C781" s="73">
        <v>8.7115119018604279</v>
      </c>
      <c r="E781"/>
    </row>
    <row r="782" spans="2:5" x14ac:dyDescent="0.25">
      <c r="B782" s="3">
        <v>834</v>
      </c>
      <c r="C782" s="73">
        <v>94.352941176470594</v>
      </c>
      <c r="E782"/>
    </row>
    <row r="783" spans="2:5" x14ac:dyDescent="0.25">
      <c r="B783" s="3">
        <v>835</v>
      </c>
      <c r="D783" s="73">
        <v>44.001706484641637</v>
      </c>
      <c r="E783"/>
    </row>
    <row r="784" spans="2:5" x14ac:dyDescent="0.25">
      <c r="B784" s="3">
        <v>836</v>
      </c>
      <c r="D784" s="73">
        <v>64.744680851063833</v>
      </c>
      <c r="E784"/>
    </row>
    <row r="785" spans="2:5" x14ac:dyDescent="0.25">
      <c r="B785" s="3">
        <v>837</v>
      </c>
      <c r="C785" s="73">
        <v>84.00667779632721</v>
      </c>
      <c r="E785"/>
    </row>
    <row r="786" spans="2:5" x14ac:dyDescent="0.25">
      <c r="B786" s="3">
        <v>838</v>
      </c>
      <c r="C786" s="73">
        <v>34.061302681992338</v>
      </c>
      <c r="E786"/>
    </row>
    <row r="787" spans="2:5" x14ac:dyDescent="0.25">
      <c r="B787" s="3">
        <v>839</v>
      </c>
      <c r="C787" s="73">
        <v>93.273885350318466</v>
      </c>
      <c r="E787"/>
    </row>
    <row r="788" spans="2:5" x14ac:dyDescent="0.25">
      <c r="B788" s="3">
        <v>840</v>
      </c>
      <c r="C788" s="73">
        <v>32.998301726577978</v>
      </c>
      <c r="E788"/>
    </row>
    <row r="789" spans="2:5" x14ac:dyDescent="0.25">
      <c r="B789" s="3">
        <v>841</v>
      </c>
      <c r="C789" s="73">
        <v>83.812903225806451</v>
      </c>
      <c r="E789"/>
    </row>
    <row r="790" spans="2:5" x14ac:dyDescent="0.25">
      <c r="B790" s="3">
        <v>842</v>
      </c>
      <c r="C790" s="73">
        <v>63.992424242424242</v>
      </c>
      <c r="E790"/>
    </row>
    <row r="791" spans="2:5" x14ac:dyDescent="0.25">
      <c r="B791" s="3">
        <v>843</v>
      </c>
      <c r="D791" s="73">
        <v>81.909090909090907</v>
      </c>
      <c r="E791"/>
    </row>
    <row r="792" spans="2:5" x14ac:dyDescent="0.25">
      <c r="B792" s="3">
        <v>845</v>
      </c>
      <c r="C792" s="73">
        <v>117.22355218254978</v>
      </c>
      <c r="E792"/>
    </row>
    <row r="793" spans="2:5" x14ac:dyDescent="0.25">
      <c r="B793" s="3">
        <v>846</v>
      </c>
      <c r="C793" s="73">
        <v>105.9375</v>
      </c>
      <c r="E793"/>
    </row>
    <row r="794" spans="2:5" x14ac:dyDescent="0.25">
      <c r="B794" s="3">
        <v>847</v>
      </c>
      <c r="C794" s="73">
        <v>101.58181818181818</v>
      </c>
      <c r="E794"/>
    </row>
    <row r="795" spans="2:5" x14ac:dyDescent="0.25">
      <c r="B795" s="3">
        <v>848</v>
      </c>
      <c r="C795" s="73">
        <v>62.970930232558139</v>
      </c>
      <c r="E795"/>
    </row>
    <row r="796" spans="2:5" x14ac:dyDescent="0.25">
      <c r="B796" s="3">
        <v>849</v>
      </c>
      <c r="C796" s="73">
        <v>29.045602605863191</v>
      </c>
      <c r="E796"/>
    </row>
    <row r="797" spans="2:5" x14ac:dyDescent="0.25">
      <c r="B797" s="3">
        <v>850</v>
      </c>
      <c r="D797" s="73">
        <v>1</v>
      </c>
      <c r="E797"/>
    </row>
    <row r="798" spans="2:5" x14ac:dyDescent="0.25">
      <c r="B798" s="3">
        <v>851</v>
      </c>
      <c r="C798" s="73">
        <v>77.924999999999997</v>
      </c>
      <c r="E798"/>
    </row>
    <row r="799" spans="2:5" x14ac:dyDescent="0.25">
      <c r="B799" s="3">
        <v>852</v>
      </c>
      <c r="D799" s="73">
        <v>80.806451612903231</v>
      </c>
      <c r="E799"/>
    </row>
    <row r="800" spans="2:5" x14ac:dyDescent="0.25">
      <c r="B800" s="3">
        <v>853</v>
      </c>
      <c r="C800" s="73">
        <v>57.580921691351136</v>
      </c>
      <c r="E800"/>
    </row>
    <row r="801" spans="2:5" x14ac:dyDescent="0.25">
      <c r="B801" s="3">
        <v>854</v>
      </c>
      <c r="C801" s="73">
        <v>55.298192291054796</v>
      </c>
      <c r="E801"/>
    </row>
    <row r="802" spans="2:5" x14ac:dyDescent="0.25">
      <c r="B802" s="3">
        <v>855</v>
      </c>
      <c r="C802" s="73">
        <v>35.570469798657719</v>
      </c>
      <c r="E802"/>
    </row>
    <row r="803" spans="2:5" x14ac:dyDescent="0.25">
      <c r="B803" s="3">
        <v>856</v>
      </c>
      <c r="C803" s="73">
        <v>54.164556962025316</v>
      </c>
      <c r="E803"/>
    </row>
    <row r="804" spans="2:5" x14ac:dyDescent="0.25">
      <c r="B804" s="3">
        <v>857</v>
      </c>
      <c r="C804" s="73">
        <v>34.319444444444443</v>
      </c>
      <c r="E804"/>
    </row>
    <row r="805" spans="2:5" x14ac:dyDescent="0.25">
      <c r="B805" s="3">
        <v>858</v>
      </c>
      <c r="D805" s="73">
        <v>79.371428571428567</v>
      </c>
      <c r="E805"/>
    </row>
    <row r="806" spans="2:5" x14ac:dyDescent="0.25">
      <c r="B806" s="3">
        <v>859</v>
      </c>
      <c r="D806" s="73">
        <v>41.174603174603178</v>
      </c>
      <c r="E806"/>
    </row>
    <row r="807" spans="2:5" x14ac:dyDescent="0.25">
      <c r="B807" s="3">
        <v>860</v>
      </c>
      <c r="C807" s="73">
        <v>77.430769230769229</v>
      </c>
      <c r="E807"/>
    </row>
    <row r="808" spans="2:5" x14ac:dyDescent="0.25">
      <c r="B808" s="3">
        <v>861</v>
      </c>
      <c r="C808" s="73">
        <v>57.159509202453989</v>
      </c>
      <c r="E808"/>
    </row>
    <row r="809" spans="2:5" x14ac:dyDescent="0.25">
      <c r="B809" s="3">
        <v>862</v>
      </c>
      <c r="C809" s="73">
        <v>77.17647058823529</v>
      </c>
      <c r="E809"/>
    </row>
    <row r="810" spans="2:5" x14ac:dyDescent="0.25">
      <c r="B810" s="3">
        <v>863</v>
      </c>
      <c r="C810" s="73">
        <v>24.953917050691246</v>
      </c>
      <c r="E810"/>
    </row>
    <row r="811" spans="2:5" x14ac:dyDescent="0.25">
      <c r="B811" s="3">
        <v>864</v>
      </c>
      <c r="C811" s="73">
        <v>97.18</v>
      </c>
      <c r="E811"/>
    </row>
    <row r="812" spans="2:5" x14ac:dyDescent="0.25">
      <c r="B812" s="3">
        <v>865</v>
      </c>
      <c r="C812" s="73">
        <v>46.000916870415651</v>
      </c>
      <c r="E812"/>
    </row>
    <row r="813" spans="2:5" x14ac:dyDescent="0.25">
      <c r="B813" s="3">
        <v>867</v>
      </c>
      <c r="C813" s="73">
        <v>25.99</v>
      </c>
      <c r="E813"/>
    </row>
    <row r="814" spans="2:5" x14ac:dyDescent="0.25">
      <c r="B814" s="3">
        <v>868</v>
      </c>
      <c r="C814" s="73">
        <v>102.69047619047619</v>
      </c>
      <c r="E814"/>
    </row>
    <row r="815" spans="2:5" x14ac:dyDescent="0.25">
      <c r="B815" s="3">
        <v>869</v>
      </c>
      <c r="D815" s="73">
        <v>72.958174904942965</v>
      </c>
      <c r="E815"/>
    </row>
    <row r="816" spans="2:5" x14ac:dyDescent="0.25">
      <c r="B816" s="3">
        <v>870</v>
      </c>
      <c r="D816" s="73">
        <v>57.190082644628099</v>
      </c>
      <c r="E816"/>
    </row>
    <row r="817" spans="2:5" x14ac:dyDescent="0.25">
      <c r="B817" s="3">
        <v>871</v>
      </c>
      <c r="C817" s="73">
        <v>84.013793103448279</v>
      </c>
      <c r="E817"/>
    </row>
    <row r="818" spans="2:5" x14ac:dyDescent="0.25">
      <c r="B818" s="3">
        <v>872</v>
      </c>
      <c r="C818" s="73">
        <v>66.219239373601795</v>
      </c>
      <c r="E818"/>
    </row>
    <row r="819" spans="2:5" x14ac:dyDescent="0.25">
      <c r="B819" s="3">
        <v>873</v>
      </c>
      <c r="C819" s="73">
        <v>42.007419183889773</v>
      </c>
      <c r="E819"/>
    </row>
    <row r="820" spans="2:5" x14ac:dyDescent="0.25">
      <c r="B820" s="3">
        <v>874</v>
      </c>
      <c r="C820" s="73">
        <v>32.002753556677376</v>
      </c>
      <c r="E820"/>
    </row>
    <row r="821" spans="2:5" x14ac:dyDescent="0.25">
      <c r="B821" s="3">
        <v>875</v>
      </c>
      <c r="D821" s="73">
        <v>81.567164179104481</v>
      </c>
      <c r="E821"/>
    </row>
    <row r="822" spans="2:5" x14ac:dyDescent="0.25">
      <c r="B822" s="3">
        <v>876</v>
      </c>
      <c r="D822" s="73">
        <v>28.056884635832006</v>
      </c>
      <c r="E822"/>
    </row>
    <row r="823" spans="2:5" x14ac:dyDescent="0.25">
      <c r="B823" s="3">
        <v>877</v>
      </c>
      <c r="D823" s="73">
        <v>103.033360455655</v>
      </c>
      <c r="E823"/>
    </row>
    <row r="824" spans="2:5" x14ac:dyDescent="0.25">
      <c r="B824" s="3">
        <v>878</v>
      </c>
      <c r="D824" s="73">
        <v>84.333333333333329</v>
      </c>
      <c r="E824"/>
    </row>
    <row r="825" spans="2:5" x14ac:dyDescent="0.25">
      <c r="B825" s="3">
        <v>879</v>
      </c>
      <c r="C825" s="73">
        <v>102.60377358490567</v>
      </c>
      <c r="E825"/>
    </row>
    <row r="826" spans="2:5" x14ac:dyDescent="0.25">
      <c r="B826" s="3">
        <v>880</v>
      </c>
      <c r="C826" s="73">
        <v>79.992129246064621</v>
      </c>
      <c r="E826"/>
    </row>
    <row r="827" spans="2:5" x14ac:dyDescent="0.25">
      <c r="B827" s="3">
        <v>881</v>
      </c>
      <c r="D827" s="73">
        <v>70.055309734513273</v>
      </c>
      <c r="E827"/>
    </row>
    <row r="828" spans="2:5" x14ac:dyDescent="0.25">
      <c r="B828" s="3">
        <v>882</v>
      </c>
      <c r="C828" s="73">
        <v>37</v>
      </c>
      <c r="E828"/>
    </row>
    <row r="829" spans="2:5" x14ac:dyDescent="0.25">
      <c r="B829" s="3">
        <v>883</v>
      </c>
      <c r="C829" s="73">
        <v>41.911917098445599</v>
      </c>
      <c r="E829"/>
    </row>
    <row r="830" spans="2:5" x14ac:dyDescent="0.25">
      <c r="B830" s="3">
        <v>884</v>
      </c>
      <c r="D830" s="73">
        <v>57.992576882290564</v>
      </c>
      <c r="E830"/>
    </row>
    <row r="831" spans="2:5" x14ac:dyDescent="0.25">
      <c r="B831" s="3">
        <v>885</v>
      </c>
      <c r="C831" s="73">
        <v>40.942307692307693</v>
      </c>
      <c r="E831"/>
    </row>
    <row r="832" spans="2:5" x14ac:dyDescent="0.25">
      <c r="B832" s="3">
        <v>886</v>
      </c>
      <c r="D832" s="73">
        <v>69.9972602739726</v>
      </c>
      <c r="E832"/>
    </row>
    <row r="833" spans="2:5" x14ac:dyDescent="0.25">
      <c r="B833" s="3">
        <v>887</v>
      </c>
      <c r="D833" s="73">
        <v>73.838709677419359</v>
      </c>
      <c r="E833"/>
    </row>
    <row r="834" spans="2:5" x14ac:dyDescent="0.25">
      <c r="B834" s="3">
        <v>888</v>
      </c>
      <c r="C834" s="73">
        <v>41.979310344827589</v>
      </c>
      <c r="E834"/>
    </row>
    <row r="835" spans="2:5" x14ac:dyDescent="0.25">
      <c r="B835" s="3">
        <v>889</v>
      </c>
      <c r="C835" s="73">
        <v>77.93442622950819</v>
      </c>
      <c r="E835"/>
    </row>
    <row r="836" spans="2:5" x14ac:dyDescent="0.25">
      <c r="B836" s="3">
        <v>890</v>
      </c>
      <c r="C836" s="73">
        <v>106.01972789115646</v>
      </c>
      <c r="E836"/>
    </row>
    <row r="837" spans="2:5" x14ac:dyDescent="0.25">
      <c r="B837" s="3">
        <v>891</v>
      </c>
      <c r="C837" s="73">
        <v>35.619834710743802</v>
      </c>
      <c r="E837"/>
    </row>
    <row r="838" spans="2:5" x14ac:dyDescent="0.25">
      <c r="B838" s="3">
        <v>892</v>
      </c>
      <c r="C838" s="73">
        <v>76.016483516483518</v>
      </c>
      <c r="E838"/>
    </row>
    <row r="839" spans="2:5" x14ac:dyDescent="0.25">
      <c r="B839" s="3">
        <v>893</v>
      </c>
      <c r="C839" s="73">
        <v>54.120603015075375</v>
      </c>
      <c r="E839"/>
    </row>
    <row r="840" spans="2:5" x14ac:dyDescent="0.25">
      <c r="B840" s="3">
        <v>894</v>
      </c>
      <c r="C840" s="73">
        <v>65.8456486042693</v>
      </c>
      <c r="E840"/>
    </row>
    <row r="841" spans="2:5" x14ac:dyDescent="0.25">
      <c r="B841" s="3">
        <v>895</v>
      </c>
      <c r="D841" s="73">
        <v>103.81308411214954</v>
      </c>
      <c r="E841"/>
    </row>
    <row r="842" spans="2:5" x14ac:dyDescent="0.25">
      <c r="B842" s="3">
        <v>896</v>
      </c>
      <c r="C842" s="73">
        <v>70.487266709570648</v>
      </c>
      <c r="E842"/>
    </row>
    <row r="843" spans="2:5" x14ac:dyDescent="0.25">
      <c r="B843" s="3">
        <v>897</v>
      </c>
      <c r="D843" s="73">
        <v>90.259259259259252</v>
      </c>
      <c r="E843"/>
    </row>
    <row r="844" spans="2:5" x14ac:dyDescent="0.25">
      <c r="B844" s="3">
        <v>898</v>
      </c>
      <c r="D844" s="73">
        <v>76.978705978705975</v>
      </c>
      <c r="E844"/>
    </row>
    <row r="845" spans="2:5" x14ac:dyDescent="0.25">
      <c r="B845" s="3">
        <v>899</v>
      </c>
      <c r="C845" s="73">
        <v>106.87669376693768</v>
      </c>
      <c r="E845"/>
    </row>
    <row r="846" spans="2:5" x14ac:dyDescent="0.25">
      <c r="B846" s="3">
        <v>900</v>
      </c>
      <c r="D846" s="73">
        <v>2</v>
      </c>
      <c r="E846"/>
    </row>
    <row r="847" spans="2:5" x14ac:dyDescent="0.25">
      <c r="B847" s="3">
        <v>901</v>
      </c>
      <c r="C847" s="73">
        <v>55.0062893081761</v>
      </c>
      <c r="E847"/>
    </row>
    <row r="848" spans="2:5" x14ac:dyDescent="0.25">
      <c r="B848" s="3">
        <v>902</v>
      </c>
      <c r="C848" s="73">
        <v>32.127272727272725</v>
      </c>
      <c r="E848"/>
    </row>
    <row r="849" spans="2:5" x14ac:dyDescent="0.25">
      <c r="B849" s="3">
        <v>904</v>
      </c>
      <c r="D849" s="73">
        <v>49.6875</v>
      </c>
      <c r="E849"/>
    </row>
    <row r="850" spans="2:5" x14ac:dyDescent="0.25">
      <c r="B850" s="3">
        <v>905</v>
      </c>
      <c r="C850" s="73">
        <v>54.894067796610166</v>
      </c>
      <c r="E850"/>
    </row>
    <row r="851" spans="2:5" x14ac:dyDescent="0.25">
      <c r="B851" s="3">
        <v>906</v>
      </c>
      <c r="C851" s="73">
        <v>46.931937172774866</v>
      </c>
      <c r="E851"/>
    </row>
    <row r="852" spans="2:5" x14ac:dyDescent="0.25">
      <c r="B852" s="3">
        <v>907</v>
      </c>
      <c r="D852" s="73">
        <v>44.951219512195124</v>
      </c>
      <c r="E852"/>
    </row>
    <row r="853" spans="2:5" x14ac:dyDescent="0.25">
      <c r="B853" s="3">
        <v>908</v>
      </c>
      <c r="C853" s="73">
        <v>30.99898322318251</v>
      </c>
      <c r="E853"/>
    </row>
    <row r="854" spans="2:5" x14ac:dyDescent="0.25">
      <c r="B854" s="3">
        <v>909</v>
      </c>
      <c r="C854" s="73">
        <v>81.638257575757578</v>
      </c>
      <c r="E854"/>
    </row>
    <row r="855" spans="2:5" x14ac:dyDescent="0.25">
      <c r="B855" s="3">
        <v>911</v>
      </c>
      <c r="C855" s="73">
        <v>24.976190476190474</v>
      </c>
      <c r="E855"/>
    </row>
    <row r="856" spans="2:5" x14ac:dyDescent="0.25">
      <c r="B856" s="3">
        <v>912</v>
      </c>
      <c r="C856" s="73">
        <v>79.944134078212286</v>
      </c>
      <c r="E856"/>
    </row>
    <row r="857" spans="2:5" x14ac:dyDescent="0.25">
      <c r="B857" s="3">
        <v>913</v>
      </c>
      <c r="D857" s="73">
        <v>45.601652828929645</v>
      </c>
      <c r="E857"/>
    </row>
    <row r="858" spans="2:5" x14ac:dyDescent="0.25">
      <c r="B858" s="3">
        <v>914</v>
      </c>
      <c r="D858" s="73">
        <v>29.966576995190348</v>
      </c>
      <c r="E858"/>
    </row>
    <row r="859" spans="2:5" x14ac:dyDescent="0.25">
      <c r="B859" s="3">
        <v>915</v>
      </c>
      <c r="C859" s="73">
        <v>120.69335107365931</v>
      </c>
      <c r="E859"/>
    </row>
    <row r="860" spans="2:5" x14ac:dyDescent="0.25">
      <c r="B860" s="3">
        <v>916</v>
      </c>
      <c r="D860" s="73">
        <v>25.826923076923077</v>
      </c>
      <c r="E860"/>
    </row>
    <row r="861" spans="2:5" x14ac:dyDescent="0.25">
      <c r="B861" s="3">
        <v>918</v>
      </c>
      <c r="C861" s="73">
        <v>60.236378205128204</v>
      </c>
      <c r="E861"/>
    </row>
    <row r="862" spans="2:5" x14ac:dyDescent="0.25">
      <c r="B862" s="3">
        <v>919</v>
      </c>
      <c r="D862" s="73">
        <v>62.386278896346006</v>
      </c>
      <c r="E862"/>
    </row>
    <row r="863" spans="2:5" x14ac:dyDescent="0.25">
      <c r="B863" s="3">
        <v>920</v>
      </c>
      <c r="C863" s="73">
        <v>37.945098039215686</v>
      </c>
      <c r="E863"/>
    </row>
    <row r="864" spans="2:5" x14ac:dyDescent="0.25">
      <c r="B864" s="3">
        <v>921</v>
      </c>
      <c r="D864" s="73">
        <v>31.842105263157894</v>
      </c>
      <c r="E864"/>
    </row>
    <row r="865" spans="2:5" x14ac:dyDescent="0.25">
      <c r="B865" s="3">
        <v>922</v>
      </c>
      <c r="C865" s="73">
        <v>40</v>
      </c>
      <c r="E865"/>
    </row>
    <row r="866" spans="2:5" x14ac:dyDescent="0.25">
      <c r="B866" s="3">
        <v>923</v>
      </c>
      <c r="C866" s="73">
        <v>101.1</v>
      </c>
      <c r="E866"/>
    </row>
    <row r="867" spans="2:5" x14ac:dyDescent="0.25">
      <c r="B867" s="3">
        <v>924</v>
      </c>
      <c r="C867" s="73">
        <v>84.006989951944078</v>
      </c>
      <c r="E867"/>
    </row>
    <row r="868" spans="2:5" x14ac:dyDescent="0.25">
      <c r="B868" s="3">
        <v>925</v>
      </c>
      <c r="C868" s="73">
        <v>103.41538461538461</v>
      </c>
      <c r="E868"/>
    </row>
    <row r="869" spans="2:5" x14ac:dyDescent="0.25">
      <c r="B869" s="3">
        <v>926</v>
      </c>
      <c r="D869" s="73">
        <v>105.13333333333334</v>
      </c>
      <c r="E869"/>
    </row>
    <row r="870" spans="2:5" x14ac:dyDescent="0.25">
      <c r="B870" s="3">
        <v>927</v>
      </c>
      <c r="D870" s="73">
        <v>89.21621621621621</v>
      </c>
      <c r="E870"/>
    </row>
    <row r="871" spans="2:5" x14ac:dyDescent="0.25">
      <c r="B871" s="3">
        <v>928</v>
      </c>
      <c r="C871" s="73">
        <v>51.995234312946785</v>
      </c>
      <c r="E871"/>
    </row>
    <row r="872" spans="2:5" x14ac:dyDescent="0.25">
      <c r="B872" s="3">
        <v>929</v>
      </c>
      <c r="C872" s="73">
        <v>74.662668665667169</v>
      </c>
      <c r="E872"/>
    </row>
    <row r="873" spans="2:5" x14ac:dyDescent="0.25">
      <c r="B873" s="3">
        <v>930</v>
      </c>
      <c r="C873" s="73">
        <v>46.235294117647058</v>
      </c>
      <c r="E873"/>
    </row>
    <row r="874" spans="2:5" x14ac:dyDescent="0.25">
      <c r="B874" s="3">
        <v>931</v>
      </c>
      <c r="D874" s="73">
        <v>51.151785714285715</v>
      </c>
      <c r="E874"/>
    </row>
    <row r="875" spans="2:5" x14ac:dyDescent="0.25">
      <c r="B875" s="3">
        <v>932</v>
      </c>
      <c r="C875" s="73">
        <v>33.909722222222221</v>
      </c>
      <c r="E875"/>
    </row>
    <row r="876" spans="2:5" x14ac:dyDescent="0.25">
      <c r="B876" s="3">
        <v>933</v>
      </c>
      <c r="C876" s="73">
        <v>92.016298633017882</v>
      </c>
      <c r="E876"/>
    </row>
    <row r="877" spans="2:5" x14ac:dyDescent="0.25">
      <c r="B877" s="3">
        <v>934</v>
      </c>
      <c r="C877" s="73">
        <v>107.42857142857143</v>
      </c>
      <c r="E877"/>
    </row>
    <row r="878" spans="2:5" x14ac:dyDescent="0.25">
      <c r="B878" s="3">
        <v>935</v>
      </c>
      <c r="C878" s="73">
        <v>75.848484848484844</v>
      </c>
      <c r="E878"/>
    </row>
    <row r="879" spans="2:5" x14ac:dyDescent="0.25">
      <c r="B879" s="3">
        <v>936</v>
      </c>
      <c r="D879" s="73">
        <v>80.476190476190482</v>
      </c>
      <c r="E879"/>
    </row>
    <row r="880" spans="2:5" x14ac:dyDescent="0.25">
      <c r="B880" s="3">
        <v>938</v>
      </c>
      <c r="C880" s="73">
        <v>105.13541666666667</v>
      </c>
      <c r="E880"/>
    </row>
    <row r="881" spans="2:5" x14ac:dyDescent="0.25">
      <c r="B881" s="3">
        <v>939</v>
      </c>
      <c r="D881" s="73">
        <v>57.298507462686565</v>
      </c>
      <c r="E881"/>
    </row>
    <row r="882" spans="2:5" x14ac:dyDescent="0.25">
      <c r="B882" s="3">
        <v>941</v>
      </c>
      <c r="D882" s="73">
        <v>71.987179487179489</v>
      </c>
      <c r="E882"/>
    </row>
    <row r="883" spans="2:5" x14ac:dyDescent="0.25">
      <c r="B883" s="3">
        <v>942</v>
      </c>
      <c r="D883" s="73">
        <v>62.155664629870785</v>
      </c>
      <c r="E883"/>
    </row>
    <row r="884" spans="2:5" x14ac:dyDescent="0.25">
      <c r="B884" s="3">
        <v>943</v>
      </c>
      <c r="C884" s="73">
        <v>104.99122807017544</v>
      </c>
      <c r="E884"/>
    </row>
    <row r="885" spans="2:5" x14ac:dyDescent="0.25">
      <c r="B885" s="3">
        <v>944</v>
      </c>
      <c r="D885" s="73">
        <v>20.777298593921454</v>
      </c>
      <c r="E885"/>
    </row>
    <row r="886" spans="2:5" x14ac:dyDescent="0.25">
      <c r="B886" s="3">
        <v>945</v>
      </c>
      <c r="D886" s="73">
        <v>33.001182732111175</v>
      </c>
      <c r="E886"/>
    </row>
    <row r="887" spans="2:5" x14ac:dyDescent="0.25">
      <c r="B887" s="3">
        <v>946</v>
      </c>
      <c r="D887" s="73">
        <v>84.187845303867405</v>
      </c>
      <c r="E887"/>
    </row>
    <row r="888" spans="2:5" x14ac:dyDescent="0.25">
      <c r="B888" s="3">
        <v>947</v>
      </c>
      <c r="D888" s="73">
        <v>73.92307692307692</v>
      </c>
      <c r="E888"/>
    </row>
    <row r="889" spans="2:5" x14ac:dyDescent="0.25">
      <c r="B889" s="3">
        <v>949</v>
      </c>
      <c r="C889" s="73">
        <v>46.896551724137929</v>
      </c>
      <c r="E889"/>
    </row>
    <row r="890" spans="2:5" x14ac:dyDescent="0.25">
      <c r="B890" s="3">
        <v>950</v>
      </c>
      <c r="D890" s="73">
        <v>5</v>
      </c>
      <c r="E890"/>
    </row>
    <row r="891" spans="2:5" x14ac:dyDescent="0.25">
      <c r="B891" s="3">
        <v>951</v>
      </c>
      <c r="C891" s="73">
        <v>102.02437459910199</v>
      </c>
      <c r="E891"/>
    </row>
    <row r="892" spans="2:5" x14ac:dyDescent="0.25">
      <c r="B892" s="3">
        <v>953</v>
      </c>
      <c r="D892" s="73">
        <v>94.285714285714292</v>
      </c>
      <c r="E892"/>
    </row>
    <row r="893" spans="2:5" x14ac:dyDescent="0.25">
      <c r="B893" s="3">
        <v>954</v>
      </c>
      <c r="C893" s="73">
        <v>67.800842828156703</v>
      </c>
      <c r="E893"/>
    </row>
    <row r="894" spans="2:5" x14ac:dyDescent="0.25">
      <c r="B894" s="3">
        <v>955</v>
      </c>
      <c r="C894" s="73">
        <v>97.037499999999994</v>
      </c>
      <c r="E894"/>
    </row>
    <row r="895" spans="2:5" x14ac:dyDescent="0.25">
      <c r="B895" s="3">
        <v>956</v>
      </c>
      <c r="D895" s="73">
        <v>43.00963855421687</v>
      </c>
      <c r="E895"/>
    </row>
    <row r="896" spans="2:5" x14ac:dyDescent="0.25">
      <c r="B896" s="3">
        <v>957</v>
      </c>
      <c r="C896" s="73">
        <v>94.916030534351151</v>
      </c>
      <c r="E896"/>
    </row>
    <row r="897" spans="2:5" x14ac:dyDescent="0.25">
      <c r="B897" s="3">
        <v>958</v>
      </c>
      <c r="C897" s="73">
        <v>72.151785714285708</v>
      </c>
      <c r="E897"/>
    </row>
    <row r="898" spans="2:5" x14ac:dyDescent="0.25">
      <c r="B898" s="3">
        <v>959</v>
      </c>
      <c r="D898" s="73">
        <v>51.007692307692309</v>
      </c>
      <c r="E898"/>
    </row>
    <row r="899" spans="2:5" x14ac:dyDescent="0.25">
      <c r="B899" s="3">
        <v>960</v>
      </c>
      <c r="D899" s="73">
        <v>85.054545454545448</v>
      </c>
      <c r="E899"/>
    </row>
    <row r="900" spans="2:5" x14ac:dyDescent="0.25">
      <c r="B900" s="3">
        <v>961</v>
      </c>
      <c r="C900" s="73">
        <v>43.87096774193548</v>
      </c>
      <c r="E900"/>
    </row>
    <row r="901" spans="2:5" x14ac:dyDescent="0.25">
      <c r="B901" s="3">
        <v>962</v>
      </c>
      <c r="C901" s="73">
        <v>40.063909774436091</v>
      </c>
      <c r="E901"/>
    </row>
    <row r="902" spans="2:5" x14ac:dyDescent="0.25">
      <c r="B902" s="3">
        <v>963</v>
      </c>
      <c r="D902" s="73">
        <v>43.833333333333336</v>
      </c>
      <c r="E902"/>
    </row>
    <row r="903" spans="2:5" x14ac:dyDescent="0.25">
      <c r="B903" s="3">
        <v>964</v>
      </c>
      <c r="C903" s="73">
        <v>84.92903225806451</v>
      </c>
      <c r="E903"/>
    </row>
    <row r="904" spans="2:5" x14ac:dyDescent="0.25">
      <c r="B904" s="3">
        <v>965</v>
      </c>
      <c r="C904" s="73">
        <v>47.204175689932811</v>
      </c>
      <c r="E904"/>
    </row>
    <row r="905" spans="2:5" x14ac:dyDescent="0.25">
      <c r="B905" s="3">
        <v>966</v>
      </c>
      <c r="C905" s="73">
        <v>54.971428571428568</v>
      </c>
      <c r="E905"/>
    </row>
    <row r="906" spans="2:5" x14ac:dyDescent="0.25">
      <c r="B906" s="3">
        <v>967</v>
      </c>
      <c r="C906" s="73">
        <v>77.010807374443743</v>
      </c>
      <c r="E906"/>
    </row>
    <row r="907" spans="2:5" x14ac:dyDescent="0.25">
      <c r="B907" s="3">
        <v>968</v>
      </c>
      <c r="C907" s="73">
        <v>71.201754385964918</v>
      </c>
      <c r="E907"/>
    </row>
    <row r="908" spans="2:5" x14ac:dyDescent="0.25">
      <c r="B908" s="3">
        <v>969</v>
      </c>
      <c r="C908" s="73">
        <v>91.935483870967744</v>
      </c>
      <c r="E908"/>
    </row>
    <row r="909" spans="2:5" x14ac:dyDescent="0.25">
      <c r="B909" s="3">
        <v>970</v>
      </c>
      <c r="D909" s="73">
        <v>97.069023569023571</v>
      </c>
      <c r="E909"/>
    </row>
    <row r="910" spans="2:5" x14ac:dyDescent="0.25">
      <c r="B910" s="3">
        <v>971</v>
      </c>
      <c r="D910" s="73">
        <v>58.916666666666664</v>
      </c>
      <c r="E910"/>
    </row>
    <row r="911" spans="2:5" x14ac:dyDescent="0.25">
      <c r="B911" s="3">
        <v>972</v>
      </c>
      <c r="C911" s="73">
        <v>58.015466983938133</v>
      </c>
      <c r="E911"/>
    </row>
    <row r="912" spans="2:5" x14ac:dyDescent="0.25">
      <c r="B912" s="3">
        <v>973</v>
      </c>
      <c r="D912" s="73">
        <v>103.87301587301587</v>
      </c>
      <c r="E912"/>
    </row>
    <row r="913" spans="2:5" x14ac:dyDescent="0.25">
      <c r="B913" s="3">
        <v>974</v>
      </c>
      <c r="C913" s="73">
        <v>93.46875</v>
      </c>
      <c r="E913"/>
    </row>
    <row r="914" spans="2:5" x14ac:dyDescent="0.25">
      <c r="B914" s="3">
        <v>975</v>
      </c>
      <c r="C914" s="73">
        <v>61.970370370370368</v>
      </c>
      <c r="E914"/>
    </row>
    <row r="915" spans="2:5" x14ac:dyDescent="0.25">
      <c r="B915" s="3">
        <v>976</v>
      </c>
      <c r="C915" s="73">
        <v>92.042857142857144</v>
      </c>
      <c r="E915"/>
    </row>
    <row r="916" spans="2:5" x14ac:dyDescent="0.25">
      <c r="B916" s="3">
        <v>977</v>
      </c>
      <c r="D916" s="73">
        <v>77.268656716417908</v>
      </c>
      <c r="E916"/>
    </row>
    <row r="917" spans="2:5" x14ac:dyDescent="0.25">
      <c r="B917" s="3">
        <v>978</v>
      </c>
      <c r="C917" s="73">
        <v>93.923913043478265</v>
      </c>
      <c r="E917"/>
    </row>
    <row r="918" spans="2:5" x14ac:dyDescent="0.25">
      <c r="B918" s="3">
        <v>979</v>
      </c>
      <c r="C918" s="73">
        <v>97.666043825377955</v>
      </c>
      <c r="E918"/>
    </row>
    <row r="919" spans="2:5" x14ac:dyDescent="0.25">
      <c r="B919" s="3">
        <v>980</v>
      </c>
      <c r="D919" s="73">
        <v>105.97035040431267</v>
      </c>
      <c r="E919"/>
    </row>
    <row r="920" spans="2:5" x14ac:dyDescent="0.25">
      <c r="B920" s="3">
        <v>981</v>
      </c>
      <c r="C920" s="73">
        <v>36.969040247678016</v>
      </c>
      <c r="E920"/>
    </row>
    <row r="921" spans="2:5" x14ac:dyDescent="0.25">
      <c r="B921" s="3">
        <v>982</v>
      </c>
      <c r="D921" s="73">
        <v>81.533333333333331</v>
      </c>
      <c r="E921"/>
    </row>
    <row r="922" spans="2:5" x14ac:dyDescent="0.25">
      <c r="B922" s="3">
        <v>983</v>
      </c>
      <c r="C922" s="73">
        <v>80.999140154772135</v>
      </c>
      <c r="E922"/>
    </row>
    <row r="923" spans="2:5" x14ac:dyDescent="0.25">
      <c r="B923" s="3">
        <v>984</v>
      </c>
      <c r="C923" s="73">
        <v>26.010498687664043</v>
      </c>
      <c r="E923"/>
    </row>
    <row r="924" spans="2:5" x14ac:dyDescent="0.25">
      <c r="B924" s="3">
        <v>985</v>
      </c>
      <c r="D924" s="73">
        <v>25.998410896708286</v>
      </c>
      <c r="E924"/>
    </row>
    <row r="925" spans="2:5" x14ac:dyDescent="0.25">
      <c r="B925" s="3">
        <v>986</v>
      </c>
      <c r="D925" s="73">
        <v>34.173913043478258</v>
      </c>
      <c r="E925"/>
    </row>
    <row r="926" spans="2:5" x14ac:dyDescent="0.25">
      <c r="B926" s="3">
        <v>987</v>
      </c>
      <c r="C926" s="73">
        <v>28.002083333333335</v>
      </c>
      <c r="E926"/>
    </row>
    <row r="927" spans="2:5" x14ac:dyDescent="0.25">
      <c r="B927" s="3">
        <v>988</v>
      </c>
      <c r="D927" s="73">
        <v>76.546875</v>
      </c>
      <c r="E927"/>
    </row>
    <row r="928" spans="2:5" x14ac:dyDescent="0.25">
      <c r="B928" s="3">
        <v>989</v>
      </c>
      <c r="C928" s="73">
        <v>53.053097345132741</v>
      </c>
      <c r="E928"/>
    </row>
    <row r="929" spans="2:5" x14ac:dyDescent="0.25">
      <c r="B929" s="3">
        <v>990</v>
      </c>
      <c r="D929" s="73">
        <v>106.859375</v>
      </c>
      <c r="E929"/>
    </row>
    <row r="930" spans="2:5" x14ac:dyDescent="0.25">
      <c r="B930" s="3">
        <v>991</v>
      </c>
      <c r="C930" s="73">
        <v>46.020746887966808</v>
      </c>
      <c r="E930"/>
    </row>
    <row r="931" spans="2:5" x14ac:dyDescent="0.25">
      <c r="B931" s="3">
        <v>992</v>
      </c>
      <c r="C931" s="73">
        <v>100.17424242424242</v>
      </c>
      <c r="E931"/>
    </row>
    <row r="932" spans="2:5" x14ac:dyDescent="0.25">
      <c r="B932" s="3">
        <v>994</v>
      </c>
      <c r="D932" s="73">
        <v>87.972684085510693</v>
      </c>
      <c r="E932"/>
    </row>
    <row r="933" spans="2:5" x14ac:dyDescent="0.25">
      <c r="B933" s="3">
        <v>995</v>
      </c>
      <c r="C933" s="73">
        <v>74.995594713656388</v>
      </c>
      <c r="E933"/>
    </row>
    <row r="934" spans="2:5" x14ac:dyDescent="0.25">
      <c r="B934" s="3">
        <v>996</v>
      </c>
      <c r="D934" s="73">
        <v>42.982142857142854</v>
      </c>
      <c r="E934"/>
    </row>
    <row r="935" spans="2:5" x14ac:dyDescent="0.25">
      <c r="B935" s="3">
        <v>998</v>
      </c>
      <c r="D935" s="73">
        <v>101.13101604278074</v>
      </c>
      <c r="E935"/>
    </row>
    <row r="936" spans="2:5" x14ac:dyDescent="0.25">
      <c r="C936" s="75"/>
      <c r="D936" s="75"/>
      <c r="E936"/>
    </row>
    <row r="937" spans="2:5" x14ac:dyDescent="0.25">
      <c r="C937" s="75"/>
      <c r="D937" s="75"/>
      <c r="E937"/>
    </row>
    <row r="938" spans="2:5" x14ac:dyDescent="0.25">
      <c r="C938" s="75"/>
      <c r="D938" s="75"/>
      <c r="E938"/>
    </row>
    <row r="939" spans="2:5" x14ac:dyDescent="0.25">
      <c r="C939" s="75"/>
      <c r="D939" s="75"/>
      <c r="E939"/>
    </row>
    <row r="940" spans="2:5" x14ac:dyDescent="0.25">
      <c r="C940" s="75"/>
      <c r="D940" s="75"/>
      <c r="E940"/>
    </row>
    <row r="941" spans="2:5" x14ac:dyDescent="0.25">
      <c r="C941" s="75"/>
      <c r="D941" s="75"/>
      <c r="E941"/>
    </row>
    <row r="942" spans="2:5" x14ac:dyDescent="0.25">
      <c r="C942" s="75"/>
      <c r="D942" s="75"/>
      <c r="E942"/>
    </row>
    <row r="943" spans="2:5" x14ac:dyDescent="0.25">
      <c r="C943" s="75"/>
      <c r="D943" s="75"/>
      <c r="E943"/>
    </row>
    <row r="944" spans="2:5" x14ac:dyDescent="0.25">
      <c r="C944" s="75"/>
      <c r="D944" s="75"/>
      <c r="E944"/>
    </row>
    <row r="945" spans="3:5" x14ac:dyDescent="0.25">
      <c r="C945" s="75"/>
      <c r="D945" s="75"/>
      <c r="E945"/>
    </row>
    <row r="946" spans="3:5" x14ac:dyDescent="0.25">
      <c r="C946" s="75"/>
      <c r="D946" s="75"/>
      <c r="E946"/>
    </row>
    <row r="947" spans="3:5" x14ac:dyDescent="0.25">
      <c r="C947" s="75"/>
      <c r="D947" s="75"/>
      <c r="E947"/>
    </row>
    <row r="948" spans="3:5" x14ac:dyDescent="0.25">
      <c r="C948" s="75"/>
      <c r="D948" s="75"/>
      <c r="E948"/>
    </row>
    <row r="949" spans="3:5" x14ac:dyDescent="0.25">
      <c r="C949" s="75"/>
      <c r="D949" s="75"/>
      <c r="E949"/>
    </row>
    <row r="950" spans="3:5" x14ac:dyDescent="0.25">
      <c r="C950" s="75"/>
      <c r="D950" s="75"/>
      <c r="E950"/>
    </row>
    <row r="951" spans="3:5" x14ac:dyDescent="0.25">
      <c r="C951" s="75"/>
      <c r="D951" s="75"/>
      <c r="E951"/>
    </row>
    <row r="952" spans="3:5" x14ac:dyDescent="0.25">
      <c r="C952" s="75"/>
      <c r="D952" s="75"/>
      <c r="E952"/>
    </row>
    <row r="953" spans="3:5" x14ac:dyDescent="0.25">
      <c r="C953" s="75"/>
      <c r="D953" s="75"/>
      <c r="E953"/>
    </row>
    <row r="954" spans="3:5" x14ac:dyDescent="0.25">
      <c r="C954" s="75"/>
      <c r="D954" s="75"/>
      <c r="E954"/>
    </row>
    <row r="955" spans="3:5" x14ac:dyDescent="0.25">
      <c r="C955" s="75"/>
      <c r="D955" s="75"/>
      <c r="E955"/>
    </row>
    <row r="956" spans="3:5" x14ac:dyDescent="0.25">
      <c r="C956" s="75"/>
      <c r="D956" s="75"/>
      <c r="E956"/>
    </row>
    <row r="957" spans="3:5" x14ac:dyDescent="0.25">
      <c r="C957" s="75"/>
      <c r="D957" s="75"/>
      <c r="E957"/>
    </row>
    <row r="958" spans="3:5" x14ac:dyDescent="0.25">
      <c r="C958" s="75"/>
      <c r="D958" s="75"/>
      <c r="E958"/>
    </row>
    <row r="959" spans="3:5" x14ac:dyDescent="0.25">
      <c r="C959" s="75"/>
      <c r="D959" s="75"/>
      <c r="E959"/>
    </row>
    <row r="960" spans="3:5" x14ac:dyDescent="0.25">
      <c r="C960" s="75"/>
      <c r="D960" s="75"/>
      <c r="E960"/>
    </row>
    <row r="961" spans="3:5" x14ac:dyDescent="0.25">
      <c r="C961" s="75"/>
      <c r="D961" s="75"/>
      <c r="E961"/>
    </row>
    <row r="962" spans="3:5" x14ac:dyDescent="0.25">
      <c r="C962" s="75"/>
      <c r="D962" s="75"/>
      <c r="E962"/>
    </row>
    <row r="963" spans="3:5" x14ac:dyDescent="0.25">
      <c r="C963" s="75"/>
      <c r="D963" s="75"/>
      <c r="E963"/>
    </row>
    <row r="964" spans="3:5" x14ac:dyDescent="0.25">
      <c r="C964" s="75"/>
      <c r="D964" s="75"/>
      <c r="E964"/>
    </row>
    <row r="965" spans="3:5" x14ac:dyDescent="0.25">
      <c r="C965" s="75"/>
      <c r="D965" s="75"/>
      <c r="E965"/>
    </row>
    <row r="966" spans="3:5" x14ac:dyDescent="0.25">
      <c r="C966" s="75"/>
      <c r="D966" s="75"/>
      <c r="E966"/>
    </row>
    <row r="967" spans="3:5" x14ac:dyDescent="0.25">
      <c r="C967" s="75"/>
      <c r="D967" s="75"/>
      <c r="E967"/>
    </row>
    <row r="968" spans="3:5" x14ac:dyDescent="0.25">
      <c r="C968" s="75"/>
      <c r="D968" s="75"/>
      <c r="E968"/>
    </row>
    <row r="969" spans="3:5" x14ac:dyDescent="0.25">
      <c r="C969" s="75"/>
      <c r="D969" s="75"/>
      <c r="E969"/>
    </row>
    <row r="970" spans="3:5" x14ac:dyDescent="0.25">
      <c r="C970" s="75"/>
      <c r="D970" s="75"/>
      <c r="E970"/>
    </row>
    <row r="971" spans="3:5" x14ac:dyDescent="0.25">
      <c r="C971" s="75"/>
      <c r="D971" s="75"/>
      <c r="E971"/>
    </row>
    <row r="972" spans="3:5" x14ac:dyDescent="0.25">
      <c r="C972" s="75"/>
      <c r="D972" s="75"/>
      <c r="E972"/>
    </row>
    <row r="973" spans="3:5" x14ac:dyDescent="0.25">
      <c r="C973" s="75"/>
      <c r="D973" s="75"/>
      <c r="E973"/>
    </row>
    <row r="974" spans="3:5" x14ac:dyDescent="0.25">
      <c r="C974" s="75"/>
      <c r="D974" s="75"/>
      <c r="E974"/>
    </row>
    <row r="975" spans="3:5" x14ac:dyDescent="0.25">
      <c r="C975" s="75"/>
      <c r="D975" s="75"/>
      <c r="E975"/>
    </row>
    <row r="976" spans="3:5" x14ac:dyDescent="0.25">
      <c r="C976" s="75"/>
      <c r="D976" s="75"/>
      <c r="E976"/>
    </row>
    <row r="977" spans="3:5" x14ac:dyDescent="0.25">
      <c r="C977" s="75"/>
      <c r="D977" s="75"/>
      <c r="E977"/>
    </row>
    <row r="978" spans="3:5" x14ac:dyDescent="0.25">
      <c r="C978" s="75"/>
      <c r="D978" s="75"/>
      <c r="E978"/>
    </row>
    <row r="979" spans="3:5" x14ac:dyDescent="0.25">
      <c r="C979" s="75"/>
      <c r="D979" s="75"/>
      <c r="E979"/>
    </row>
    <row r="980" spans="3:5" x14ac:dyDescent="0.25">
      <c r="C980" s="75"/>
      <c r="D980" s="75"/>
      <c r="E980"/>
    </row>
    <row r="981" spans="3:5" x14ac:dyDescent="0.25">
      <c r="C981" s="75"/>
      <c r="D981" s="75"/>
      <c r="E981"/>
    </row>
  </sheetData>
  <mergeCells count="1">
    <mergeCell ref="F40:I40"/>
  </mergeCells>
  <pageMargins left="0.7" right="0.7" top="0.75" bottom="0.75" header="0.3" footer="0.3"/>
  <pageSetup orientation="portrait" horizontalDpi="30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Crowdfunding</vt:lpstr>
      <vt:lpstr>Cat Success Fail</vt:lpstr>
      <vt:lpstr>Sub Cat Success Fail</vt:lpstr>
      <vt:lpstr>Preferred</vt:lpstr>
      <vt:lpstr>Launch Month Success Fail</vt:lpstr>
      <vt:lpstr>Bonus Analysis by Goal Range</vt:lpstr>
      <vt:lpstr>Bonus - Backer Stat Analysis</vt:lpstr>
      <vt:lpstr>Bonus 2 - Avg Pledge</vt:lpstr>
      <vt:lpstr>Success by Country</vt:lpstr>
      <vt:lpstr>Spotlight Analysis</vt:lpstr>
      <vt:lpstr>Staff Picks Analysis</vt:lpstr>
      <vt:lpstr>Both</vt:lpstr>
      <vt:lpstr>Scratch Pad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Jeffrey S. Pinegar</cp:lastModifiedBy>
  <dcterms:created xsi:type="dcterms:W3CDTF">2021-09-29T18:52:28Z</dcterms:created>
  <dcterms:modified xsi:type="dcterms:W3CDTF">2022-09-23T18:55:18Z</dcterms:modified>
</cp:coreProperties>
</file>