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d9c97b6609337fc0/Desktop/"/>
    </mc:Choice>
  </mc:AlternateContent>
  <xr:revisionPtr revIDLastSave="857" documentId="8_{B4D6DA91-6DD9-4704-B46F-20F0C5C03BE0}" xr6:coauthVersionLast="45" xr6:coauthVersionMax="45" xr10:uidLastSave="{95185DCA-940A-4FAC-BD64-F54086A66703}"/>
  <bookViews>
    <workbookView xWindow="-120" yWindow="-120" windowWidth="19440" windowHeight="15000" tabRatio="917" xr2:uid="{00000000-000D-0000-FFFF-FFFF00000000}"/>
  </bookViews>
  <sheets>
    <sheet name="Bag of word tests with stop wds" sheetId="17" r:id="rId1"/>
    <sheet name="Bag of words tests no stop word" sheetId="16" r:id="rId2"/>
    <sheet name="Sentiment" sheetId="12" r:id="rId3"/>
    <sheet name="Punctuation" sheetId="13" r:id="rId4"/>
    <sheet name="Lexical" sheetId="11" r:id="rId5"/>
    <sheet name="Grammar" sheetId="5" r:id="rId6"/>
    <sheet name="Categories combined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3" l="1"/>
  <c r="I8" i="13"/>
  <c r="I6" i="13"/>
  <c r="I5" i="13"/>
  <c r="I8" i="12"/>
  <c r="I5" i="12"/>
  <c r="P18" i="17"/>
  <c r="O18" i="17"/>
  <c r="G64" i="16"/>
  <c r="F64" i="16"/>
  <c r="I64" i="16" s="1"/>
  <c r="E64" i="16"/>
  <c r="D64" i="16"/>
  <c r="G63" i="16"/>
  <c r="F63" i="16"/>
  <c r="E63" i="16"/>
  <c r="D63" i="16"/>
  <c r="G62" i="16"/>
  <c r="F62" i="16"/>
  <c r="E62" i="16"/>
  <c r="D62" i="16"/>
  <c r="G61" i="16"/>
  <c r="F61" i="16"/>
  <c r="I61" i="16" s="1"/>
  <c r="E61" i="16"/>
  <c r="D61" i="16"/>
  <c r="G60" i="16"/>
  <c r="F60" i="16"/>
  <c r="I60" i="16" s="1"/>
  <c r="E60" i="16"/>
  <c r="D60" i="16"/>
  <c r="G59" i="16"/>
  <c r="F59" i="16"/>
  <c r="I59" i="16" s="1"/>
  <c r="E59" i="16"/>
  <c r="D59" i="16"/>
  <c r="G58" i="16"/>
  <c r="F58" i="16"/>
  <c r="E58" i="16"/>
  <c r="D58" i="16"/>
  <c r="G57" i="16"/>
  <c r="F57" i="16"/>
  <c r="E57" i="16"/>
  <c r="D57" i="16"/>
  <c r="G56" i="16"/>
  <c r="F56" i="16"/>
  <c r="E56" i="16"/>
  <c r="D56" i="16"/>
  <c r="G55" i="16"/>
  <c r="F55" i="16"/>
  <c r="E55" i="16"/>
  <c r="D55" i="16"/>
  <c r="G54" i="16"/>
  <c r="F54" i="16"/>
  <c r="E54" i="16"/>
  <c r="D54" i="16"/>
  <c r="G53" i="16"/>
  <c r="F53" i="16"/>
  <c r="E53" i="16"/>
  <c r="D53" i="16"/>
  <c r="G52" i="16"/>
  <c r="F52" i="16"/>
  <c r="E52" i="16"/>
  <c r="D52" i="16"/>
  <c r="G51" i="16"/>
  <c r="F51" i="16"/>
  <c r="E51" i="16"/>
  <c r="D51" i="16"/>
  <c r="G50" i="16"/>
  <c r="G81" i="16" s="1"/>
  <c r="F50" i="16"/>
  <c r="E50" i="16"/>
  <c r="D50" i="16"/>
  <c r="G49" i="16"/>
  <c r="F49" i="16"/>
  <c r="E49" i="16"/>
  <c r="D49" i="16"/>
  <c r="G48" i="16"/>
  <c r="F48" i="16"/>
  <c r="E48" i="16"/>
  <c r="D48" i="16"/>
  <c r="G47" i="16"/>
  <c r="F47" i="16"/>
  <c r="E47" i="16"/>
  <c r="D47" i="16"/>
  <c r="G46" i="16"/>
  <c r="F46" i="16"/>
  <c r="E46" i="16"/>
  <c r="D46" i="16"/>
  <c r="G45" i="16"/>
  <c r="F45" i="16"/>
  <c r="E45" i="16"/>
  <c r="D45" i="16"/>
  <c r="G44" i="16"/>
  <c r="F44" i="16"/>
  <c r="E44" i="16"/>
  <c r="D44" i="16"/>
  <c r="G43" i="16"/>
  <c r="F43" i="16"/>
  <c r="E43" i="16"/>
  <c r="D43" i="16"/>
  <c r="G42" i="16"/>
  <c r="F42" i="16"/>
  <c r="E42" i="16"/>
  <c r="D42" i="16"/>
  <c r="G41" i="16"/>
  <c r="F41" i="16"/>
  <c r="E41" i="16"/>
  <c r="D41" i="16"/>
  <c r="G40" i="16"/>
  <c r="F40" i="16"/>
  <c r="E40" i="16"/>
  <c r="D40" i="16"/>
  <c r="G39" i="16"/>
  <c r="F39" i="16"/>
  <c r="E39" i="16"/>
  <c r="D39" i="16"/>
  <c r="G38" i="16"/>
  <c r="F38" i="16"/>
  <c r="E38" i="16"/>
  <c r="D38" i="16"/>
  <c r="G37" i="16"/>
  <c r="F37" i="16"/>
  <c r="E37" i="16"/>
  <c r="D37" i="16"/>
  <c r="G36" i="16"/>
  <c r="F36" i="16"/>
  <c r="E36" i="16"/>
  <c r="D36" i="16"/>
  <c r="G35" i="16"/>
  <c r="F35" i="16"/>
  <c r="E35" i="16"/>
  <c r="D35" i="16"/>
  <c r="G34" i="16"/>
  <c r="F34" i="16"/>
  <c r="E34" i="16"/>
  <c r="D34" i="16"/>
  <c r="G33" i="16"/>
  <c r="F33" i="16"/>
  <c r="E33" i="16"/>
  <c r="D33" i="16"/>
  <c r="G32" i="16"/>
  <c r="F32" i="16"/>
  <c r="E32" i="16"/>
  <c r="D32" i="16"/>
  <c r="G31" i="16"/>
  <c r="F31" i="16"/>
  <c r="E31" i="16"/>
  <c r="D31" i="16"/>
  <c r="G30" i="16"/>
  <c r="F30" i="16"/>
  <c r="E30" i="16"/>
  <c r="D30" i="16"/>
  <c r="G29" i="16"/>
  <c r="F29" i="16"/>
  <c r="E29" i="16"/>
  <c r="D29" i="16"/>
  <c r="G28" i="16"/>
  <c r="F28" i="16"/>
  <c r="E28" i="16"/>
  <c r="D28" i="16"/>
  <c r="G27" i="16"/>
  <c r="F27" i="16"/>
  <c r="E27" i="16"/>
  <c r="D27" i="16"/>
  <c r="G26" i="16"/>
  <c r="F26" i="16"/>
  <c r="E26" i="16"/>
  <c r="D26" i="16"/>
  <c r="G25" i="16"/>
  <c r="F25" i="16"/>
  <c r="E25" i="16"/>
  <c r="D25" i="16"/>
  <c r="G24" i="16"/>
  <c r="F24" i="16"/>
  <c r="E24" i="16"/>
  <c r="D24" i="16"/>
  <c r="G23" i="16"/>
  <c r="F23" i="16"/>
  <c r="E23" i="16"/>
  <c r="D23" i="16"/>
  <c r="G22" i="16"/>
  <c r="F22" i="16"/>
  <c r="E22" i="16"/>
  <c r="D22" i="16"/>
  <c r="G21" i="16"/>
  <c r="F21" i="16"/>
  <c r="E21" i="16"/>
  <c r="D21" i="16"/>
  <c r="G20" i="16"/>
  <c r="G79" i="16" s="1"/>
  <c r="F20" i="16"/>
  <c r="E20" i="16"/>
  <c r="D20" i="16"/>
  <c r="G19" i="16"/>
  <c r="F19" i="16"/>
  <c r="E19" i="16"/>
  <c r="D19" i="16"/>
  <c r="G18" i="16"/>
  <c r="F18" i="16"/>
  <c r="E18" i="16"/>
  <c r="D18" i="16"/>
  <c r="G17" i="16"/>
  <c r="F17" i="16"/>
  <c r="E17" i="16"/>
  <c r="D17" i="16"/>
  <c r="G16" i="16"/>
  <c r="F16" i="16"/>
  <c r="E16" i="16"/>
  <c r="D16" i="16"/>
  <c r="G15" i="16"/>
  <c r="F15" i="16"/>
  <c r="E15" i="16"/>
  <c r="D15" i="16"/>
  <c r="G14" i="16"/>
  <c r="F14" i="16"/>
  <c r="E14" i="16"/>
  <c r="D14" i="16"/>
  <c r="G13" i="16"/>
  <c r="F13" i="16"/>
  <c r="E13" i="16"/>
  <c r="D13" i="16"/>
  <c r="G12" i="16"/>
  <c r="F12" i="16"/>
  <c r="E12" i="16"/>
  <c r="D12" i="16"/>
  <c r="G11" i="16"/>
  <c r="F11" i="16"/>
  <c r="E11" i="16"/>
  <c r="D11" i="16"/>
  <c r="G10" i="16"/>
  <c r="F10" i="16"/>
  <c r="E10" i="16"/>
  <c r="D10" i="16"/>
  <c r="G9" i="16"/>
  <c r="F9" i="16"/>
  <c r="E9" i="16"/>
  <c r="D9" i="16"/>
  <c r="G8" i="16"/>
  <c r="F8" i="16"/>
  <c r="E8" i="16"/>
  <c r="D8" i="16"/>
  <c r="G7" i="16"/>
  <c r="F7" i="16"/>
  <c r="E7" i="16"/>
  <c r="D7" i="16"/>
  <c r="G6" i="16"/>
  <c r="F6" i="16"/>
  <c r="E6" i="16"/>
  <c r="D6" i="16"/>
  <c r="G5" i="16"/>
  <c r="F5" i="16"/>
  <c r="E5" i="16"/>
  <c r="D5" i="16"/>
  <c r="N81" i="16"/>
  <c r="M81" i="16"/>
  <c r="L81" i="16"/>
  <c r="K81" i="16"/>
  <c r="H81" i="16"/>
  <c r="N80" i="16"/>
  <c r="M80" i="16"/>
  <c r="L80" i="16"/>
  <c r="K80" i="16"/>
  <c r="H80" i="16"/>
  <c r="N79" i="16"/>
  <c r="M79" i="16"/>
  <c r="L79" i="16"/>
  <c r="K79" i="16"/>
  <c r="H79" i="16"/>
  <c r="N78" i="16"/>
  <c r="M78" i="16"/>
  <c r="L78" i="16"/>
  <c r="K78" i="16"/>
  <c r="H78" i="16"/>
  <c r="N77" i="16"/>
  <c r="M77" i="16"/>
  <c r="L77" i="16"/>
  <c r="K77" i="16"/>
  <c r="H77" i="16"/>
  <c r="N76" i="16"/>
  <c r="M76" i="16"/>
  <c r="L76" i="16"/>
  <c r="K76" i="16"/>
  <c r="H76" i="16"/>
  <c r="N75" i="16"/>
  <c r="M75" i="16"/>
  <c r="L75" i="16"/>
  <c r="K75" i="16"/>
  <c r="H75" i="16"/>
  <c r="N74" i="16"/>
  <c r="M74" i="16"/>
  <c r="L74" i="16"/>
  <c r="K74" i="16"/>
  <c r="H74" i="16"/>
  <c r="N73" i="16"/>
  <c r="M73" i="16"/>
  <c r="L73" i="16"/>
  <c r="K73" i="16"/>
  <c r="H73" i="16"/>
  <c r="N72" i="16"/>
  <c r="M72" i="16"/>
  <c r="L72" i="16"/>
  <c r="K72" i="16"/>
  <c r="O72" i="16" s="1"/>
  <c r="H72" i="16"/>
  <c r="N71" i="16"/>
  <c r="M71" i="16"/>
  <c r="L71" i="16"/>
  <c r="K71" i="16"/>
  <c r="H71" i="16"/>
  <c r="N70" i="16"/>
  <c r="M70" i="16"/>
  <c r="L70" i="16"/>
  <c r="K70" i="16"/>
  <c r="H70" i="16"/>
  <c r="N69" i="16"/>
  <c r="M69" i="16"/>
  <c r="L69" i="16"/>
  <c r="K69" i="16"/>
  <c r="H69" i="16"/>
  <c r="D5" i="17"/>
  <c r="E5" i="17"/>
  <c r="F5" i="17"/>
  <c r="G5" i="17"/>
  <c r="N81" i="17"/>
  <c r="M81" i="17"/>
  <c r="L81" i="17"/>
  <c r="K81" i="17"/>
  <c r="N80" i="17"/>
  <c r="M80" i="17"/>
  <c r="L80" i="17"/>
  <c r="K80" i="17"/>
  <c r="N79" i="17"/>
  <c r="M79" i="17"/>
  <c r="L79" i="17"/>
  <c r="K79" i="17"/>
  <c r="N78" i="17"/>
  <c r="M78" i="17"/>
  <c r="L78" i="17"/>
  <c r="K78" i="17"/>
  <c r="H81" i="17"/>
  <c r="H80" i="17"/>
  <c r="H79" i="17"/>
  <c r="H78" i="17"/>
  <c r="N77" i="17"/>
  <c r="M77" i="17"/>
  <c r="L77" i="17"/>
  <c r="K77" i="17"/>
  <c r="H77" i="17"/>
  <c r="N76" i="17"/>
  <c r="M76" i="17"/>
  <c r="L76" i="17"/>
  <c r="K76" i="17"/>
  <c r="H76" i="17"/>
  <c r="N71" i="17"/>
  <c r="M71" i="17"/>
  <c r="L71" i="17"/>
  <c r="K71" i="17"/>
  <c r="H71" i="17"/>
  <c r="N72" i="17"/>
  <c r="M72" i="17"/>
  <c r="L72" i="17"/>
  <c r="K72" i="17"/>
  <c r="H72" i="17"/>
  <c r="N75" i="17"/>
  <c r="M75" i="17"/>
  <c r="L75" i="17"/>
  <c r="K75" i="17"/>
  <c r="H75" i="17"/>
  <c r="N74" i="17"/>
  <c r="M74" i="17"/>
  <c r="L74" i="17"/>
  <c r="K74" i="17"/>
  <c r="H74" i="17"/>
  <c r="N73" i="17"/>
  <c r="M73" i="17"/>
  <c r="L73" i="17"/>
  <c r="K73" i="17"/>
  <c r="H73" i="17"/>
  <c r="I11" i="16" l="1"/>
  <c r="I17" i="16"/>
  <c r="J5" i="16"/>
  <c r="J6" i="16"/>
  <c r="G76" i="16"/>
  <c r="P81" i="16"/>
  <c r="J8" i="16"/>
  <c r="J14" i="16"/>
  <c r="J15" i="16"/>
  <c r="J16" i="16"/>
  <c r="J17" i="16"/>
  <c r="D73" i="16"/>
  <c r="D74" i="16"/>
  <c r="G77" i="16"/>
  <c r="G72" i="16"/>
  <c r="I43" i="16"/>
  <c r="I49" i="16"/>
  <c r="P78" i="16"/>
  <c r="I7" i="16"/>
  <c r="I9" i="16"/>
  <c r="J34" i="16"/>
  <c r="J35" i="16"/>
  <c r="J38" i="16"/>
  <c r="J39" i="16"/>
  <c r="J40" i="16"/>
  <c r="J41" i="16"/>
  <c r="J42" i="16"/>
  <c r="J43" i="16"/>
  <c r="J46" i="16"/>
  <c r="J47" i="16"/>
  <c r="J48" i="16"/>
  <c r="J49" i="16"/>
  <c r="I55" i="16"/>
  <c r="I57" i="16"/>
  <c r="E74" i="16"/>
  <c r="P75" i="16"/>
  <c r="F71" i="16"/>
  <c r="P73" i="16"/>
  <c r="I25" i="16"/>
  <c r="I28" i="16"/>
  <c r="I29" i="16"/>
  <c r="I30" i="16"/>
  <c r="I31" i="16"/>
  <c r="I32" i="16"/>
  <c r="I33" i="16"/>
  <c r="I36" i="16"/>
  <c r="I37" i="16"/>
  <c r="I38" i="16"/>
  <c r="I39" i="16"/>
  <c r="I40" i="16"/>
  <c r="I41" i="16"/>
  <c r="J5" i="17"/>
  <c r="G70" i="16"/>
  <c r="I27" i="16"/>
  <c r="I63" i="16"/>
  <c r="G71" i="16"/>
  <c r="E69" i="16"/>
  <c r="P72" i="16"/>
  <c r="E73" i="16"/>
  <c r="P76" i="16"/>
  <c r="O77" i="16"/>
  <c r="O80" i="16"/>
  <c r="I12" i="16"/>
  <c r="I13" i="16"/>
  <c r="I15" i="16"/>
  <c r="I16" i="16"/>
  <c r="J18" i="16"/>
  <c r="J19" i="16"/>
  <c r="J22" i="16"/>
  <c r="J23" i="16"/>
  <c r="J24" i="16"/>
  <c r="J25" i="16"/>
  <c r="I35" i="16"/>
  <c r="I44" i="16"/>
  <c r="I45" i="16"/>
  <c r="I46" i="16"/>
  <c r="I71" i="16" s="1"/>
  <c r="I47" i="16"/>
  <c r="I48" i="16"/>
  <c r="J50" i="16"/>
  <c r="J51" i="16"/>
  <c r="J54" i="16"/>
  <c r="J55" i="16"/>
  <c r="G69" i="16"/>
  <c r="E71" i="16"/>
  <c r="O75" i="16"/>
  <c r="F76" i="16"/>
  <c r="O78" i="16"/>
  <c r="D78" i="16"/>
  <c r="D77" i="16"/>
  <c r="G73" i="16"/>
  <c r="F79" i="16"/>
  <c r="I21" i="16"/>
  <c r="I22" i="16"/>
  <c r="I23" i="16"/>
  <c r="I24" i="16"/>
  <c r="J26" i="16"/>
  <c r="J27" i="16"/>
  <c r="J30" i="16"/>
  <c r="J31" i="16"/>
  <c r="J32" i="16"/>
  <c r="J33" i="16"/>
  <c r="D80" i="16"/>
  <c r="I51" i="16"/>
  <c r="I52" i="16"/>
  <c r="I53" i="16"/>
  <c r="I56" i="16"/>
  <c r="J58" i="16"/>
  <c r="J62" i="16"/>
  <c r="J63" i="16"/>
  <c r="I5" i="17"/>
  <c r="E70" i="16"/>
  <c r="E81" i="16"/>
  <c r="F69" i="16"/>
  <c r="F70" i="16"/>
  <c r="E77" i="16"/>
  <c r="D72" i="16"/>
  <c r="G75" i="16"/>
  <c r="F77" i="16"/>
  <c r="I19" i="16"/>
  <c r="G80" i="16"/>
  <c r="D81" i="16"/>
  <c r="I54" i="16"/>
  <c r="J56" i="16"/>
  <c r="J57" i="16"/>
  <c r="I62" i="16"/>
  <c r="J64" i="16"/>
  <c r="O70" i="16"/>
  <c r="O71" i="16"/>
  <c r="O74" i="16"/>
  <c r="E75" i="16"/>
  <c r="P77" i="16"/>
  <c r="E78" i="16"/>
  <c r="O79" i="16"/>
  <c r="P80" i="16"/>
  <c r="G78" i="16"/>
  <c r="I8" i="16"/>
  <c r="J10" i="16"/>
  <c r="E72" i="16"/>
  <c r="D76" i="16"/>
  <c r="D79" i="16"/>
  <c r="J59" i="16"/>
  <c r="P70" i="16"/>
  <c r="P71" i="16"/>
  <c r="O73" i="16"/>
  <c r="P74" i="16"/>
  <c r="O76" i="16"/>
  <c r="P79" i="16"/>
  <c r="E80" i="16"/>
  <c r="O81" i="16"/>
  <c r="D75" i="16"/>
  <c r="F72" i="16"/>
  <c r="J12" i="16"/>
  <c r="E76" i="16"/>
  <c r="D71" i="16"/>
  <c r="I18" i="16"/>
  <c r="J20" i="16"/>
  <c r="E79" i="16"/>
  <c r="I26" i="16"/>
  <c r="J28" i="16"/>
  <c r="J29" i="16"/>
  <c r="I34" i="16"/>
  <c r="J36" i="16"/>
  <c r="J37" i="16"/>
  <c r="I42" i="16"/>
  <c r="I75" i="16" s="1"/>
  <c r="J44" i="16"/>
  <c r="J45" i="16"/>
  <c r="I50" i="16"/>
  <c r="J52" i="16"/>
  <c r="J53" i="16"/>
  <c r="I58" i="16"/>
  <c r="J60" i="16"/>
  <c r="J61" i="16"/>
  <c r="D70" i="16"/>
  <c r="F75" i="16"/>
  <c r="F81" i="16"/>
  <c r="J7" i="16"/>
  <c r="J9" i="16"/>
  <c r="J11" i="16"/>
  <c r="J13" i="16"/>
  <c r="J21" i="16"/>
  <c r="F74" i="16"/>
  <c r="F78" i="16"/>
  <c r="F80" i="16"/>
  <c r="I6" i="16"/>
  <c r="I10" i="16"/>
  <c r="I14" i="16"/>
  <c r="I20" i="16"/>
  <c r="D69" i="16"/>
  <c r="G74" i="16"/>
  <c r="F73" i="16"/>
  <c r="I5" i="16"/>
  <c r="J73" i="16" l="1"/>
  <c r="J70" i="16"/>
  <c r="J76" i="16"/>
  <c r="I80" i="16"/>
  <c r="I77" i="16"/>
  <c r="I72" i="16"/>
  <c r="J77" i="16"/>
  <c r="I76" i="16"/>
  <c r="I74" i="16"/>
  <c r="J79" i="16"/>
  <c r="J75" i="16"/>
  <c r="I79" i="16"/>
  <c r="I81" i="16"/>
  <c r="J71" i="16"/>
  <c r="J80" i="16"/>
  <c r="J81" i="16"/>
  <c r="J72" i="16"/>
  <c r="J78" i="16"/>
  <c r="J74" i="16"/>
  <c r="J69" i="16"/>
  <c r="I78" i="16"/>
  <c r="I70" i="16"/>
  <c r="I69" i="16"/>
  <c r="I73" i="16"/>
  <c r="L70" i="17"/>
  <c r="K70" i="17"/>
  <c r="L69" i="17"/>
  <c r="K69" i="17"/>
  <c r="H69" i="17"/>
  <c r="H70" i="17"/>
  <c r="D52" i="17" l="1"/>
  <c r="D64" i="17"/>
  <c r="O63" i="16" l="1"/>
  <c r="P63" i="16"/>
  <c r="P18" i="16"/>
  <c r="O18" i="16"/>
  <c r="P33" i="16" l="1"/>
  <c r="O33" i="16"/>
  <c r="G18" i="17" l="1"/>
  <c r="F18" i="17"/>
  <c r="E18" i="17"/>
  <c r="D18" i="17"/>
  <c r="I18" i="17" l="1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N70" i="17"/>
  <c r="P70" i="17" s="1"/>
  <c r="M70" i="17"/>
  <c r="O70" i="17" s="1"/>
  <c r="N69" i="17"/>
  <c r="M69" i="17"/>
  <c r="D63" i="17" l="1"/>
  <c r="D62" i="17"/>
  <c r="D61" i="17"/>
  <c r="D60" i="17"/>
  <c r="D59" i="17"/>
  <c r="D58" i="17"/>
  <c r="D57" i="17"/>
  <c r="D56" i="17"/>
  <c r="D55" i="17"/>
  <c r="D54" i="17"/>
  <c r="D53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76" i="17" l="1"/>
  <c r="D77" i="17"/>
  <c r="D75" i="17"/>
  <c r="D71" i="17"/>
  <c r="D73" i="17"/>
  <c r="D78" i="17"/>
  <c r="D81" i="17"/>
  <c r="D74" i="17"/>
  <c r="D72" i="17"/>
  <c r="D80" i="17"/>
  <c r="D79" i="17"/>
  <c r="D70" i="17"/>
  <c r="D69" i="17"/>
  <c r="G64" i="17"/>
  <c r="F64" i="17"/>
  <c r="E64" i="17"/>
  <c r="G63" i="17"/>
  <c r="F63" i="17"/>
  <c r="E63" i="17"/>
  <c r="G62" i="17"/>
  <c r="F62" i="17"/>
  <c r="E62" i="17"/>
  <c r="G61" i="17"/>
  <c r="F61" i="17"/>
  <c r="E61" i="17"/>
  <c r="G60" i="17"/>
  <c r="F60" i="17"/>
  <c r="E60" i="17"/>
  <c r="G59" i="17"/>
  <c r="F59" i="17"/>
  <c r="E59" i="17"/>
  <c r="G58" i="17"/>
  <c r="F58" i="17"/>
  <c r="E58" i="17"/>
  <c r="G57" i="17"/>
  <c r="F57" i="17"/>
  <c r="E57" i="17"/>
  <c r="G56" i="17"/>
  <c r="F56" i="17"/>
  <c r="E56" i="17"/>
  <c r="G55" i="17"/>
  <c r="F55" i="17"/>
  <c r="E55" i="17"/>
  <c r="G54" i="17"/>
  <c r="F54" i="17"/>
  <c r="E54" i="17"/>
  <c r="G53" i="17"/>
  <c r="F53" i="17"/>
  <c r="E53" i="17"/>
  <c r="G52" i="17"/>
  <c r="F52" i="17"/>
  <c r="E52" i="17"/>
  <c r="G51" i="17"/>
  <c r="F51" i="17"/>
  <c r="E51" i="17"/>
  <c r="G50" i="17"/>
  <c r="F50" i="17"/>
  <c r="E50" i="17"/>
  <c r="G49" i="17"/>
  <c r="F49" i="17"/>
  <c r="E49" i="17"/>
  <c r="G48" i="17"/>
  <c r="F48" i="17"/>
  <c r="E48" i="17"/>
  <c r="G47" i="17"/>
  <c r="F47" i="17"/>
  <c r="E47" i="17"/>
  <c r="G46" i="17"/>
  <c r="F46" i="17"/>
  <c r="E46" i="17"/>
  <c r="G45" i="17"/>
  <c r="F45" i="17"/>
  <c r="E45" i="17"/>
  <c r="G44" i="17"/>
  <c r="F44" i="17"/>
  <c r="E44" i="17"/>
  <c r="G43" i="17"/>
  <c r="F43" i="17"/>
  <c r="E43" i="17"/>
  <c r="G42" i="17"/>
  <c r="F42" i="17"/>
  <c r="E42" i="17"/>
  <c r="G41" i="17"/>
  <c r="F41" i="17"/>
  <c r="E41" i="17"/>
  <c r="G40" i="17"/>
  <c r="F40" i="17"/>
  <c r="E40" i="17"/>
  <c r="G39" i="17"/>
  <c r="F39" i="17"/>
  <c r="E39" i="17"/>
  <c r="G38" i="17"/>
  <c r="F38" i="17"/>
  <c r="E38" i="17"/>
  <c r="G37" i="17"/>
  <c r="F37" i="17"/>
  <c r="E37" i="17"/>
  <c r="G36" i="17"/>
  <c r="F36" i="17"/>
  <c r="E36" i="17"/>
  <c r="G35" i="17"/>
  <c r="F35" i="17"/>
  <c r="E35" i="17"/>
  <c r="G34" i="17"/>
  <c r="F34" i="17"/>
  <c r="E34" i="17"/>
  <c r="G33" i="17"/>
  <c r="F33" i="17"/>
  <c r="E33" i="17"/>
  <c r="G32" i="17"/>
  <c r="F32" i="17"/>
  <c r="E32" i="17"/>
  <c r="G31" i="17"/>
  <c r="F31" i="17"/>
  <c r="E31" i="17"/>
  <c r="G30" i="17"/>
  <c r="F30" i="17"/>
  <c r="E30" i="17"/>
  <c r="G29" i="17"/>
  <c r="F29" i="17"/>
  <c r="E29" i="17"/>
  <c r="G28" i="17"/>
  <c r="F28" i="17"/>
  <c r="E28" i="17"/>
  <c r="G27" i="17"/>
  <c r="F27" i="17"/>
  <c r="E27" i="17"/>
  <c r="G26" i="17"/>
  <c r="F26" i="17"/>
  <c r="E26" i="17"/>
  <c r="G25" i="17"/>
  <c r="F25" i="17"/>
  <c r="E25" i="17"/>
  <c r="G24" i="17"/>
  <c r="F24" i="17"/>
  <c r="E24" i="17"/>
  <c r="G23" i="17"/>
  <c r="F23" i="17"/>
  <c r="E23" i="17"/>
  <c r="G22" i="17"/>
  <c r="F22" i="17"/>
  <c r="E22" i="17"/>
  <c r="G21" i="17"/>
  <c r="F21" i="17"/>
  <c r="E21" i="17"/>
  <c r="G20" i="17"/>
  <c r="F20" i="17"/>
  <c r="E20" i="17"/>
  <c r="G19" i="17"/>
  <c r="F19" i="17"/>
  <c r="E19" i="17"/>
  <c r="G17" i="17"/>
  <c r="F17" i="17"/>
  <c r="E17" i="17"/>
  <c r="G16" i="17"/>
  <c r="F16" i="17"/>
  <c r="E16" i="17"/>
  <c r="G15" i="17"/>
  <c r="F15" i="17"/>
  <c r="E15" i="17"/>
  <c r="G14" i="17"/>
  <c r="F14" i="17"/>
  <c r="E14" i="17"/>
  <c r="G13" i="17"/>
  <c r="F13" i="17"/>
  <c r="E13" i="17"/>
  <c r="G12" i="17"/>
  <c r="F12" i="17"/>
  <c r="E12" i="17"/>
  <c r="G11" i="17"/>
  <c r="F11" i="17"/>
  <c r="E11" i="17"/>
  <c r="G10" i="17"/>
  <c r="F10" i="17"/>
  <c r="E10" i="17"/>
  <c r="G9" i="17"/>
  <c r="F9" i="17"/>
  <c r="E9" i="17"/>
  <c r="G8" i="17"/>
  <c r="F8" i="17"/>
  <c r="E8" i="17"/>
  <c r="G7" i="17"/>
  <c r="F7" i="17"/>
  <c r="E7" i="17"/>
  <c r="G6" i="17"/>
  <c r="F6" i="17"/>
  <c r="E6" i="17"/>
  <c r="I12" i="17" l="1"/>
  <c r="I16" i="17"/>
  <c r="I21" i="17"/>
  <c r="I25" i="17"/>
  <c r="I29" i="17"/>
  <c r="I33" i="17"/>
  <c r="I37" i="17"/>
  <c r="I41" i="17"/>
  <c r="I45" i="17"/>
  <c r="I49" i="17"/>
  <c r="I53" i="17"/>
  <c r="I57" i="17"/>
  <c r="I61" i="17"/>
  <c r="E75" i="17"/>
  <c r="I24" i="17"/>
  <c r="I28" i="17"/>
  <c r="I32" i="17"/>
  <c r="I52" i="17"/>
  <c r="I56" i="17"/>
  <c r="I60" i="17"/>
  <c r="I64" i="17"/>
  <c r="G81" i="17"/>
  <c r="E71" i="17"/>
  <c r="G77" i="17"/>
  <c r="E79" i="17"/>
  <c r="F76" i="17"/>
  <c r="I8" i="17"/>
  <c r="E74" i="17"/>
  <c r="F75" i="17"/>
  <c r="I7" i="17"/>
  <c r="G76" i="17"/>
  <c r="E72" i="17"/>
  <c r="I11" i="17"/>
  <c r="I15" i="17"/>
  <c r="F71" i="17"/>
  <c r="I20" i="17"/>
  <c r="F79" i="17"/>
  <c r="E80" i="17"/>
  <c r="I36" i="17"/>
  <c r="I40" i="17"/>
  <c r="I44" i="17"/>
  <c r="I48" i="17"/>
  <c r="E73" i="17"/>
  <c r="E78" i="17"/>
  <c r="I6" i="17"/>
  <c r="F74" i="17"/>
  <c r="G75" i="17"/>
  <c r="E77" i="17"/>
  <c r="I10" i="17"/>
  <c r="F72" i="17"/>
  <c r="I14" i="17"/>
  <c r="G71" i="17"/>
  <c r="I19" i="17"/>
  <c r="G79" i="17"/>
  <c r="I23" i="17"/>
  <c r="I27" i="17"/>
  <c r="I31" i="17"/>
  <c r="F80" i="17"/>
  <c r="I35" i="17"/>
  <c r="I39" i="17"/>
  <c r="I43" i="17"/>
  <c r="I47" i="17"/>
  <c r="E81" i="17"/>
  <c r="I51" i="17"/>
  <c r="I55" i="17"/>
  <c r="I59" i="17"/>
  <c r="I63" i="17"/>
  <c r="G73" i="17"/>
  <c r="G78" i="17"/>
  <c r="F78" i="17"/>
  <c r="F73" i="17"/>
  <c r="G74" i="17"/>
  <c r="E76" i="17"/>
  <c r="I9" i="17"/>
  <c r="F77" i="17"/>
  <c r="G72" i="17"/>
  <c r="I13" i="17"/>
  <c r="I17" i="17"/>
  <c r="I22" i="17"/>
  <c r="I26" i="17"/>
  <c r="I30" i="17"/>
  <c r="I34" i="17"/>
  <c r="G80" i="17"/>
  <c r="I38" i="17"/>
  <c r="I42" i="17"/>
  <c r="I46" i="17"/>
  <c r="I50" i="17"/>
  <c r="F81" i="17"/>
  <c r="I54" i="17"/>
  <c r="I58" i="17"/>
  <c r="I62" i="17"/>
  <c r="G70" i="17"/>
  <c r="G69" i="17"/>
  <c r="F69" i="17"/>
  <c r="F70" i="17"/>
  <c r="E69" i="17"/>
  <c r="E70" i="17"/>
  <c r="J9" i="17"/>
  <c r="P64" i="17"/>
  <c r="O64" i="17"/>
  <c r="J64" i="17"/>
  <c r="P63" i="17"/>
  <c r="O63" i="17"/>
  <c r="J63" i="17"/>
  <c r="P62" i="17"/>
  <c r="O62" i="17"/>
  <c r="J62" i="17"/>
  <c r="P61" i="17"/>
  <c r="O61" i="17"/>
  <c r="J61" i="17"/>
  <c r="P60" i="17"/>
  <c r="O60" i="17"/>
  <c r="J60" i="17"/>
  <c r="P59" i="17"/>
  <c r="O59" i="17"/>
  <c r="J59" i="17"/>
  <c r="P58" i="17"/>
  <c r="O58" i="17"/>
  <c r="J58" i="17"/>
  <c r="P57" i="17"/>
  <c r="O57" i="17"/>
  <c r="J57" i="17"/>
  <c r="P56" i="17"/>
  <c r="O56" i="17"/>
  <c r="J56" i="17"/>
  <c r="P55" i="17"/>
  <c r="O55" i="17"/>
  <c r="J55" i="17"/>
  <c r="P54" i="17"/>
  <c r="O54" i="17"/>
  <c r="J54" i="17"/>
  <c r="P53" i="17"/>
  <c r="O53" i="17"/>
  <c r="J53" i="17"/>
  <c r="P52" i="17"/>
  <c r="O52" i="17"/>
  <c r="J52" i="17"/>
  <c r="P51" i="17"/>
  <c r="O51" i="17"/>
  <c r="J51" i="17"/>
  <c r="P50" i="17"/>
  <c r="O50" i="17"/>
  <c r="J50" i="17"/>
  <c r="P49" i="17"/>
  <c r="O49" i="17"/>
  <c r="J49" i="17"/>
  <c r="P48" i="17"/>
  <c r="O48" i="17"/>
  <c r="J48" i="17"/>
  <c r="P47" i="17"/>
  <c r="O47" i="17"/>
  <c r="J47" i="17"/>
  <c r="P46" i="17"/>
  <c r="O46" i="17"/>
  <c r="J46" i="17"/>
  <c r="P45" i="17"/>
  <c r="O45" i="17"/>
  <c r="J45" i="17"/>
  <c r="P44" i="17"/>
  <c r="O44" i="17"/>
  <c r="J44" i="17"/>
  <c r="P43" i="17"/>
  <c r="O43" i="17"/>
  <c r="J43" i="17"/>
  <c r="P42" i="17"/>
  <c r="O42" i="17"/>
  <c r="J42" i="17"/>
  <c r="P41" i="17"/>
  <c r="O41" i="17"/>
  <c r="J41" i="17"/>
  <c r="P40" i="17"/>
  <c r="O40" i="17"/>
  <c r="J40" i="17"/>
  <c r="P39" i="17"/>
  <c r="O39" i="17"/>
  <c r="J39" i="17"/>
  <c r="P38" i="17"/>
  <c r="O38" i="17"/>
  <c r="J38" i="17"/>
  <c r="P37" i="17"/>
  <c r="O37" i="17"/>
  <c r="J37" i="17"/>
  <c r="P36" i="17"/>
  <c r="O36" i="17"/>
  <c r="J36" i="17"/>
  <c r="P35" i="17"/>
  <c r="O35" i="17"/>
  <c r="J35" i="17"/>
  <c r="P34" i="17"/>
  <c r="O34" i="17"/>
  <c r="J34" i="17"/>
  <c r="P33" i="17"/>
  <c r="O33" i="17"/>
  <c r="J33" i="17"/>
  <c r="P32" i="17"/>
  <c r="O32" i="17"/>
  <c r="J32" i="17"/>
  <c r="P31" i="17"/>
  <c r="O31" i="17"/>
  <c r="J31" i="17"/>
  <c r="P30" i="17"/>
  <c r="O30" i="17"/>
  <c r="J30" i="17"/>
  <c r="P29" i="17"/>
  <c r="O29" i="17"/>
  <c r="J29" i="17"/>
  <c r="P28" i="17"/>
  <c r="O28" i="17"/>
  <c r="J28" i="17"/>
  <c r="P27" i="17"/>
  <c r="O27" i="17"/>
  <c r="J27" i="17"/>
  <c r="P26" i="17"/>
  <c r="O26" i="17"/>
  <c r="J26" i="17"/>
  <c r="P25" i="17"/>
  <c r="O25" i="17"/>
  <c r="J25" i="17"/>
  <c r="P24" i="17"/>
  <c r="O24" i="17"/>
  <c r="J24" i="17"/>
  <c r="P23" i="17"/>
  <c r="O23" i="17"/>
  <c r="J23" i="17"/>
  <c r="P22" i="17"/>
  <c r="O22" i="17"/>
  <c r="J22" i="17"/>
  <c r="P21" i="17"/>
  <c r="O21" i="17"/>
  <c r="J21" i="17"/>
  <c r="P20" i="17"/>
  <c r="O20" i="17"/>
  <c r="J20" i="17"/>
  <c r="P19" i="17"/>
  <c r="O19" i="17"/>
  <c r="J19" i="17"/>
  <c r="J18" i="17"/>
  <c r="P17" i="17"/>
  <c r="O17" i="17"/>
  <c r="J17" i="17"/>
  <c r="P16" i="17"/>
  <c r="O16" i="17"/>
  <c r="J16" i="17"/>
  <c r="P15" i="17"/>
  <c r="O15" i="17"/>
  <c r="J15" i="17"/>
  <c r="P14" i="17"/>
  <c r="O14" i="17"/>
  <c r="J14" i="17"/>
  <c r="P13" i="17"/>
  <c r="O13" i="17"/>
  <c r="J13" i="17"/>
  <c r="P12" i="17"/>
  <c r="O12" i="17"/>
  <c r="J12" i="17"/>
  <c r="P11" i="17"/>
  <c r="O11" i="17"/>
  <c r="J11" i="17"/>
  <c r="P10" i="17"/>
  <c r="O10" i="17"/>
  <c r="J10" i="17"/>
  <c r="P9" i="17"/>
  <c r="O9" i="17"/>
  <c r="P8" i="17"/>
  <c r="O8" i="17"/>
  <c r="J8" i="17"/>
  <c r="P7" i="17"/>
  <c r="O7" i="17"/>
  <c r="J7" i="17"/>
  <c r="P6" i="17"/>
  <c r="O6" i="17"/>
  <c r="J6" i="17"/>
  <c r="P5" i="17"/>
  <c r="O5" i="17"/>
  <c r="I80" i="17" l="1"/>
  <c r="I81" i="17"/>
  <c r="I75" i="17"/>
  <c r="J74" i="17"/>
  <c r="J77" i="17"/>
  <c r="I79" i="17"/>
  <c r="J79" i="17"/>
  <c r="I76" i="17"/>
  <c r="I78" i="17"/>
  <c r="I77" i="17"/>
  <c r="I73" i="17"/>
  <c r="I69" i="17"/>
  <c r="I70" i="17"/>
  <c r="J78" i="17"/>
  <c r="J73" i="17"/>
  <c r="J76" i="17"/>
  <c r="J80" i="17"/>
  <c r="I71" i="17"/>
  <c r="J71" i="17"/>
  <c r="J75" i="17"/>
  <c r="J72" i="17"/>
  <c r="J81" i="17"/>
  <c r="I72" i="17"/>
  <c r="I74" i="17"/>
  <c r="P69" i="17"/>
  <c r="O69" i="17"/>
  <c r="J70" i="17"/>
  <c r="J69" i="17"/>
  <c r="P64" i="16" l="1"/>
  <c r="O64" i="16"/>
  <c r="P62" i="16"/>
  <c r="O62" i="16"/>
  <c r="P61" i="16"/>
  <c r="O61" i="16"/>
  <c r="P60" i="16"/>
  <c r="O60" i="16"/>
  <c r="P59" i="16"/>
  <c r="O59" i="16"/>
  <c r="P58" i="16"/>
  <c r="O58" i="16"/>
  <c r="P57" i="16"/>
  <c r="O57" i="16"/>
  <c r="P56" i="16"/>
  <c r="O56" i="16"/>
  <c r="P55" i="16"/>
  <c r="O55" i="16"/>
  <c r="P54" i="16"/>
  <c r="O54" i="16"/>
  <c r="P53" i="16"/>
  <c r="O53" i="16"/>
  <c r="P52" i="16"/>
  <c r="O52" i="16"/>
  <c r="P51" i="16"/>
  <c r="O51" i="16"/>
  <c r="P50" i="16"/>
  <c r="O50" i="16"/>
  <c r="P49" i="16"/>
  <c r="O49" i="16"/>
  <c r="P48" i="16"/>
  <c r="O48" i="16"/>
  <c r="P47" i="16"/>
  <c r="O47" i="16"/>
  <c r="P46" i="16"/>
  <c r="O46" i="16"/>
  <c r="P45" i="16"/>
  <c r="O45" i="16"/>
  <c r="P44" i="16"/>
  <c r="O44" i="16"/>
  <c r="P43" i="16"/>
  <c r="O43" i="16"/>
  <c r="P42" i="16"/>
  <c r="O42" i="16"/>
  <c r="P41" i="16"/>
  <c r="O41" i="16"/>
  <c r="P40" i="16"/>
  <c r="O40" i="16"/>
  <c r="P39" i="16"/>
  <c r="O39" i="16"/>
  <c r="P38" i="16"/>
  <c r="O38" i="16"/>
  <c r="P37" i="16"/>
  <c r="O37" i="16"/>
  <c r="P36" i="16"/>
  <c r="O36" i="16"/>
  <c r="P35" i="16"/>
  <c r="O35" i="16"/>
  <c r="P34" i="16"/>
  <c r="O34" i="16"/>
  <c r="P32" i="16"/>
  <c r="O32" i="16"/>
  <c r="P31" i="16"/>
  <c r="O31" i="16"/>
  <c r="P30" i="16"/>
  <c r="O30" i="16"/>
  <c r="P29" i="16"/>
  <c r="O29" i="16"/>
  <c r="P28" i="16"/>
  <c r="O28" i="16"/>
  <c r="P27" i="16"/>
  <c r="O27" i="16"/>
  <c r="P26" i="16"/>
  <c r="O26" i="16"/>
  <c r="P25" i="16"/>
  <c r="O25" i="16"/>
  <c r="P24" i="16"/>
  <c r="O24" i="16"/>
  <c r="P23" i="16"/>
  <c r="O23" i="16"/>
  <c r="P22" i="16"/>
  <c r="O22" i="16"/>
  <c r="P21" i="16"/>
  <c r="O21" i="16"/>
  <c r="P20" i="16"/>
  <c r="O20" i="16"/>
  <c r="P19" i="16"/>
  <c r="O19" i="16"/>
  <c r="P17" i="16"/>
  <c r="O17" i="16"/>
  <c r="P16" i="16"/>
  <c r="O16" i="16"/>
  <c r="P15" i="16"/>
  <c r="O15" i="16"/>
  <c r="P14" i="16"/>
  <c r="O14" i="16"/>
  <c r="P13" i="16"/>
  <c r="O13" i="16"/>
  <c r="P12" i="16"/>
  <c r="O12" i="16"/>
  <c r="P11" i="16"/>
  <c r="O11" i="16"/>
  <c r="P10" i="16"/>
  <c r="O10" i="16"/>
  <c r="P9" i="16"/>
  <c r="O9" i="16"/>
  <c r="P8" i="16"/>
  <c r="O8" i="16"/>
  <c r="P7" i="16"/>
  <c r="O7" i="16"/>
  <c r="P6" i="16"/>
  <c r="O6" i="16"/>
  <c r="P5" i="16"/>
  <c r="O5" i="16"/>
  <c r="O69" i="16" l="1"/>
  <c r="P69" i="16"/>
  <c r="N25" i="15"/>
  <c r="N24" i="15"/>
  <c r="N23" i="15"/>
  <c r="N22" i="15"/>
  <c r="I25" i="15" l="1"/>
  <c r="I24" i="15"/>
  <c r="I23" i="15"/>
  <c r="I22" i="15"/>
  <c r="I17" i="15"/>
  <c r="I16" i="15"/>
  <c r="I15" i="15"/>
  <c r="I14" i="15"/>
  <c r="I13" i="15"/>
  <c r="I12" i="15"/>
  <c r="I7" i="15"/>
  <c r="I6" i="15"/>
  <c r="O25" i="15"/>
  <c r="O24" i="15"/>
  <c r="O23" i="15"/>
  <c r="O22" i="15"/>
  <c r="O16" i="15"/>
  <c r="N16" i="15"/>
  <c r="O15" i="15"/>
  <c r="N15" i="15"/>
  <c r="O14" i="15"/>
  <c r="N14" i="15"/>
  <c r="O13" i="15"/>
  <c r="N13" i="15"/>
  <c r="O12" i="15"/>
  <c r="N12" i="15"/>
  <c r="O19" i="5"/>
  <c r="N19" i="5"/>
  <c r="I18" i="5"/>
  <c r="I16" i="5"/>
  <c r="I14" i="5"/>
  <c r="I13" i="5"/>
  <c r="I10" i="5"/>
  <c r="I9" i="5"/>
  <c r="I7" i="5"/>
  <c r="I6" i="5"/>
  <c r="I5" i="5"/>
  <c r="O18" i="5"/>
  <c r="N18" i="5"/>
  <c r="O17" i="5"/>
  <c r="N17" i="5"/>
  <c r="O5" i="5"/>
  <c r="N5" i="5"/>
  <c r="N14" i="11"/>
  <c r="I13" i="11"/>
  <c r="I12" i="11"/>
  <c r="I11" i="11"/>
  <c r="I10" i="11"/>
  <c r="I9" i="11"/>
  <c r="I8" i="11"/>
  <c r="I7" i="11"/>
  <c r="I6" i="11"/>
  <c r="I5" i="11"/>
  <c r="O17" i="15" l="1"/>
  <c r="N17" i="15"/>
  <c r="O7" i="15"/>
  <c r="N7" i="15"/>
  <c r="O6" i="15"/>
  <c r="N6" i="15"/>
  <c r="O10" i="13" l="1"/>
  <c r="N10" i="13"/>
  <c r="O9" i="13"/>
  <c r="N9" i="13"/>
  <c r="O8" i="13"/>
  <c r="N8" i="13"/>
  <c r="O7" i="13"/>
  <c r="N7" i="13"/>
  <c r="O6" i="13"/>
  <c r="N6" i="13"/>
  <c r="O11" i="13"/>
  <c r="N11" i="13"/>
  <c r="O5" i="13"/>
  <c r="N5" i="13"/>
  <c r="O9" i="12"/>
  <c r="N9" i="12"/>
  <c r="O8" i="12"/>
  <c r="N8" i="12"/>
  <c r="O7" i="12"/>
  <c r="N7" i="12"/>
  <c r="O6" i="12"/>
  <c r="N6" i="12"/>
  <c r="O5" i="12"/>
  <c r="N5" i="12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14" i="11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</calcChain>
</file>

<file path=xl/sharedStrings.xml><?xml version="1.0" encoding="utf-8"?>
<sst xmlns="http://schemas.openxmlformats.org/spreadsheetml/2006/main" count="396" uniqueCount="159">
  <si>
    <t>Accuracy</t>
  </si>
  <si>
    <t>Precision</t>
  </si>
  <si>
    <t>Recall</t>
  </si>
  <si>
    <t>False Positive Rate</t>
  </si>
  <si>
    <t>ROC</t>
  </si>
  <si>
    <t>Balanced Accuracy</t>
  </si>
  <si>
    <t>N/A</t>
  </si>
  <si>
    <t>Unigram</t>
  </si>
  <si>
    <t>TF-IDF</t>
  </si>
  <si>
    <t>TP</t>
  </si>
  <si>
    <t>TN</t>
  </si>
  <si>
    <t>FP</t>
  </si>
  <si>
    <t>FN</t>
  </si>
  <si>
    <t>Correct predictions</t>
  </si>
  <si>
    <t>Incorrect predictions</t>
  </si>
  <si>
    <t>Number of adjectives</t>
  </si>
  <si>
    <t>Number of verbs</t>
  </si>
  <si>
    <t>Number of adverbs</t>
  </si>
  <si>
    <t>Number of conjuctions</t>
  </si>
  <si>
    <t>Number of nouns</t>
  </si>
  <si>
    <t>Number of pronouns</t>
  </si>
  <si>
    <t>Number of modal verbs</t>
  </si>
  <si>
    <t>Number of prepositions</t>
  </si>
  <si>
    <t>Number of determiners</t>
  </si>
  <si>
    <t>Number of commas</t>
  </si>
  <si>
    <t>Number of exclamation marks</t>
  </si>
  <si>
    <t>Number of full stops</t>
  </si>
  <si>
    <t>Number of question marks</t>
  </si>
  <si>
    <t>Number of existential theres</t>
  </si>
  <si>
    <t>Number of proper nouns</t>
  </si>
  <si>
    <t>Number of capitalised words</t>
  </si>
  <si>
    <t>Number of interjections</t>
  </si>
  <si>
    <t>Average number of syllabels per word</t>
  </si>
  <si>
    <t>Average word length</t>
  </si>
  <si>
    <t>Number of stop words</t>
  </si>
  <si>
    <t>Number of words with &gt; seven characters</t>
  </si>
  <si>
    <t>Number of words with &lt; 5 characters</t>
  </si>
  <si>
    <t>Average word frequency</t>
  </si>
  <si>
    <t>Number of words in 35 most common words in corpus</t>
  </si>
  <si>
    <t>VADER sentiment score</t>
  </si>
  <si>
    <t>Implicature</t>
  </si>
  <si>
    <t>Informativeness</t>
  </si>
  <si>
    <t>All features combined</t>
  </si>
  <si>
    <t>Length in Words</t>
  </si>
  <si>
    <t>Benchmark (random data)</t>
  </si>
  <si>
    <t>All features combined (inc bag of words)</t>
  </si>
  <si>
    <t>Word related data</t>
  </si>
  <si>
    <t>Grammar (inc F Score)</t>
  </si>
  <si>
    <t>Sentiment</t>
  </si>
  <si>
    <t>Punctuation</t>
  </si>
  <si>
    <t>F-Score</t>
  </si>
  <si>
    <t>SVM</t>
  </si>
  <si>
    <t>F Measure</t>
  </si>
  <si>
    <t>All grammar features combined</t>
  </si>
  <si>
    <t>Logistic Regression</t>
  </si>
  <si>
    <t>Multinomial Bayes</t>
  </si>
  <si>
    <t>Random Forest</t>
  </si>
  <si>
    <t>* Excludes VADER sentiment score and F Score, as they contain negative values, which resulted in an error message with one of the classifiers.</t>
  </si>
  <si>
    <t>Bal Accuracy</t>
  </si>
  <si>
    <t>False Positives</t>
  </si>
  <si>
    <t>Bigram</t>
  </si>
  <si>
    <t>Trigram</t>
  </si>
  <si>
    <t>1,2 gram</t>
  </si>
  <si>
    <t>Non-binary</t>
  </si>
  <si>
    <t>Support Vector Machine</t>
  </si>
  <si>
    <t>Table 1 - Results for bag of words tests where stop words are included</t>
  </si>
  <si>
    <t>Test no</t>
  </si>
  <si>
    <t>Test description</t>
  </si>
  <si>
    <t>For whole table</t>
  </si>
  <si>
    <t>Filter</t>
  </si>
  <si>
    <t>Table 2 - Summary of Table 1 (Averages and sums)</t>
  </si>
  <si>
    <t>Accuracy av</t>
  </si>
  <si>
    <t>Precision av</t>
  </si>
  <si>
    <t>Recall av</t>
  </si>
  <si>
    <t xml:space="preserve">False Positive Rate av </t>
  </si>
  <si>
    <t>AUC</t>
  </si>
  <si>
    <t>AUC av</t>
  </si>
  <si>
    <t>Balanced Accuracy av</t>
  </si>
  <si>
    <t>F Measure av</t>
  </si>
  <si>
    <t>TP sum</t>
  </si>
  <si>
    <t>FP sum</t>
  </si>
  <si>
    <t>TN sum</t>
  </si>
  <si>
    <t>FN sum</t>
  </si>
  <si>
    <t>Correct predictions sum</t>
  </si>
  <si>
    <t>Incorrect predictions sum</t>
  </si>
  <si>
    <t>Binary Representation</t>
  </si>
  <si>
    <t>1,2,3 gram</t>
  </si>
  <si>
    <t>Support Vector Machine Tf-IDF Unigram</t>
  </si>
  <si>
    <t>Support Vector Machine Tf-IDF Bigram</t>
  </si>
  <si>
    <t>Support Vector Machine Tf-IDF Trigram</t>
  </si>
  <si>
    <t>Support Vector Machine Tf-IDF 1,2 gram</t>
  </si>
  <si>
    <t>Support Vector Machine Tf-IDF 1,2,3 gram</t>
  </si>
  <si>
    <t>Logistic Regression Tf-IDF Unigram</t>
  </si>
  <si>
    <t>Logistic Regression Tf-IDF Bigram</t>
  </si>
  <si>
    <t>Logistic Regression Tf-IDF Trigram</t>
  </si>
  <si>
    <t>Logistic Regression TF-IDF 1,2 gram</t>
  </si>
  <si>
    <t>Logistic Regression TF-IDF 1,2,3 gram</t>
  </si>
  <si>
    <t>Multinomial Bayes Tf-IDF Unigram</t>
  </si>
  <si>
    <t>Multinomial Bayes Tf-IDF Bigram</t>
  </si>
  <si>
    <t>Multinomial Bayes Tf-IDF Trigram</t>
  </si>
  <si>
    <t>Multinomial Bayes TF-IDF 1,2 gram</t>
  </si>
  <si>
    <t>Multinomial Bayes TF-IDF 1,2,3 gram</t>
  </si>
  <si>
    <t>Random Forest Tf-IDF Unigram</t>
  </si>
  <si>
    <t>Random Forest Tf-IDF Bigram</t>
  </si>
  <si>
    <t>Random Forest Tf-IDF Trigram</t>
  </si>
  <si>
    <t>Random Forest Tf-IDF 1,2 gram</t>
  </si>
  <si>
    <t>Random Forest Tf-IDF 1,2,3 gram</t>
  </si>
  <si>
    <t>Logistic Regression Non-Binary Unigram</t>
  </si>
  <si>
    <t>Logistic Regression Non-Binary Bigram</t>
  </si>
  <si>
    <t>Logistic Regression Non-Binary Trigram</t>
  </si>
  <si>
    <t>Logistic Regression Non-Binary 1,2 gram</t>
  </si>
  <si>
    <t>Logistic Regression Non-Binary 1,2,3 gram</t>
  </si>
  <si>
    <t>Logistic Regression Binary Representation Unigram</t>
  </si>
  <si>
    <t>Logistic Regression Binary Representation Bigram</t>
  </si>
  <si>
    <t>Logistic Regression Binary Representation Trigram</t>
  </si>
  <si>
    <t>Logistic Regression Binary Representation 1,2 gram</t>
  </si>
  <si>
    <t>Logistic Regression Binary Representation 1,2,3 gram</t>
  </si>
  <si>
    <t>Multinomial Bayes Non-Binary Unigram</t>
  </si>
  <si>
    <t>Multinomial Bayes Non-Binary Bigram</t>
  </si>
  <si>
    <t>Multinomial Bayes Non-Binary Trigram</t>
  </si>
  <si>
    <t>Multinomial Bayes Non-Binary 1,2 gram</t>
  </si>
  <si>
    <t>Multinomial Bayes Non-Binary 1,2,3 gram</t>
  </si>
  <si>
    <t>Multinomial Bayes Binary Representation Unigram</t>
  </si>
  <si>
    <t>Multinomial Bayes Binary Representation Bigram</t>
  </si>
  <si>
    <t>Multinomial Bayes Binary Representation Trigram</t>
  </si>
  <si>
    <t>Multinomial Bayes Binary Representation 1,2 gram</t>
  </si>
  <si>
    <t>Multinomial Bayes Binary Representation 1,2,3 gram</t>
  </si>
  <si>
    <t>Random Forest Non-Binary Unigram</t>
  </si>
  <si>
    <t>Random Forest Non-Binary Bigram</t>
  </si>
  <si>
    <t>Random Forest Non-Binary Trigram</t>
  </si>
  <si>
    <t>Random Forest Non-Binary 1,2 gram</t>
  </si>
  <si>
    <t>Random Forest Non-Binary 1,2,3 gram</t>
  </si>
  <si>
    <t>Random Forest Binary Representation Unigram</t>
  </si>
  <si>
    <t>Random Forest Binary Representation Bigram</t>
  </si>
  <si>
    <t>Random Forest Binary Representation Trigram</t>
  </si>
  <si>
    <t>Random Forest Binary Representation 1,2 gram</t>
  </si>
  <si>
    <t>Random Forest Binary Representation 1,2,3 gram</t>
  </si>
  <si>
    <t>Support Vector Machine  Non-Binary Unigram</t>
  </si>
  <si>
    <t>Support Vector Machine  Non-Binary Bigram</t>
  </si>
  <si>
    <t>Support Vector Machine  Non-Binary Trigram</t>
  </si>
  <si>
    <t>Support Vector Machine  Non-Binary 1,2 gram</t>
  </si>
  <si>
    <t>Support Vector Machine  Non-Binary 1,2,3 gram</t>
  </si>
  <si>
    <t>Support Vector Machine  Binary Representation Unigram</t>
  </si>
  <si>
    <t>Support Vector Machine  Binary Representation Bigram</t>
  </si>
  <si>
    <t>Support Vector Machine  Binary Representation Trigram</t>
  </si>
  <si>
    <t>Support Vector Machine  Binary Representation 1,2 gram</t>
  </si>
  <si>
    <t>Support Vector Machine  Binary Representation 1,2,3 gram</t>
  </si>
  <si>
    <t>Table 3 - Results for bag of words tests where stop words are included</t>
  </si>
  <si>
    <t>Table 4 - Summary of Table 3 (Averages and sums)</t>
  </si>
  <si>
    <t>Sentiment features results (no bag of words)</t>
  </si>
  <si>
    <t>Punctuation results (no bag of words)</t>
  </si>
  <si>
    <t>Bag of words only</t>
  </si>
  <si>
    <t>Comparison between all features in all categories in a test with bag of words included vs bag of words on its own</t>
  </si>
  <si>
    <t>Bag of words is TF-IDF unigram SVM</t>
  </si>
  <si>
    <t>How each category of indicator performed when all its indicators were employed in a test</t>
  </si>
  <si>
    <t>All features of all categories in single test</t>
  </si>
  <si>
    <t>Grammar indicator results (no bag of words)</t>
  </si>
  <si>
    <t>Lexical results (no bag of words)</t>
  </si>
  <si>
    <t>How the classifiers compare for non bag of words tests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</si>
</sst>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1" xfId="0" applyFont="1" applyBorder="1"/>
    <xf numFmtId="0" fontId="1" fillId="4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/>
    <xf numFmtId="0" fontId="0" fillId="3" borderId="1" xfId="0" applyFill="1" applyBorder="1"/>
    <xf numFmtId="0" fontId="1" fillId="0" borderId="2" xfId="0" applyFont="1" applyBorder="1"/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2" xfId="0" applyBorder="1"/>
    <xf numFmtId="0" fontId="2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left"/>
    </xf>
    <xf numFmtId="0" fontId="0" fillId="0" borderId="3" xfId="0" applyBorder="1"/>
    <xf numFmtId="0" fontId="0" fillId="6" borderId="1" xfId="0" applyFill="1" applyBorder="1"/>
    <xf numFmtId="0" fontId="1" fillId="0" borderId="0" xfId="0" applyFont="1" applyFill="1" applyBorder="1"/>
    <xf numFmtId="2" fontId="1" fillId="0" borderId="2" xfId="0" applyNumberFormat="1" applyFont="1" applyBorder="1"/>
    <xf numFmtId="2" fontId="0" fillId="4" borderId="1" xfId="0" applyNumberFormat="1" applyFont="1" applyFill="1" applyBorder="1" applyAlignment="1">
      <alignment horizontal="left"/>
    </xf>
    <xf numFmtId="2" fontId="1" fillId="4" borderId="1" xfId="0" applyNumberFormat="1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left"/>
    </xf>
    <xf numFmtId="2" fontId="0" fillId="2" borderId="1" xfId="0" applyNumberFormat="1" applyFont="1" applyFill="1" applyBorder="1" applyAlignment="1">
      <alignment horizontal="left"/>
    </xf>
    <xf numFmtId="2" fontId="0" fillId="3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left"/>
    </xf>
    <xf numFmtId="2" fontId="0" fillId="0" borderId="0" xfId="0" applyNumberFormat="1"/>
    <xf numFmtId="2" fontId="0" fillId="4" borderId="1" xfId="0" applyNumberFormat="1" applyFill="1" applyBorder="1"/>
    <xf numFmtId="0" fontId="0" fillId="2" borderId="5" xfId="0" applyFill="1" applyBorder="1"/>
    <xf numFmtId="2" fontId="0" fillId="4" borderId="5" xfId="0" applyNumberFormat="1" applyFill="1" applyBorder="1"/>
    <xf numFmtId="0" fontId="0" fillId="4" borderId="4" xfId="0" applyFill="1" applyBorder="1"/>
    <xf numFmtId="2" fontId="0" fillId="4" borderId="6" xfId="0" applyNumberFormat="1" applyFill="1" applyBorder="1"/>
    <xf numFmtId="1" fontId="0" fillId="4" borderId="5" xfId="0" applyNumberFormat="1" applyFill="1" applyBorder="1"/>
    <xf numFmtId="1" fontId="0" fillId="4" borderId="1" xfId="0" applyNumberFormat="1" applyFill="1" applyBorder="1"/>
    <xf numFmtId="2" fontId="0" fillId="0" borderId="0" xfId="0" applyNumberFormat="1" applyAlignment="1">
      <alignment horizontal="left"/>
    </xf>
    <xf numFmtId="2" fontId="1" fillId="0" borderId="1" xfId="0" applyNumberFormat="1" applyFont="1" applyBorder="1"/>
    <xf numFmtId="1" fontId="0" fillId="0" borderId="0" xfId="0" applyNumberFormat="1"/>
    <xf numFmtId="1" fontId="0" fillId="4" borderId="6" xfId="0" applyNumberFormat="1" applyFill="1" applyBorder="1"/>
    <xf numFmtId="2" fontId="0" fillId="4" borderId="6" xfId="0" applyNumberFormat="1" applyFont="1" applyFill="1" applyBorder="1"/>
    <xf numFmtId="2" fontId="0" fillId="4" borderId="5" xfId="0" applyNumberFormat="1" applyFont="1" applyFill="1" applyBorder="1"/>
    <xf numFmtId="2" fontId="0" fillId="4" borderId="1" xfId="0" applyNumberFormat="1" applyFont="1" applyFill="1" applyBorder="1"/>
    <xf numFmtId="2" fontId="2" fillId="0" borderId="0" xfId="0" applyNumberFormat="1" applyFont="1"/>
    <xf numFmtId="1" fontId="0" fillId="4" borderId="7" xfId="0" applyNumberFormat="1" applyFill="1" applyBorder="1"/>
    <xf numFmtId="2" fontId="1" fillId="5" borderId="1" xfId="0" applyNumberFormat="1" applyFon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69ACB-0486-41F3-831D-70925BD6BAC4}">
  <dimension ref="A1:R81"/>
  <sheetViews>
    <sheetView tabSelected="1" workbookViewId="0">
      <selection activeCell="C6" sqref="C6"/>
    </sheetView>
  </sheetViews>
  <sheetFormatPr defaultRowHeight="15" x14ac:dyDescent="0.25"/>
  <cols>
    <col min="1" max="1" width="4.7109375" customWidth="1"/>
    <col min="2" max="2" width="9.140625" customWidth="1"/>
    <col min="3" max="3" width="59" customWidth="1"/>
    <col min="4" max="4" width="16" style="31" customWidth="1"/>
    <col min="5" max="5" width="13.28515625" style="31" customWidth="1"/>
    <col min="6" max="6" width="12.42578125" style="31" customWidth="1"/>
    <col min="7" max="7" width="19.28515625" style="31" customWidth="1"/>
    <col min="8" max="8" width="12" customWidth="1"/>
    <col min="9" max="9" width="21" customWidth="1"/>
    <col min="10" max="10" width="15.7109375" style="31" customWidth="1"/>
    <col min="14" max="14" width="8.85546875" customWidth="1"/>
    <col min="15" max="15" width="22" customWidth="1"/>
    <col min="16" max="16" width="24.140625" customWidth="1"/>
    <col min="17" max="17" width="9.140625" customWidth="1"/>
    <col min="18" max="18" width="4.42578125" customWidth="1"/>
  </cols>
  <sheetData>
    <row r="1" spans="1:18" x14ac:dyDescent="0.25">
      <c r="A1" s="1"/>
    </row>
    <row r="2" spans="1:18" x14ac:dyDescent="0.25">
      <c r="C2" s="18" t="s">
        <v>65</v>
      </c>
      <c r="D2" s="39"/>
      <c r="E2" s="39"/>
      <c r="F2" s="39"/>
      <c r="G2" s="39"/>
      <c r="H2" s="2"/>
      <c r="I2" s="2"/>
      <c r="J2" s="39"/>
      <c r="K2" s="2"/>
      <c r="L2" s="2"/>
      <c r="M2" s="2"/>
      <c r="N2" s="2"/>
      <c r="O2" s="2"/>
      <c r="P2" s="2"/>
    </row>
    <row r="3" spans="1:18" x14ac:dyDescent="0.25">
      <c r="C3" s="2"/>
      <c r="D3" s="39"/>
      <c r="E3" s="39"/>
      <c r="F3" s="39"/>
      <c r="G3" s="39"/>
      <c r="H3" s="2"/>
      <c r="I3" s="2"/>
      <c r="J3" s="39"/>
      <c r="K3" s="2"/>
      <c r="L3" s="2"/>
      <c r="M3" s="2"/>
      <c r="N3" s="2"/>
      <c r="O3" s="2"/>
      <c r="P3" s="2"/>
    </row>
    <row r="4" spans="1:18" x14ac:dyDescent="0.25">
      <c r="B4" s="24" t="s">
        <v>66</v>
      </c>
      <c r="C4" s="40" t="s">
        <v>67</v>
      </c>
      <c r="D4" s="40" t="s">
        <v>0</v>
      </c>
      <c r="E4" s="24" t="s">
        <v>1</v>
      </c>
      <c r="F4" s="24" t="s">
        <v>2</v>
      </c>
      <c r="G4" s="24" t="s">
        <v>3</v>
      </c>
      <c r="H4" s="12" t="s">
        <v>75</v>
      </c>
      <c r="I4" s="12" t="s">
        <v>5</v>
      </c>
      <c r="J4" s="24" t="s">
        <v>52</v>
      </c>
      <c r="K4" s="12" t="s">
        <v>9</v>
      </c>
      <c r="L4" s="12" t="s">
        <v>11</v>
      </c>
      <c r="M4" s="12" t="s">
        <v>10</v>
      </c>
      <c r="N4" s="12" t="s">
        <v>12</v>
      </c>
      <c r="O4" s="12" t="s">
        <v>13</v>
      </c>
      <c r="P4" s="3" t="s">
        <v>14</v>
      </c>
    </row>
    <row r="5" spans="1:18" x14ac:dyDescent="0.25">
      <c r="B5" s="8">
        <v>1</v>
      </c>
      <c r="C5" s="8" t="s">
        <v>87</v>
      </c>
      <c r="D5" s="25">
        <f>(K5+M5)/(K5+L5+M5+N5)</f>
        <v>0.80014224751066854</v>
      </c>
      <c r="E5" s="25">
        <f>K5/(K5+L5)</f>
        <v>0.8</v>
      </c>
      <c r="F5" s="26">
        <f>K5/(K5+N5)</f>
        <v>0.76737160120845926</v>
      </c>
      <c r="G5" s="25">
        <f>L5/(M5+L5)</f>
        <v>0.17069892473118278</v>
      </c>
      <c r="H5" s="13">
        <v>0.87</v>
      </c>
      <c r="I5" s="25">
        <f>(F5+G5)/2</f>
        <v>0.46903526296982101</v>
      </c>
      <c r="J5" s="25">
        <f>(2*E5*F5)/(E5+F5)</f>
        <v>0.78334618350038554</v>
      </c>
      <c r="K5" s="13">
        <v>508</v>
      </c>
      <c r="L5" s="13">
        <v>127</v>
      </c>
      <c r="M5" s="13">
        <v>617</v>
      </c>
      <c r="N5" s="13">
        <v>154</v>
      </c>
      <c r="O5" s="13">
        <f>K5+M5</f>
        <v>1125</v>
      </c>
      <c r="P5" s="13">
        <f>L5+N5</f>
        <v>281</v>
      </c>
    </row>
    <row r="6" spans="1:18" x14ac:dyDescent="0.25">
      <c r="B6" s="8">
        <v>2</v>
      </c>
      <c r="C6" s="8" t="s">
        <v>88</v>
      </c>
      <c r="D6" s="25">
        <f>(K6+M6)/(K6+L6+M6+N6)</f>
        <v>0.72475106685633006</v>
      </c>
      <c r="E6" s="25">
        <f>K6/(K6+L6)</f>
        <v>0.81038374717832962</v>
      </c>
      <c r="F6" s="25">
        <f>K6/(K6+N6)</f>
        <v>0.54229607250755285</v>
      </c>
      <c r="G6" s="25">
        <f>L6/(M6+L6)</f>
        <v>0.11290322580645161</v>
      </c>
      <c r="H6" s="13">
        <v>0.82</v>
      </c>
      <c r="I6" s="25">
        <f>(F6+G6)/2</f>
        <v>0.32759964915700224</v>
      </c>
      <c r="J6" s="25">
        <f>(2*E6*F6)/(E6+F6)</f>
        <v>0.64977375565610862</v>
      </c>
      <c r="K6" s="13">
        <v>359</v>
      </c>
      <c r="L6" s="13">
        <v>84</v>
      </c>
      <c r="M6" s="13">
        <v>660</v>
      </c>
      <c r="N6" s="13">
        <v>303</v>
      </c>
      <c r="O6" s="13">
        <f>K6+M6</f>
        <v>1019</v>
      </c>
      <c r="P6" s="13">
        <f>L6+N6</f>
        <v>387</v>
      </c>
      <c r="R6" s="23"/>
    </row>
    <row r="7" spans="1:18" x14ac:dyDescent="0.25">
      <c r="B7" s="8">
        <v>3</v>
      </c>
      <c r="C7" s="8" t="s">
        <v>89</v>
      </c>
      <c r="D7" s="25">
        <f>(K7+M7)/(K7+L7+M7+N7)</f>
        <v>0.53413940256045522</v>
      </c>
      <c r="E7" s="25">
        <f>K7/(K7+L7)</f>
        <v>0.73333333333333328</v>
      </c>
      <c r="F7" s="25">
        <f>K7/(K7+N7)</f>
        <v>1.6616314199395771E-2</v>
      </c>
      <c r="G7" s="25">
        <f>L7/(M7+L7)</f>
        <v>5.3763440860215058E-3</v>
      </c>
      <c r="H7" s="13">
        <v>0.73</v>
      </c>
      <c r="I7" s="25">
        <f>(F7+G7)/2</f>
        <v>1.0996329142708639E-2</v>
      </c>
      <c r="J7" s="25">
        <f>(2*E7*F7)/(E7+F7)</f>
        <v>3.2496307237813882E-2</v>
      </c>
      <c r="K7" s="13">
        <v>11</v>
      </c>
      <c r="L7" s="4">
        <v>4</v>
      </c>
      <c r="M7" s="4">
        <v>740</v>
      </c>
      <c r="N7" s="13">
        <v>651</v>
      </c>
      <c r="O7" s="13">
        <f>K7+M7</f>
        <v>751</v>
      </c>
      <c r="P7" s="13">
        <f>L7+N7</f>
        <v>655</v>
      </c>
    </row>
    <row r="8" spans="1:18" x14ac:dyDescent="0.25">
      <c r="B8" s="8">
        <v>4</v>
      </c>
      <c r="C8" s="8" t="s">
        <v>90</v>
      </c>
      <c r="D8" s="25">
        <f>(K8+M8)/(K8+L8+M8+N8)</f>
        <v>0.79231863442389761</v>
      </c>
      <c r="E8" s="25">
        <f>K8/(K8+L8)</f>
        <v>0.79647435897435892</v>
      </c>
      <c r="F8" s="25">
        <f>K8/(K8+N8)</f>
        <v>0.75075528700906347</v>
      </c>
      <c r="G8" s="25">
        <f>L8/(M8+L8)</f>
        <v>0.17069892473118278</v>
      </c>
      <c r="H8" s="13">
        <v>0.87</v>
      </c>
      <c r="I8" s="25">
        <f>(F8+G8)/2</f>
        <v>0.46072710587012311</v>
      </c>
      <c r="J8" s="25">
        <f>(2*E8*F8)/(E8+F8)</f>
        <v>0.77293934681181964</v>
      </c>
      <c r="K8" s="13">
        <v>497</v>
      </c>
      <c r="L8" s="13">
        <v>127</v>
      </c>
      <c r="M8" s="13">
        <v>617</v>
      </c>
      <c r="N8" s="13">
        <v>165</v>
      </c>
      <c r="O8" s="13">
        <f>K8+M8</f>
        <v>1114</v>
      </c>
      <c r="P8" s="13">
        <f>L8+N8</f>
        <v>292</v>
      </c>
    </row>
    <row r="9" spans="1:18" x14ac:dyDescent="0.25">
      <c r="B9" s="8">
        <v>5</v>
      </c>
      <c r="C9" s="8" t="s">
        <v>91</v>
      </c>
      <c r="D9" s="25">
        <f>(K9+M9)/(K9+L9+M9+N9)</f>
        <v>0.78947368421052633</v>
      </c>
      <c r="E9" s="25">
        <f>K9/(K9+L9)</f>
        <v>0.79707792207792205</v>
      </c>
      <c r="F9" s="25">
        <f>K9/(K9+N9)</f>
        <v>0.7416918429003021</v>
      </c>
      <c r="G9" s="25">
        <f>L9/(M9+L9)</f>
        <v>0.16801075268817203</v>
      </c>
      <c r="H9" s="13">
        <v>0.87</v>
      </c>
      <c r="I9" s="25">
        <f>(F9+G9)/2</f>
        <v>0.45485129779423705</v>
      </c>
      <c r="J9" s="25">
        <f>(2*E9*F9)/(E9+F9)</f>
        <v>0.76838810641627542</v>
      </c>
      <c r="K9" s="13">
        <v>491</v>
      </c>
      <c r="L9" s="13">
        <v>125</v>
      </c>
      <c r="M9" s="13">
        <v>619</v>
      </c>
      <c r="N9" s="13">
        <v>171</v>
      </c>
      <c r="O9" s="13">
        <f>K9+M9</f>
        <v>1110</v>
      </c>
      <c r="P9" s="13">
        <f>L9+N9</f>
        <v>296</v>
      </c>
    </row>
    <row r="10" spans="1:18" x14ac:dyDescent="0.25">
      <c r="B10" s="8">
        <v>6</v>
      </c>
      <c r="C10" s="8" t="s">
        <v>137</v>
      </c>
      <c r="D10" s="25">
        <f>(K10+M10)/(K10+L10+M10+N10)</f>
        <v>0.80227596017069702</v>
      </c>
      <c r="E10" s="25">
        <f>K10/(K10+L10)</f>
        <v>0.80283911671924291</v>
      </c>
      <c r="F10" s="26">
        <f>K10/(K10+N10)</f>
        <v>0.76888217522658608</v>
      </c>
      <c r="G10" s="25">
        <f>L10/(M10+L10)</f>
        <v>0.16801075268817203</v>
      </c>
      <c r="H10" s="4">
        <v>0.88</v>
      </c>
      <c r="I10" s="25">
        <f>(F10+G10)/2</f>
        <v>0.46844646395737904</v>
      </c>
      <c r="J10" s="26">
        <f>(2*E10*F10)/(E10+F10)</f>
        <v>0.78549382716049376</v>
      </c>
      <c r="K10" s="13">
        <v>509</v>
      </c>
      <c r="L10" s="13">
        <v>125</v>
      </c>
      <c r="M10" s="13">
        <v>619</v>
      </c>
      <c r="N10" s="13">
        <v>153</v>
      </c>
      <c r="O10" s="13">
        <f>K10+M10</f>
        <v>1128</v>
      </c>
      <c r="P10" s="13">
        <f>L10+N10</f>
        <v>278</v>
      </c>
    </row>
    <row r="11" spans="1:18" x14ac:dyDescent="0.25">
      <c r="B11" s="8">
        <v>7</v>
      </c>
      <c r="C11" s="8" t="s">
        <v>138</v>
      </c>
      <c r="D11" s="25">
        <f>(K11+M11)/(K11+L11+M11+N11)</f>
        <v>0.74253200568990041</v>
      </c>
      <c r="E11" s="25">
        <f>K11/(K11+L11)</f>
        <v>0.71865889212827994</v>
      </c>
      <c r="F11" s="25">
        <f>K11/(K11+N11)</f>
        <v>0.74471299093655585</v>
      </c>
      <c r="G11" s="25">
        <f>L11/(M11+L11)</f>
        <v>0.25940860215053763</v>
      </c>
      <c r="H11" s="13">
        <v>0.82</v>
      </c>
      <c r="I11" s="25">
        <f>(F11+G11)/2</f>
        <v>0.50206079654354674</v>
      </c>
      <c r="J11" s="25">
        <f>(2*E11*F11)/(E11+F11)</f>
        <v>0.7314540059347181</v>
      </c>
      <c r="K11" s="13">
        <v>493</v>
      </c>
      <c r="L11" s="13">
        <v>193</v>
      </c>
      <c r="M11" s="13">
        <v>551</v>
      </c>
      <c r="N11" s="13">
        <v>169</v>
      </c>
      <c r="O11" s="13">
        <f>K11+M11</f>
        <v>1044</v>
      </c>
      <c r="P11" s="13">
        <f>L11+N11</f>
        <v>362</v>
      </c>
    </row>
    <row r="12" spans="1:18" x14ac:dyDescent="0.25">
      <c r="B12" s="8">
        <v>8</v>
      </c>
      <c r="C12" s="8" t="s">
        <v>139</v>
      </c>
      <c r="D12" s="25">
        <f>(K12+M12)/(K12+L12+M12+N12)</f>
        <v>0.70199146514935984</v>
      </c>
      <c r="E12" s="25">
        <f>K12/(K12+L12)</f>
        <v>0.67789165446559296</v>
      </c>
      <c r="F12" s="25">
        <f>K12/(K12+N12)</f>
        <v>0.69939577039274925</v>
      </c>
      <c r="G12" s="26">
        <f>L12/(M12+L12)</f>
        <v>0.29569892473118281</v>
      </c>
      <c r="H12" s="13">
        <v>0.78</v>
      </c>
      <c r="I12" s="25">
        <f>(F12+G12)/2</f>
        <v>0.49754734756196606</v>
      </c>
      <c r="J12" s="25">
        <f>(2*E12*F12)/(E12+F12)</f>
        <v>0.68847583643122678</v>
      </c>
      <c r="K12" s="13">
        <v>463</v>
      </c>
      <c r="L12" s="13">
        <v>220</v>
      </c>
      <c r="M12" s="13">
        <v>524</v>
      </c>
      <c r="N12" s="13">
        <v>199</v>
      </c>
      <c r="O12" s="13">
        <f>K12+M12</f>
        <v>987</v>
      </c>
      <c r="P12" s="13">
        <f>L12+N12</f>
        <v>419</v>
      </c>
    </row>
    <row r="13" spans="1:18" x14ac:dyDescent="0.25">
      <c r="B13" s="8">
        <v>9</v>
      </c>
      <c r="C13" s="8" t="s">
        <v>140</v>
      </c>
      <c r="D13" s="25">
        <f>(K13+M13)/(K13+L13+M13+N13)</f>
        <v>0.79871977240398295</v>
      </c>
      <c r="E13" s="25">
        <f>K13/(K13+L13)</f>
        <v>0.79289026275115915</v>
      </c>
      <c r="F13" s="26">
        <f>K13/(K13+N13)</f>
        <v>0.7749244712990937</v>
      </c>
      <c r="G13" s="25">
        <f>L13/(M13+L13)</f>
        <v>0.18010752688172044</v>
      </c>
      <c r="H13" s="13">
        <v>0.87</v>
      </c>
      <c r="I13" s="25">
        <f>(F13+G13)/2</f>
        <v>0.4775159990904071</v>
      </c>
      <c r="J13" s="25">
        <f>(2*E13*F13)/(E13+F13)</f>
        <v>0.78380443086325435</v>
      </c>
      <c r="K13" s="4">
        <v>513</v>
      </c>
      <c r="L13" s="13">
        <v>134</v>
      </c>
      <c r="M13" s="13">
        <v>610</v>
      </c>
      <c r="N13" s="4">
        <v>149</v>
      </c>
      <c r="O13" s="13">
        <f>K13+M13</f>
        <v>1123</v>
      </c>
      <c r="P13" s="13">
        <f>L13+N13</f>
        <v>283</v>
      </c>
    </row>
    <row r="14" spans="1:18" x14ac:dyDescent="0.25">
      <c r="B14" s="8">
        <v>10</v>
      </c>
      <c r="C14" s="8" t="s">
        <v>141</v>
      </c>
      <c r="D14" s="25">
        <f>(K14+M14)/(K14+L14+M14+N14)</f>
        <v>0.78947368421052633</v>
      </c>
      <c r="E14" s="25">
        <f>K14/(K14+L14)</f>
        <v>0.78240740740740744</v>
      </c>
      <c r="F14" s="26">
        <f>K14/(K14+N14)</f>
        <v>0.76586102719033233</v>
      </c>
      <c r="G14" s="25">
        <f>L14/(M14+L14)</f>
        <v>0.18951612903225806</v>
      </c>
      <c r="H14" s="13">
        <v>0.87</v>
      </c>
      <c r="I14" s="25">
        <f>(F14+G14)/2</f>
        <v>0.47768857811129517</v>
      </c>
      <c r="J14" s="25">
        <f>(2*E14*F14)/(E14+F14)</f>
        <v>0.77404580152671765</v>
      </c>
      <c r="K14" s="13">
        <v>507</v>
      </c>
      <c r="L14" s="13">
        <v>141</v>
      </c>
      <c r="M14" s="13">
        <v>603</v>
      </c>
      <c r="N14" s="13">
        <v>155</v>
      </c>
      <c r="O14" s="13">
        <f>K14+M14</f>
        <v>1110</v>
      </c>
      <c r="P14" s="13">
        <f>L14+N14</f>
        <v>296</v>
      </c>
    </row>
    <row r="15" spans="1:18" x14ac:dyDescent="0.25">
      <c r="B15" s="8">
        <v>11</v>
      </c>
      <c r="C15" s="8" t="s">
        <v>142</v>
      </c>
      <c r="D15" s="25">
        <f>(K15+M15)/(K15+L15+M15+N15)</f>
        <v>0.80298719772403981</v>
      </c>
      <c r="E15" s="25">
        <f>K15/(K15+L15)</f>
        <v>0.80410742496050558</v>
      </c>
      <c r="F15" s="26">
        <f>K15/(K15+N15)</f>
        <v>0.76888217522658608</v>
      </c>
      <c r="G15" s="25">
        <f>L15/(M15+L15)</f>
        <v>0.16666666666666666</v>
      </c>
      <c r="H15" s="4">
        <v>0.88</v>
      </c>
      <c r="I15" s="25">
        <f>(F15+G15)/2</f>
        <v>0.46777442094662636</v>
      </c>
      <c r="J15" s="26">
        <f>(2*E15*F15)/(E15+F15)</f>
        <v>0.78610038610038602</v>
      </c>
      <c r="K15" s="13">
        <v>509</v>
      </c>
      <c r="L15" s="13">
        <v>124</v>
      </c>
      <c r="M15" s="13">
        <v>620</v>
      </c>
      <c r="N15" s="13">
        <v>153</v>
      </c>
      <c r="O15" s="13">
        <f>K15+M15</f>
        <v>1129</v>
      </c>
      <c r="P15" s="13">
        <f>L15+N15</f>
        <v>277</v>
      </c>
    </row>
    <row r="16" spans="1:18" x14ac:dyDescent="0.25">
      <c r="B16" s="8">
        <v>12</v>
      </c>
      <c r="C16" s="8" t="s">
        <v>143</v>
      </c>
      <c r="D16" s="25">
        <f>(K16+M16)/(K16+L16+M16+N16)</f>
        <v>0.73897581792318634</v>
      </c>
      <c r="E16" s="25">
        <f>K16/(K16+L16)</f>
        <v>0.7134587554269175</v>
      </c>
      <c r="F16" s="25">
        <f>K16/(K16+N16)</f>
        <v>0.74471299093655585</v>
      </c>
      <c r="G16" s="25">
        <f>L16/(M16+L16)</f>
        <v>0.2661290322580645</v>
      </c>
      <c r="H16" s="13">
        <v>0.82</v>
      </c>
      <c r="I16" s="26">
        <f>(F16+G16)/2</f>
        <v>0.50542101159731012</v>
      </c>
      <c r="J16" s="25">
        <f>(2*E16*F16)/(E16+F16)</f>
        <v>0.72875092387287499</v>
      </c>
      <c r="K16" s="13">
        <v>493</v>
      </c>
      <c r="L16" s="13">
        <v>198</v>
      </c>
      <c r="M16" s="13">
        <v>546</v>
      </c>
      <c r="N16" s="13">
        <v>169</v>
      </c>
      <c r="O16" s="13">
        <f>K16+M16</f>
        <v>1039</v>
      </c>
      <c r="P16" s="13">
        <f>L16+N16</f>
        <v>367</v>
      </c>
    </row>
    <row r="17" spans="2:18" x14ac:dyDescent="0.25">
      <c r="B17" s="8">
        <v>13</v>
      </c>
      <c r="C17" s="8" t="s">
        <v>144</v>
      </c>
      <c r="D17" s="25">
        <f>(K17+M17)/(K17+L17+M17+N17)</f>
        <v>0.70199146514935984</v>
      </c>
      <c r="E17" s="25">
        <f>K17/(K17+L17)</f>
        <v>0.67737226277372264</v>
      </c>
      <c r="F17" s="25">
        <f>K17/(K17+N17)</f>
        <v>0.70090634441087618</v>
      </c>
      <c r="G17" s="26">
        <f>L17/(M17+L17)</f>
        <v>0.29704301075268819</v>
      </c>
      <c r="H17" s="13">
        <v>0.78</v>
      </c>
      <c r="I17" s="25">
        <f>(F17+G17)/2</f>
        <v>0.49897467758178216</v>
      </c>
      <c r="J17" s="25">
        <f>(2*E17*F17)/(E17+F17)</f>
        <v>0.68893838158871556</v>
      </c>
      <c r="K17" s="13">
        <v>464</v>
      </c>
      <c r="L17" s="13">
        <v>221</v>
      </c>
      <c r="M17" s="13">
        <v>523</v>
      </c>
      <c r="N17" s="13">
        <v>198</v>
      </c>
      <c r="O17" s="13">
        <f>K17+M17</f>
        <v>987</v>
      </c>
      <c r="P17" s="13">
        <f>L17+N17</f>
        <v>419</v>
      </c>
    </row>
    <row r="18" spans="2:18" x14ac:dyDescent="0.25">
      <c r="B18" s="8">
        <v>14</v>
      </c>
      <c r="C18" s="8" t="s">
        <v>145</v>
      </c>
      <c r="D18" s="25">
        <f>(K18+M18)/(K18+L18+M18+N18)</f>
        <v>0.77382645803698435</v>
      </c>
      <c r="E18" s="25">
        <f>K18/(K18+L18)</f>
        <v>0.79861111111111116</v>
      </c>
      <c r="F18" s="25">
        <f>K18/(K18+N18)</f>
        <v>0.69486404833836857</v>
      </c>
      <c r="G18" s="25">
        <f>L18/(M18+L18)</f>
        <v>0.15591397849462366</v>
      </c>
      <c r="H18" s="13">
        <v>0.85</v>
      </c>
      <c r="I18" s="25">
        <f>(F18+G18)/2</f>
        <v>0.4253890134164961</v>
      </c>
      <c r="J18" s="25">
        <f>(2*E18*F18)/(E18+F18)</f>
        <v>0.74313408723747976</v>
      </c>
      <c r="K18" s="13">
        <v>460</v>
      </c>
      <c r="L18" s="13">
        <v>116</v>
      </c>
      <c r="M18" s="13">
        <v>628</v>
      </c>
      <c r="N18" s="13">
        <v>202</v>
      </c>
      <c r="O18" s="13">
        <f>K18+M18</f>
        <v>1088</v>
      </c>
      <c r="P18" s="13">
        <f>L18+N18</f>
        <v>318</v>
      </c>
    </row>
    <row r="19" spans="2:18" x14ac:dyDescent="0.25">
      <c r="B19" s="8">
        <v>15</v>
      </c>
      <c r="C19" s="8" t="s">
        <v>146</v>
      </c>
      <c r="D19" s="25">
        <f>(K19+M19)/(K19+L19+M19+N19)</f>
        <v>0.78947368421052633</v>
      </c>
      <c r="E19" s="25">
        <f>K19/(K19+L19)</f>
        <v>0.77896341463414631</v>
      </c>
      <c r="F19" s="26">
        <f>K19/(K19+N19)</f>
        <v>0.77190332326283984</v>
      </c>
      <c r="G19" s="25">
        <f>L19/(M19+L19)</f>
        <v>0.19489247311827956</v>
      </c>
      <c r="H19" s="13">
        <v>0.87</v>
      </c>
      <c r="I19" s="25">
        <f>(F19+G19)/2</f>
        <v>0.48339789819055967</v>
      </c>
      <c r="J19" s="25">
        <f>(2*E19*F19)/(E19+F19)</f>
        <v>0.77541729893778433</v>
      </c>
      <c r="K19" s="13">
        <v>511</v>
      </c>
      <c r="L19" s="13">
        <v>145</v>
      </c>
      <c r="M19" s="13">
        <v>599</v>
      </c>
      <c r="N19" s="13">
        <v>151</v>
      </c>
      <c r="O19" s="13">
        <f>K19+M19</f>
        <v>1110</v>
      </c>
      <c r="P19" s="13">
        <f>L19+N19</f>
        <v>296</v>
      </c>
    </row>
    <row r="20" spans="2:18" x14ac:dyDescent="0.25">
      <c r="B20" s="9">
        <v>16</v>
      </c>
      <c r="C20" s="9" t="s">
        <v>92</v>
      </c>
      <c r="D20" s="27">
        <f>(K20+M20)/(K20+L20+M20+N20)</f>
        <v>0.78947368421052633</v>
      </c>
      <c r="E20" s="27">
        <f>K20/(K20+L20)</f>
        <v>0.79140127388535031</v>
      </c>
      <c r="F20" s="27">
        <f>K20/(K20+N20)</f>
        <v>0.75075528700906347</v>
      </c>
      <c r="G20" s="27">
        <f>L20/(M20+L20)</f>
        <v>0.17607526881720431</v>
      </c>
      <c r="H20" s="14">
        <v>0.87</v>
      </c>
      <c r="I20" s="27">
        <f>(F20+G20)/2</f>
        <v>0.46341527791313386</v>
      </c>
      <c r="J20" s="27">
        <f>(2*E20*F20)/(E20+F20)</f>
        <v>0.77054263565891468</v>
      </c>
      <c r="K20" s="14">
        <v>497</v>
      </c>
      <c r="L20" s="14">
        <v>131</v>
      </c>
      <c r="M20" s="14">
        <v>613</v>
      </c>
      <c r="N20" s="14">
        <v>165</v>
      </c>
      <c r="O20" s="14">
        <f>K20+M20</f>
        <v>1110</v>
      </c>
      <c r="P20" s="14">
        <f>L20+N20</f>
        <v>296</v>
      </c>
      <c r="R20" s="2"/>
    </row>
    <row r="21" spans="2:18" x14ac:dyDescent="0.25">
      <c r="B21" s="9">
        <v>17</v>
      </c>
      <c r="C21" s="9" t="s">
        <v>93</v>
      </c>
      <c r="D21" s="27">
        <f>(K21+M21)/(K21+L21+M21+N21)</f>
        <v>0.73399715504978658</v>
      </c>
      <c r="E21" s="27">
        <f>K21/(K21+L21)</f>
        <v>0.81578947368421051</v>
      </c>
      <c r="F21" s="27">
        <f>K21/(K21+N21)</f>
        <v>0.5619335347432024</v>
      </c>
      <c r="G21" s="27">
        <f>L21/(M21+L21)</f>
        <v>0.11290322580645161</v>
      </c>
      <c r="H21" s="14">
        <v>0.82</v>
      </c>
      <c r="I21" s="27">
        <f>(F21+G21)/2</f>
        <v>0.33741838027482701</v>
      </c>
      <c r="J21" s="27">
        <f>(2*E21*F21)/(E21+F21)</f>
        <v>0.66547406082289795</v>
      </c>
      <c r="K21" s="14">
        <v>372</v>
      </c>
      <c r="L21" s="14">
        <v>84</v>
      </c>
      <c r="M21" s="14">
        <v>660</v>
      </c>
      <c r="N21" s="14">
        <v>290</v>
      </c>
      <c r="O21" s="14">
        <f>K21+M21</f>
        <v>1032</v>
      </c>
      <c r="P21" s="14">
        <f>L21+N21</f>
        <v>374</v>
      </c>
      <c r="R21" s="2"/>
    </row>
    <row r="22" spans="2:18" x14ac:dyDescent="0.25">
      <c r="B22" s="9">
        <v>18</v>
      </c>
      <c r="C22" s="9" t="s">
        <v>94</v>
      </c>
      <c r="D22" s="27">
        <f>(K22+M22)/(K22+L22+M22+N22)</f>
        <v>0.56401137980085347</v>
      </c>
      <c r="E22" s="27">
        <f>K22/(K22+L22)</f>
        <v>0.81818181818181823</v>
      </c>
      <c r="F22" s="27">
        <f>K22/(K22+N22)</f>
        <v>9.5166163141993956E-2</v>
      </c>
      <c r="G22" s="27">
        <f>L22/(M22+L22)</f>
        <v>1.8817204301075269E-2</v>
      </c>
      <c r="H22" s="14">
        <v>0.72</v>
      </c>
      <c r="I22" s="27">
        <f>(F22+G22)/2</f>
        <v>5.6991683721534611E-2</v>
      </c>
      <c r="J22" s="27">
        <f>(2*E22*F22)/(E22+F22)</f>
        <v>0.17050067658998647</v>
      </c>
      <c r="K22" s="14">
        <v>63</v>
      </c>
      <c r="L22" s="14">
        <v>14</v>
      </c>
      <c r="M22" s="14">
        <v>730</v>
      </c>
      <c r="N22" s="14">
        <v>599</v>
      </c>
      <c r="O22" s="14">
        <f>K22+M22</f>
        <v>793</v>
      </c>
      <c r="P22" s="14">
        <f>L22+N22</f>
        <v>613</v>
      </c>
      <c r="R22" s="2"/>
    </row>
    <row r="23" spans="2:18" x14ac:dyDescent="0.25">
      <c r="B23" s="9">
        <v>19</v>
      </c>
      <c r="C23" s="9" t="s">
        <v>95</v>
      </c>
      <c r="D23" s="27">
        <f>(K23+M23)/(K23+L23+M23+N23)</f>
        <v>0.79018492176386912</v>
      </c>
      <c r="E23" s="27">
        <f>K23/(K23+L23)</f>
        <v>0.79837398373983737</v>
      </c>
      <c r="F23" s="27">
        <f>K23/(K23+N23)</f>
        <v>0.7416918429003021</v>
      </c>
      <c r="G23" s="27">
        <f>L23/(M23+L23)</f>
        <v>0.16666666666666666</v>
      </c>
      <c r="H23" s="14">
        <v>0.87</v>
      </c>
      <c r="I23" s="27">
        <f>(F23+G23)/2</f>
        <v>0.45417925478348437</v>
      </c>
      <c r="J23" s="27">
        <f>(2*E23*F23)/(E23+F23)</f>
        <v>0.76898981989036796</v>
      </c>
      <c r="K23" s="14">
        <v>491</v>
      </c>
      <c r="L23" s="14">
        <v>124</v>
      </c>
      <c r="M23" s="14">
        <v>620</v>
      </c>
      <c r="N23" s="14">
        <v>171</v>
      </c>
      <c r="O23" s="14">
        <f>K23+M23</f>
        <v>1111</v>
      </c>
      <c r="P23" s="14">
        <f>L23+N23</f>
        <v>295</v>
      </c>
      <c r="R23" s="2"/>
    </row>
    <row r="24" spans="2:18" x14ac:dyDescent="0.25">
      <c r="B24" s="9">
        <v>20</v>
      </c>
      <c r="C24" s="9" t="s">
        <v>96</v>
      </c>
      <c r="D24" s="27">
        <f>(K24+M24)/(K24+L24+M24+N24)</f>
        <v>0.78662873399715505</v>
      </c>
      <c r="E24" s="27">
        <f>K24/(K24+L24)</f>
        <v>0.80066445182724255</v>
      </c>
      <c r="F24" s="27">
        <f>K24/(K24+N24)</f>
        <v>0.72809667673716016</v>
      </c>
      <c r="G24" s="27">
        <f>L24/(M24+L24)</f>
        <v>0.16129032258064516</v>
      </c>
      <c r="H24" s="14">
        <v>0.86</v>
      </c>
      <c r="I24" s="27">
        <f>(F24+G24)/2</f>
        <v>0.44469349965890265</v>
      </c>
      <c r="J24" s="27">
        <f>(2*E24*F24)/(E24+F24)</f>
        <v>0.76265822784810133</v>
      </c>
      <c r="K24" s="14">
        <v>482</v>
      </c>
      <c r="L24" s="14">
        <v>120</v>
      </c>
      <c r="M24" s="14">
        <v>624</v>
      </c>
      <c r="N24" s="14">
        <v>180</v>
      </c>
      <c r="O24" s="14">
        <f>K24+M24</f>
        <v>1106</v>
      </c>
      <c r="P24" s="14">
        <f>L24+N24</f>
        <v>300</v>
      </c>
      <c r="R24" s="2"/>
    </row>
    <row r="25" spans="2:18" x14ac:dyDescent="0.25">
      <c r="B25" s="9">
        <v>21</v>
      </c>
      <c r="C25" s="9" t="s">
        <v>107</v>
      </c>
      <c r="D25" s="27">
        <f>(K25+M25)/(K25+L25+M25+N25)</f>
        <v>0.79445234708392598</v>
      </c>
      <c r="E25" s="27">
        <f>K25/(K25+L25)</f>
        <v>0.81880341880341878</v>
      </c>
      <c r="F25" s="27">
        <f>K25/(K25+N25)</f>
        <v>0.72356495468277948</v>
      </c>
      <c r="G25" s="27">
        <f>L25/(M25+L25)</f>
        <v>0.1424731182795699</v>
      </c>
      <c r="H25" s="14">
        <v>0.87</v>
      </c>
      <c r="I25" s="27">
        <f>(F25+G25)/2</f>
        <v>0.43301903648117468</v>
      </c>
      <c r="J25" s="27">
        <f>(2*E25*F25)/(E25+F25)</f>
        <v>0.7682437850842021</v>
      </c>
      <c r="K25" s="14">
        <v>479</v>
      </c>
      <c r="L25" s="14">
        <v>106</v>
      </c>
      <c r="M25" s="14">
        <v>638</v>
      </c>
      <c r="N25" s="14">
        <v>183</v>
      </c>
      <c r="O25" s="14">
        <f>K25+M25</f>
        <v>1117</v>
      </c>
      <c r="P25" s="14">
        <f>L25+N25</f>
        <v>289</v>
      </c>
      <c r="R25" s="2"/>
    </row>
    <row r="26" spans="2:18" x14ac:dyDescent="0.25">
      <c r="B26" s="9">
        <v>22</v>
      </c>
      <c r="C26" s="9" t="s">
        <v>108</v>
      </c>
      <c r="D26" s="27">
        <f>(K26+M26)/(K26+L26+M26+N26)</f>
        <v>0.72688477951635844</v>
      </c>
      <c r="E26" s="27">
        <f>K26/(K26+L26)</f>
        <v>0.80752212389380529</v>
      </c>
      <c r="F26" s="27">
        <f>K26/(K26+N26)</f>
        <v>0.55135951661631422</v>
      </c>
      <c r="G26" s="27">
        <f>L26/(M26+L26)</f>
        <v>0.11693548387096774</v>
      </c>
      <c r="H26" s="14">
        <v>0.81</v>
      </c>
      <c r="I26" s="27">
        <f>(F26+G26)/2</f>
        <v>0.33414750024364098</v>
      </c>
      <c r="J26" s="27">
        <f>(2*E26*F26)/(E26+F26)</f>
        <v>0.65529622980251356</v>
      </c>
      <c r="K26" s="14">
        <v>365</v>
      </c>
      <c r="L26" s="14">
        <v>87</v>
      </c>
      <c r="M26" s="14">
        <v>657</v>
      </c>
      <c r="N26" s="14">
        <v>297</v>
      </c>
      <c r="O26" s="14">
        <f>K26+M26</f>
        <v>1022</v>
      </c>
      <c r="P26" s="14">
        <f>L26+N26</f>
        <v>384</v>
      </c>
    </row>
    <row r="27" spans="2:18" x14ac:dyDescent="0.25">
      <c r="B27" s="9">
        <v>23</v>
      </c>
      <c r="C27" s="9" t="s">
        <v>109</v>
      </c>
      <c r="D27" s="27">
        <f>(K27+M27)/(K27+L27+M27+N27)</f>
        <v>0.58036984352773824</v>
      </c>
      <c r="E27" s="48">
        <f>K27/(K27+L27)</f>
        <v>0.86734693877551017</v>
      </c>
      <c r="F27" s="27">
        <f>K27/(K27+N27)</f>
        <v>0.12839879154078551</v>
      </c>
      <c r="G27" s="27">
        <f>L27/(M27+L27)</f>
        <v>1.7473118279569891E-2</v>
      </c>
      <c r="H27" s="14">
        <v>0.71</v>
      </c>
      <c r="I27" s="27">
        <f>(F27+G27)/2</f>
        <v>7.2935954910177708E-2</v>
      </c>
      <c r="J27" s="27">
        <f>(2*E27*F27)/(E27+F27)</f>
        <v>0.22368421052631582</v>
      </c>
      <c r="K27" s="14">
        <v>85</v>
      </c>
      <c r="L27" s="14">
        <v>13</v>
      </c>
      <c r="M27" s="14">
        <v>731</v>
      </c>
      <c r="N27" s="14">
        <v>577</v>
      </c>
      <c r="O27" s="14">
        <f>K27+M27</f>
        <v>816</v>
      </c>
      <c r="P27" s="14">
        <f>L27+N27</f>
        <v>590</v>
      </c>
    </row>
    <row r="28" spans="2:18" x14ac:dyDescent="0.25">
      <c r="B28" s="9">
        <v>24</v>
      </c>
      <c r="C28" s="9" t="s">
        <v>110</v>
      </c>
      <c r="D28" s="27">
        <f>(K28+M28)/(K28+L28+M28+N28)</f>
        <v>0.79018492176386912</v>
      </c>
      <c r="E28" s="27">
        <f>K28/(K28+L28)</f>
        <v>0.8094435075885329</v>
      </c>
      <c r="F28" s="27">
        <f>K28/(K28+N28)</f>
        <v>0.7250755287009063</v>
      </c>
      <c r="G28" s="27">
        <f>L28/(M28+L28)</f>
        <v>0.15188172043010753</v>
      </c>
      <c r="H28" s="14">
        <v>0.87</v>
      </c>
      <c r="I28" s="27">
        <f>(F28+G28)/2</f>
        <v>0.4384786245655069</v>
      </c>
      <c r="J28" s="27">
        <f>(2*E28*F28)/(E28+F28)</f>
        <v>0.76494023904382469</v>
      </c>
      <c r="K28" s="14">
        <v>480</v>
      </c>
      <c r="L28" s="14">
        <v>113</v>
      </c>
      <c r="M28" s="14">
        <v>631</v>
      </c>
      <c r="N28" s="14">
        <v>182</v>
      </c>
      <c r="O28" s="14">
        <f>K28+M28</f>
        <v>1111</v>
      </c>
      <c r="P28" s="14">
        <f>L28+N28</f>
        <v>295</v>
      </c>
    </row>
    <row r="29" spans="2:18" x14ac:dyDescent="0.25">
      <c r="B29" s="9">
        <v>25</v>
      </c>
      <c r="C29" s="9" t="s">
        <v>111</v>
      </c>
      <c r="D29" s="27">
        <f>(K29+M29)/(K29+L29+M29+N29)</f>
        <v>0.79871977240398295</v>
      </c>
      <c r="E29" s="27">
        <f>K29/(K29+L29)</f>
        <v>0.82282793867120951</v>
      </c>
      <c r="F29" s="27">
        <f>K29/(K29+N29)</f>
        <v>0.72960725075528698</v>
      </c>
      <c r="G29" s="27">
        <f>L29/(M29+L29)</f>
        <v>0.13978494623655913</v>
      </c>
      <c r="H29" s="14">
        <v>0.87</v>
      </c>
      <c r="I29" s="27">
        <f>(F29+G29)/2</f>
        <v>0.43469609849592306</v>
      </c>
      <c r="J29" s="27">
        <f>(2*E29*F29)/(E29+F29)</f>
        <v>0.7734187349879903</v>
      </c>
      <c r="K29" s="14">
        <v>483</v>
      </c>
      <c r="L29" s="14">
        <v>104</v>
      </c>
      <c r="M29" s="14">
        <v>640</v>
      </c>
      <c r="N29" s="14">
        <v>179</v>
      </c>
      <c r="O29" s="14">
        <f>K29+M29</f>
        <v>1123</v>
      </c>
      <c r="P29" s="14">
        <f>L29+N29</f>
        <v>283</v>
      </c>
    </row>
    <row r="30" spans="2:18" x14ac:dyDescent="0.25">
      <c r="B30" s="9">
        <v>26</v>
      </c>
      <c r="C30" s="9" t="s">
        <v>112</v>
      </c>
      <c r="D30" s="27">
        <f>(K30+M30)/(K30+L30+M30+N30)</f>
        <v>0.79800853485064016</v>
      </c>
      <c r="E30" s="27">
        <f>K30/(K30+L30)</f>
        <v>0.82363013698630139</v>
      </c>
      <c r="F30" s="27">
        <f>K30/(K30+N30)</f>
        <v>0.72658610271903323</v>
      </c>
      <c r="G30" s="27">
        <f>L30/(M30+L30)</f>
        <v>0.13844086021505375</v>
      </c>
      <c r="H30" s="14">
        <v>0.87</v>
      </c>
      <c r="I30" s="27">
        <f>(F30+G30)/2</f>
        <v>0.43251348146704349</v>
      </c>
      <c r="J30" s="27">
        <f>(2*E30*F30)/(E30+F30)</f>
        <v>0.77207062600321041</v>
      </c>
      <c r="K30" s="14">
        <v>481</v>
      </c>
      <c r="L30" s="14">
        <v>103</v>
      </c>
      <c r="M30" s="14">
        <v>641</v>
      </c>
      <c r="N30" s="14">
        <v>181</v>
      </c>
      <c r="O30" s="14">
        <f>K30+M30</f>
        <v>1122</v>
      </c>
      <c r="P30" s="14">
        <f>L30+N30</f>
        <v>284</v>
      </c>
    </row>
    <row r="31" spans="2:18" x14ac:dyDescent="0.25">
      <c r="B31" s="9">
        <v>27</v>
      </c>
      <c r="C31" s="9" t="s">
        <v>113</v>
      </c>
      <c r="D31" s="27">
        <f>(K31+M31)/(K31+L31+M31+N31)</f>
        <v>0.73044096728307251</v>
      </c>
      <c r="E31" s="27">
        <f>K31/(K31+L31)</f>
        <v>0.8137472283813747</v>
      </c>
      <c r="F31" s="27">
        <f>K31/(K31+N31)</f>
        <v>0.55438066465256797</v>
      </c>
      <c r="G31" s="27">
        <f>L31/(M31+L31)</f>
        <v>0.11290322580645161</v>
      </c>
      <c r="H31" s="14">
        <v>0.81</v>
      </c>
      <c r="I31" s="27">
        <f>(F31+G31)/2</f>
        <v>0.3336419452295098</v>
      </c>
      <c r="J31" s="27">
        <f>(2*E31*F31)/(E31+F31)</f>
        <v>0.65947888589398029</v>
      </c>
      <c r="K31" s="14">
        <v>367</v>
      </c>
      <c r="L31" s="14">
        <v>84</v>
      </c>
      <c r="M31" s="14">
        <v>660</v>
      </c>
      <c r="N31" s="14">
        <v>295</v>
      </c>
      <c r="O31" s="14">
        <f>K31+M31</f>
        <v>1027</v>
      </c>
      <c r="P31" s="14">
        <f>L31+N31</f>
        <v>379</v>
      </c>
    </row>
    <row r="32" spans="2:18" x14ac:dyDescent="0.25">
      <c r="B32" s="9">
        <v>28</v>
      </c>
      <c r="C32" s="9" t="s">
        <v>114</v>
      </c>
      <c r="D32" s="27">
        <f>(K32+M32)/(K32+L32+M32+N32)</f>
        <v>0.58036984352773824</v>
      </c>
      <c r="E32" s="48">
        <f>K32/(K32+L32)</f>
        <v>0.86734693877551017</v>
      </c>
      <c r="F32" s="27">
        <f>K32/(K32+N32)</f>
        <v>0.12839879154078551</v>
      </c>
      <c r="G32" s="27">
        <f>L32/(M32+L32)</f>
        <v>1.7473118279569891E-2</v>
      </c>
      <c r="H32" s="14">
        <v>0.71</v>
      </c>
      <c r="I32" s="27">
        <f>(F32+G32)/2</f>
        <v>7.2935954910177708E-2</v>
      </c>
      <c r="J32" s="27">
        <f>(2*E32*F32)/(E32+F32)</f>
        <v>0.22368421052631582</v>
      </c>
      <c r="K32" s="14">
        <v>85</v>
      </c>
      <c r="L32" s="14">
        <v>13</v>
      </c>
      <c r="M32" s="14">
        <v>731</v>
      </c>
      <c r="N32" s="14">
        <v>577</v>
      </c>
      <c r="O32" s="14">
        <f>K32+M32</f>
        <v>816</v>
      </c>
      <c r="P32" s="14">
        <f>L32+N32</f>
        <v>590</v>
      </c>
    </row>
    <row r="33" spans="2:16" x14ac:dyDescent="0.25">
      <c r="B33" s="9">
        <v>29</v>
      </c>
      <c r="C33" s="9" t="s">
        <v>115</v>
      </c>
      <c r="D33" s="27">
        <f>(K33+M33)/(K33+L33+M33+N33)</f>
        <v>0.79445234708392598</v>
      </c>
      <c r="E33" s="27">
        <f>K33/(K33+L33)</f>
        <v>0.81556683587140444</v>
      </c>
      <c r="F33" s="27">
        <f>K33/(K33+N33)</f>
        <v>0.72809667673716016</v>
      </c>
      <c r="G33" s="27">
        <f>L33/(M33+L33)</f>
        <v>0.14650537634408603</v>
      </c>
      <c r="H33" s="14">
        <v>0.87</v>
      </c>
      <c r="I33" s="27">
        <f>(F33+G33)/2</f>
        <v>0.43730102654062308</v>
      </c>
      <c r="J33" s="27">
        <f>(2*E33*F33)/(E33+F33)</f>
        <v>0.76935355147645657</v>
      </c>
      <c r="K33" s="14">
        <v>482</v>
      </c>
      <c r="L33" s="14">
        <v>109</v>
      </c>
      <c r="M33" s="14">
        <v>635</v>
      </c>
      <c r="N33" s="14">
        <v>180</v>
      </c>
      <c r="O33" s="14">
        <f>K33+M33</f>
        <v>1117</v>
      </c>
      <c r="P33" s="14">
        <f>L33+N33</f>
        <v>289</v>
      </c>
    </row>
    <row r="34" spans="2:16" x14ac:dyDescent="0.25">
      <c r="B34" s="9">
        <v>30</v>
      </c>
      <c r="C34" s="9" t="s">
        <v>116</v>
      </c>
      <c r="D34" s="27">
        <f>(K34+M34)/(K34+L34+M34+N34)</f>
        <v>0.79231863442389761</v>
      </c>
      <c r="E34" s="27">
        <f>K34/(K34+L34)</f>
        <v>0.81569965870307171</v>
      </c>
      <c r="F34" s="27">
        <f>K34/(K34+N34)</f>
        <v>0.72205438066465255</v>
      </c>
      <c r="G34" s="27">
        <f>L34/(M34+L34)</f>
        <v>0.14516129032258066</v>
      </c>
      <c r="H34" s="14">
        <v>0.87</v>
      </c>
      <c r="I34" s="27">
        <f>(F34+G34)/2</f>
        <v>0.43360783549361659</v>
      </c>
      <c r="J34" s="27">
        <f>(2*E34*F34)/(E34+F34)</f>
        <v>0.76602564102564108</v>
      </c>
      <c r="K34" s="14">
        <v>478</v>
      </c>
      <c r="L34" s="14">
        <v>108</v>
      </c>
      <c r="M34" s="14">
        <v>636</v>
      </c>
      <c r="N34" s="14">
        <v>184</v>
      </c>
      <c r="O34" s="14">
        <f>K34+M34</f>
        <v>1114</v>
      </c>
      <c r="P34" s="14">
        <f>L34+N34</f>
        <v>292</v>
      </c>
    </row>
    <row r="35" spans="2:16" x14ac:dyDescent="0.25">
      <c r="B35" s="10">
        <v>31</v>
      </c>
      <c r="C35" s="10" t="s">
        <v>97</v>
      </c>
      <c r="D35" s="28">
        <f>(K35+M35)/(K35+L35+M35+N35)</f>
        <v>0.80298719772403981</v>
      </c>
      <c r="E35" s="28">
        <f>K35/(K35+L35)</f>
        <v>0.83018867924528306</v>
      </c>
      <c r="F35" s="28">
        <f>K35/(K35+N35)</f>
        <v>0.73111782477341392</v>
      </c>
      <c r="G35" s="28">
        <f>L35/(M35+L35)</f>
        <v>0.13306451612903225</v>
      </c>
      <c r="H35" s="6">
        <v>0.88</v>
      </c>
      <c r="I35" s="28">
        <f>(F35+G35)/2</f>
        <v>0.43209117045122308</v>
      </c>
      <c r="J35" s="28">
        <f>(2*E35*F35)/(E35+F35)</f>
        <v>0.77751004016064251</v>
      </c>
      <c r="K35" s="15">
        <v>484</v>
      </c>
      <c r="L35" s="15">
        <v>99</v>
      </c>
      <c r="M35" s="15">
        <v>645</v>
      </c>
      <c r="N35" s="15">
        <v>178</v>
      </c>
      <c r="O35" s="15">
        <f>K35+M35</f>
        <v>1129</v>
      </c>
      <c r="P35" s="15">
        <f>L35+N35</f>
        <v>277</v>
      </c>
    </row>
    <row r="36" spans="2:16" x14ac:dyDescent="0.25">
      <c r="B36" s="10">
        <v>32</v>
      </c>
      <c r="C36" s="10" t="s">
        <v>98</v>
      </c>
      <c r="D36" s="28">
        <f>(K36+M36)/(K36+L36+M36+N36)</f>
        <v>0.74182076813655762</v>
      </c>
      <c r="E36" s="28">
        <f>K36/(K36+L36)</f>
        <v>0.82857142857142863</v>
      </c>
      <c r="F36" s="28">
        <f>K36/(K36+N36)</f>
        <v>0.56948640483383683</v>
      </c>
      <c r="G36" s="28">
        <f>L36/(M36+L36)</f>
        <v>0.10483870967741936</v>
      </c>
      <c r="H36" s="15">
        <v>0.83</v>
      </c>
      <c r="I36" s="28">
        <f>(F36+G36)/2</f>
        <v>0.3371625572556281</v>
      </c>
      <c r="J36" s="28">
        <f>(2*E36*F36)/(E36+F36)</f>
        <v>0.67502238137869297</v>
      </c>
      <c r="K36" s="15">
        <v>377</v>
      </c>
      <c r="L36" s="15">
        <v>78</v>
      </c>
      <c r="M36" s="15">
        <v>666</v>
      </c>
      <c r="N36" s="15">
        <v>285</v>
      </c>
      <c r="O36" s="15">
        <f>K36+M36</f>
        <v>1043</v>
      </c>
      <c r="P36" s="15">
        <f>L36+N36</f>
        <v>363</v>
      </c>
    </row>
    <row r="37" spans="2:16" x14ac:dyDescent="0.25">
      <c r="B37" s="10">
        <v>33</v>
      </c>
      <c r="C37" s="10" t="s">
        <v>99</v>
      </c>
      <c r="D37" s="28">
        <f>(K37+M37)/(K37+L37+M37+N37)</f>
        <v>0.5732574679943101</v>
      </c>
      <c r="E37" s="28">
        <f>K37/(K37+L37)</f>
        <v>0.81</v>
      </c>
      <c r="F37" s="28">
        <f>K37/(K37+N37)</f>
        <v>0.12235649546827794</v>
      </c>
      <c r="G37" s="28">
        <f>L37/(M37+L37)</f>
        <v>2.5537634408602152E-2</v>
      </c>
      <c r="H37" s="15">
        <v>0.63</v>
      </c>
      <c r="I37" s="28">
        <f>(F37+G37)/2</f>
        <v>7.3947064938440041E-2</v>
      </c>
      <c r="J37" s="28">
        <f>(2*E37*F37)/(E37+F37)</f>
        <v>0.21259842519685038</v>
      </c>
      <c r="K37" s="15">
        <v>81</v>
      </c>
      <c r="L37" s="15">
        <v>19</v>
      </c>
      <c r="M37" s="15">
        <v>725</v>
      </c>
      <c r="N37" s="15">
        <v>581</v>
      </c>
      <c r="O37" s="15">
        <f>K37+M37</f>
        <v>806</v>
      </c>
      <c r="P37" s="15">
        <f>L37+N37</f>
        <v>600</v>
      </c>
    </row>
    <row r="38" spans="2:16" x14ac:dyDescent="0.25">
      <c r="B38" s="10">
        <v>34</v>
      </c>
      <c r="C38" s="10" t="s">
        <v>100</v>
      </c>
      <c r="D38" s="28">
        <f>(K38+M38)/(K38+L38+M38+N38)</f>
        <v>0.80369843527738261</v>
      </c>
      <c r="E38" s="28">
        <f>K38/(K38+L38)</f>
        <v>0.83275862068965523</v>
      </c>
      <c r="F38" s="28">
        <f>K38/(K38+N38)</f>
        <v>0.72960725075528698</v>
      </c>
      <c r="G38" s="28">
        <f>L38/(M38+L38)</f>
        <v>0.1303763440860215</v>
      </c>
      <c r="H38" s="15">
        <v>0.87</v>
      </c>
      <c r="I38" s="28">
        <f>(F38+G38)/2</f>
        <v>0.42999179742065424</v>
      </c>
      <c r="J38" s="28">
        <f>(2*E38*F38)/(E38+F38)</f>
        <v>0.77777777777777779</v>
      </c>
      <c r="K38" s="15">
        <v>483</v>
      </c>
      <c r="L38" s="15">
        <v>97</v>
      </c>
      <c r="M38" s="15">
        <v>647</v>
      </c>
      <c r="N38" s="15">
        <v>179</v>
      </c>
      <c r="O38" s="15">
        <f>K38+M38</f>
        <v>1130</v>
      </c>
      <c r="P38" s="15">
        <f>L38+N38</f>
        <v>276</v>
      </c>
    </row>
    <row r="39" spans="2:16" x14ac:dyDescent="0.25">
      <c r="B39" s="10">
        <v>35</v>
      </c>
      <c r="C39" s="10" t="s">
        <v>101</v>
      </c>
      <c r="D39" s="28">
        <f>(K39+M39)/(K39+L39+M39+N39)</f>
        <v>0.79729729729729726</v>
      </c>
      <c r="E39" s="28">
        <f>K39/(K39+L39)</f>
        <v>0.84210526315789469</v>
      </c>
      <c r="F39" s="28">
        <f>K39/(K39+N39)</f>
        <v>0.70090634441087618</v>
      </c>
      <c r="G39" s="28">
        <f>L39/(M39+L39)</f>
        <v>0.11693548387096774</v>
      </c>
      <c r="H39" s="15">
        <v>0.87</v>
      </c>
      <c r="I39" s="28">
        <f>(F39+G39)/2</f>
        <v>0.40892091414092196</v>
      </c>
      <c r="J39" s="28">
        <f>(2*E39*F39)/(E39+F39)</f>
        <v>0.76504534212695807</v>
      </c>
      <c r="K39" s="15">
        <v>464</v>
      </c>
      <c r="L39" s="15">
        <v>87</v>
      </c>
      <c r="M39" s="15">
        <v>657</v>
      </c>
      <c r="N39" s="15">
        <v>198</v>
      </c>
      <c r="O39" s="15">
        <f>K39+M39</f>
        <v>1121</v>
      </c>
      <c r="P39" s="15">
        <f>L39+N39</f>
        <v>285</v>
      </c>
    </row>
    <row r="40" spans="2:16" x14ac:dyDescent="0.25">
      <c r="B40" s="10">
        <v>36</v>
      </c>
      <c r="C40" s="10" t="s">
        <v>117</v>
      </c>
      <c r="D40" s="30">
        <f>(K40+M40)/(K40+L40+M40+N40)</f>
        <v>0.8051209103840683</v>
      </c>
      <c r="E40" s="28">
        <f>K40/(K40+L40)</f>
        <v>0.81493506493506496</v>
      </c>
      <c r="F40" s="28">
        <f>K40/(K40+N40)</f>
        <v>0.7583081570996979</v>
      </c>
      <c r="G40" s="28">
        <f>L40/(M40+L40)</f>
        <v>0.15322580645161291</v>
      </c>
      <c r="H40" s="15">
        <v>0.86</v>
      </c>
      <c r="I40" s="28">
        <f>(F40+G40)/2</f>
        <v>0.45576698177565539</v>
      </c>
      <c r="J40" s="30">
        <f>(2*E40*F40)/(E40+F40)</f>
        <v>0.78560250391236308</v>
      </c>
      <c r="K40" s="15">
        <v>502</v>
      </c>
      <c r="L40" s="15">
        <v>114</v>
      </c>
      <c r="M40" s="15">
        <v>630</v>
      </c>
      <c r="N40" s="15">
        <v>160</v>
      </c>
      <c r="O40" s="15">
        <f>K40+M40</f>
        <v>1132</v>
      </c>
      <c r="P40" s="15">
        <f>L40+N40</f>
        <v>274</v>
      </c>
    </row>
    <row r="41" spans="2:16" x14ac:dyDescent="0.25">
      <c r="B41" s="10">
        <v>37</v>
      </c>
      <c r="C41" s="10" t="s">
        <v>118</v>
      </c>
      <c r="D41" s="28">
        <f>(K41+M41)/(K41+L41+M41+N41)</f>
        <v>0.73897581792318634</v>
      </c>
      <c r="E41" s="28">
        <f>K41/(K41+L41)</f>
        <v>0.80040733197556013</v>
      </c>
      <c r="F41" s="28">
        <f>K41/(K41+N41)</f>
        <v>0.59365558912386707</v>
      </c>
      <c r="G41" s="28">
        <f>L41/(M41+L41)</f>
        <v>0.13172043010752688</v>
      </c>
      <c r="H41" s="15">
        <v>0.79</v>
      </c>
      <c r="I41" s="28">
        <f>(F41+G41)/2</f>
        <v>0.36268800961569697</v>
      </c>
      <c r="J41" s="28">
        <f>(2*E41*F41)/(E41+F41)</f>
        <v>0.68169991326973101</v>
      </c>
      <c r="K41" s="15">
        <v>393</v>
      </c>
      <c r="L41" s="15">
        <v>98</v>
      </c>
      <c r="M41" s="15">
        <v>646</v>
      </c>
      <c r="N41" s="15">
        <v>269</v>
      </c>
      <c r="O41" s="15">
        <f>K41+M41</f>
        <v>1039</v>
      </c>
      <c r="P41" s="15">
        <f>L41+N41</f>
        <v>367</v>
      </c>
    </row>
    <row r="42" spans="2:16" x14ac:dyDescent="0.25">
      <c r="B42" s="10">
        <v>38</v>
      </c>
      <c r="C42" s="10" t="s">
        <v>119</v>
      </c>
      <c r="D42" s="28">
        <f>(K42+M42)/(K42+L42+M42+N42)</f>
        <v>0.58108108108108103</v>
      </c>
      <c r="E42" s="28">
        <f>K42/(K42+L42)</f>
        <v>0.76642335766423353</v>
      </c>
      <c r="F42" s="28">
        <f>K42/(K42+N42)</f>
        <v>0.15861027190332327</v>
      </c>
      <c r="G42" s="28">
        <f>L42/(M42+L42)</f>
        <v>4.3010752688172046E-2</v>
      </c>
      <c r="H42" s="15">
        <v>0.51</v>
      </c>
      <c r="I42" s="28">
        <f>(F42+G42)/2</f>
        <v>0.10081051229574767</v>
      </c>
      <c r="J42" s="28">
        <f>(2*E42*F42)/(E42+F42)</f>
        <v>0.26282853566958703</v>
      </c>
      <c r="K42" s="15">
        <v>105</v>
      </c>
      <c r="L42" s="15">
        <v>32</v>
      </c>
      <c r="M42" s="15">
        <v>712</v>
      </c>
      <c r="N42" s="15">
        <v>557</v>
      </c>
      <c r="O42" s="15">
        <f>K42+M42</f>
        <v>817</v>
      </c>
      <c r="P42" s="15">
        <f>L42+N42</f>
        <v>589</v>
      </c>
    </row>
    <row r="43" spans="2:16" x14ac:dyDescent="0.25">
      <c r="B43" s="10">
        <v>39</v>
      </c>
      <c r="C43" s="10" t="s">
        <v>120</v>
      </c>
      <c r="D43" s="28">
        <f>(K43+M43)/(K43+L43+M43+N43)</f>
        <v>0.80440967283072551</v>
      </c>
      <c r="E43" s="28">
        <f>K43/(K43+L43)</f>
        <v>0.81669394435351883</v>
      </c>
      <c r="F43" s="28">
        <f>K43/(K43+N43)</f>
        <v>0.75377643504531722</v>
      </c>
      <c r="G43" s="28">
        <f>L43/(M43+L43)</f>
        <v>0.15053763440860216</v>
      </c>
      <c r="H43" s="15">
        <v>0.86</v>
      </c>
      <c r="I43" s="28">
        <f>(F43+G43)/2</f>
        <v>0.45215703472695967</v>
      </c>
      <c r="J43" s="28">
        <f>(2*E43*F43)/(E43+F43)</f>
        <v>0.78397486252945792</v>
      </c>
      <c r="K43" s="15">
        <v>499</v>
      </c>
      <c r="L43" s="15">
        <v>112</v>
      </c>
      <c r="M43" s="15">
        <v>632</v>
      </c>
      <c r="N43" s="15">
        <v>163</v>
      </c>
      <c r="O43" s="15">
        <f>K43+M43</f>
        <v>1131</v>
      </c>
      <c r="P43" s="15">
        <f>L43+N43</f>
        <v>275</v>
      </c>
    </row>
    <row r="44" spans="2:16" x14ac:dyDescent="0.25">
      <c r="B44" s="10">
        <v>40</v>
      </c>
      <c r="C44" s="10" t="s">
        <v>121</v>
      </c>
      <c r="D44" s="28">
        <f>(K44+M44)/(K44+L44+M44+N44)</f>
        <v>0.7930298719772404</v>
      </c>
      <c r="E44" s="28">
        <f>K44/(K44+L44)</f>
        <v>0.82149046793760827</v>
      </c>
      <c r="F44" s="28">
        <f>K44/(K44+N44)</f>
        <v>0.71601208459214505</v>
      </c>
      <c r="G44" s="28">
        <f>L44/(M44+L44)</f>
        <v>0.13844086021505375</v>
      </c>
      <c r="H44" s="15">
        <v>0.84</v>
      </c>
      <c r="I44" s="28">
        <f>(F44+G44)/2</f>
        <v>0.4272264724035994</v>
      </c>
      <c r="J44" s="28">
        <f>(2*E44*F44)/(E44+F44)</f>
        <v>0.76513317191283281</v>
      </c>
      <c r="K44" s="15">
        <v>474</v>
      </c>
      <c r="L44" s="15">
        <v>103</v>
      </c>
      <c r="M44" s="15">
        <v>641</v>
      </c>
      <c r="N44" s="15">
        <v>188</v>
      </c>
      <c r="O44" s="15">
        <f>K44+M44</f>
        <v>1115</v>
      </c>
      <c r="P44" s="15">
        <f>L44+N44</f>
        <v>291</v>
      </c>
    </row>
    <row r="45" spans="2:16" x14ac:dyDescent="0.25">
      <c r="B45" s="10">
        <v>41</v>
      </c>
      <c r="C45" s="10" t="s">
        <v>122</v>
      </c>
      <c r="D45" s="30">
        <f>(K45+M45)/(K45+L45+M45+N45)</f>
        <v>0.80938833570412516</v>
      </c>
      <c r="E45" s="28">
        <f>K45/(K45+L45)</f>
        <v>0.82189542483660127</v>
      </c>
      <c r="F45" s="28">
        <f>K45/(K45+N45)</f>
        <v>0.75981873111782472</v>
      </c>
      <c r="G45" s="28">
        <f>L45/(M45+L45)</f>
        <v>0.14650537634408603</v>
      </c>
      <c r="H45" s="15">
        <v>0.86</v>
      </c>
      <c r="I45" s="28">
        <f>(F45+G45)/2</f>
        <v>0.45316205373095536</v>
      </c>
      <c r="J45" s="30">
        <f>(2*E45*F45)/(E45+F45)</f>
        <v>0.7896389324960752</v>
      </c>
      <c r="K45" s="15">
        <v>503</v>
      </c>
      <c r="L45" s="15">
        <v>109</v>
      </c>
      <c r="M45" s="15">
        <v>635</v>
      </c>
      <c r="N45" s="15">
        <v>159</v>
      </c>
      <c r="O45" s="6">
        <f>K45+M45</f>
        <v>1138</v>
      </c>
      <c r="P45" s="6">
        <f>L45+N45</f>
        <v>268</v>
      </c>
    </row>
    <row r="46" spans="2:16" x14ac:dyDescent="0.25">
      <c r="B46" s="10">
        <v>42</v>
      </c>
      <c r="C46" s="10" t="s">
        <v>123</v>
      </c>
      <c r="D46" s="28">
        <f>(K46+M46)/(K46+L46+M46+N46)</f>
        <v>0.73613086770981506</v>
      </c>
      <c r="E46" s="28">
        <f>K46/(K46+L46)</f>
        <v>0.80124223602484468</v>
      </c>
      <c r="F46" s="28">
        <f>K46/(K46+N46)</f>
        <v>0.5845921450151057</v>
      </c>
      <c r="G46" s="28">
        <f>L46/(M46+L46)</f>
        <v>0.12903225806451613</v>
      </c>
      <c r="H46" s="15">
        <v>0.79</v>
      </c>
      <c r="I46" s="28">
        <f>(F46+G46)/2</f>
        <v>0.35681220153981091</v>
      </c>
      <c r="J46" s="28">
        <f>(2*E46*F46)/(E46+F46)</f>
        <v>0.67598253275109177</v>
      </c>
      <c r="K46" s="15">
        <v>387</v>
      </c>
      <c r="L46" s="15">
        <v>96</v>
      </c>
      <c r="M46" s="15">
        <v>648</v>
      </c>
      <c r="N46" s="15">
        <v>275</v>
      </c>
      <c r="O46" s="15">
        <f>K46+M46</f>
        <v>1035</v>
      </c>
      <c r="P46" s="15">
        <f>L46+N46</f>
        <v>371</v>
      </c>
    </row>
    <row r="47" spans="2:16" x14ac:dyDescent="0.25">
      <c r="B47" s="10">
        <v>43</v>
      </c>
      <c r="C47" s="10" t="s">
        <v>124</v>
      </c>
      <c r="D47" s="28">
        <f>(K47+M47)/(K47+L47+M47+N47)</f>
        <v>0.58179231863442393</v>
      </c>
      <c r="E47" s="28">
        <f>K47/(K47+L47)</f>
        <v>0.7720588235294118</v>
      </c>
      <c r="F47" s="28">
        <f>K47/(K47+N47)</f>
        <v>0.15861027190332327</v>
      </c>
      <c r="G47" s="28">
        <f>L47/(M47+L47)</f>
        <v>4.1666666666666664E-2</v>
      </c>
      <c r="H47" s="15">
        <v>0.51</v>
      </c>
      <c r="I47" s="28">
        <f>(F47+G47)/2</f>
        <v>0.10013846928499497</v>
      </c>
      <c r="J47" s="28">
        <f>(2*E47*F47)/(E47+F47)</f>
        <v>0.26315789473684215</v>
      </c>
      <c r="K47" s="15">
        <v>105</v>
      </c>
      <c r="L47" s="15">
        <v>31</v>
      </c>
      <c r="M47" s="15">
        <v>713</v>
      </c>
      <c r="N47" s="15">
        <v>557</v>
      </c>
      <c r="O47" s="15">
        <f>K47+M47</f>
        <v>818</v>
      </c>
      <c r="P47" s="15">
        <f>L47+N47</f>
        <v>588</v>
      </c>
    </row>
    <row r="48" spans="2:16" x14ac:dyDescent="0.25">
      <c r="B48" s="10">
        <v>44</v>
      </c>
      <c r="C48" s="10" t="s">
        <v>125</v>
      </c>
      <c r="D48" s="30">
        <f>(K48+M48)/(K48+L48+M48+N48)</f>
        <v>0.80654338549075388</v>
      </c>
      <c r="E48" s="28">
        <f>K48/(K48+L48)</f>
        <v>0.82284768211920534</v>
      </c>
      <c r="F48" s="28">
        <f>K48/(K48+N48)</f>
        <v>0.75075528700906347</v>
      </c>
      <c r="G48" s="28">
        <f>L48/(M48+L48)</f>
        <v>0.14381720430107528</v>
      </c>
      <c r="H48" s="15">
        <v>0.86</v>
      </c>
      <c r="I48" s="28">
        <f>(F48+G48)/2</f>
        <v>0.44728624565506936</v>
      </c>
      <c r="J48" s="28">
        <f>(2*E48*F48)/(E48+F48)</f>
        <v>0.78515007898894151</v>
      </c>
      <c r="K48" s="15">
        <v>497</v>
      </c>
      <c r="L48" s="15">
        <v>107</v>
      </c>
      <c r="M48" s="15">
        <v>637</v>
      </c>
      <c r="N48" s="15">
        <v>165</v>
      </c>
      <c r="O48" s="15">
        <f>K48+M48</f>
        <v>1134</v>
      </c>
      <c r="P48" s="15">
        <f>L48+N48</f>
        <v>272</v>
      </c>
    </row>
    <row r="49" spans="2:16" x14ac:dyDescent="0.25">
      <c r="B49" s="10">
        <v>45</v>
      </c>
      <c r="C49" s="10" t="s">
        <v>126</v>
      </c>
      <c r="D49" s="28">
        <f>(K49+M49)/(K49+L49+M49+N49)</f>
        <v>0.79160739687055481</v>
      </c>
      <c r="E49" s="28">
        <f>K49/(K49+L49)</f>
        <v>0.82887700534759357</v>
      </c>
      <c r="F49" s="28">
        <f>K49/(K49+N49)</f>
        <v>0.702416918429003</v>
      </c>
      <c r="G49" s="28">
        <f>L49/(M49+L49)</f>
        <v>0.12903225806451613</v>
      </c>
      <c r="H49" s="15">
        <v>0.84</v>
      </c>
      <c r="I49" s="28">
        <f>(F49+G49)/2</f>
        <v>0.41572458824675956</v>
      </c>
      <c r="J49" s="28">
        <f>(2*E49*F49)/(E49+F49)</f>
        <v>0.76042518397383485</v>
      </c>
      <c r="K49" s="15">
        <v>465</v>
      </c>
      <c r="L49" s="15">
        <v>96</v>
      </c>
      <c r="M49" s="15">
        <v>648</v>
      </c>
      <c r="N49" s="15">
        <v>197</v>
      </c>
      <c r="O49" s="15">
        <f>K49+M49</f>
        <v>1113</v>
      </c>
      <c r="P49" s="15">
        <f>L49+N49</f>
        <v>293</v>
      </c>
    </row>
    <row r="50" spans="2:16" x14ac:dyDescent="0.25">
      <c r="B50" s="11">
        <v>46</v>
      </c>
      <c r="C50" s="11" t="s">
        <v>102</v>
      </c>
      <c r="D50" s="29">
        <f>(K50+M50)/(K50+L50+M50+N50)</f>
        <v>0.79231863442389761</v>
      </c>
      <c r="E50" s="29">
        <f>K50/(K50+L50)</f>
        <v>0.80130293159609123</v>
      </c>
      <c r="F50" s="29">
        <f>K50/(K50+N50)</f>
        <v>0.74320241691842903</v>
      </c>
      <c r="G50" s="29">
        <f>L50/(M50+L50)</f>
        <v>0.16397849462365591</v>
      </c>
      <c r="H50" s="16">
        <v>0.87</v>
      </c>
      <c r="I50" s="29">
        <f>(F50+G50)/2</f>
        <v>0.45359045577104246</v>
      </c>
      <c r="J50" s="29">
        <f>(2*E50*F50)/(E50+F50)</f>
        <v>0.7711598746081505</v>
      </c>
      <c r="K50" s="16">
        <v>492</v>
      </c>
      <c r="L50" s="16">
        <v>122</v>
      </c>
      <c r="M50" s="16">
        <v>622</v>
      </c>
      <c r="N50" s="16">
        <v>170</v>
      </c>
      <c r="O50" s="16">
        <f>K50+M50</f>
        <v>1114</v>
      </c>
      <c r="P50" s="16">
        <f>L50+N50</f>
        <v>292</v>
      </c>
    </row>
    <row r="51" spans="2:16" x14ac:dyDescent="0.25">
      <c r="B51" s="11">
        <v>47</v>
      </c>
      <c r="C51" s="11" t="s">
        <v>103</v>
      </c>
      <c r="D51" s="29">
        <f>(K51+M51)/(K51+L51+M51+N51)</f>
        <v>0.69132290184921763</v>
      </c>
      <c r="E51" s="29">
        <f>K51/(K51+L51)</f>
        <v>0.80319148936170215</v>
      </c>
      <c r="F51" s="29">
        <f>K51/(K51+N51)</f>
        <v>0.45619335347432022</v>
      </c>
      <c r="G51" s="29">
        <f>L51/(M51+L51)</f>
        <v>9.9462365591397844E-2</v>
      </c>
      <c r="H51" s="16">
        <v>0.79</v>
      </c>
      <c r="I51" s="29">
        <f>(F51+G51)/2</f>
        <v>0.27782785953285905</v>
      </c>
      <c r="J51" s="29">
        <f>(2*E51*F51)/(E51+F51)</f>
        <v>0.58188824662813099</v>
      </c>
      <c r="K51" s="16">
        <v>302</v>
      </c>
      <c r="L51" s="16">
        <v>74</v>
      </c>
      <c r="M51" s="16">
        <v>670</v>
      </c>
      <c r="N51" s="16">
        <v>360</v>
      </c>
      <c r="O51" s="16">
        <f>K51+M51</f>
        <v>972</v>
      </c>
      <c r="P51" s="16">
        <f>L51+N51</f>
        <v>434</v>
      </c>
    </row>
    <row r="52" spans="2:16" x14ac:dyDescent="0.25">
      <c r="B52" s="11">
        <v>48</v>
      </c>
      <c r="C52" s="11" t="s">
        <v>104</v>
      </c>
      <c r="D52" s="29">
        <f>(K52+M52)/(K52+L52+M52+N52)</f>
        <v>0.56970128022759603</v>
      </c>
      <c r="E52" s="29">
        <f>K52/(K52+L52)</f>
        <v>0.82758620689655171</v>
      </c>
      <c r="F52" s="29">
        <f>K52/(K52+N52)</f>
        <v>0.10876132930513595</v>
      </c>
      <c r="G52" s="29">
        <f>L52/(M52+L52)</f>
        <v>2.0161290322580645E-2</v>
      </c>
      <c r="H52" s="16">
        <v>0.71</v>
      </c>
      <c r="I52" s="29">
        <f>(F52+G52)/2</f>
        <v>6.4461309813858295E-2</v>
      </c>
      <c r="J52" s="29">
        <f>(2*E52*F52)/(E52+F52)</f>
        <v>0.19225634178905207</v>
      </c>
      <c r="K52" s="16">
        <v>72</v>
      </c>
      <c r="L52" s="16">
        <v>15</v>
      </c>
      <c r="M52" s="16">
        <v>729</v>
      </c>
      <c r="N52" s="16">
        <v>590</v>
      </c>
      <c r="O52" s="16">
        <f>K52+M52</f>
        <v>801</v>
      </c>
      <c r="P52" s="16">
        <f>L52+N52</f>
        <v>605</v>
      </c>
    </row>
    <row r="53" spans="2:16" x14ac:dyDescent="0.25">
      <c r="B53" s="11">
        <v>49</v>
      </c>
      <c r="C53" s="11" t="s">
        <v>105</v>
      </c>
      <c r="D53" s="29">
        <f>(K53+M53)/(K53+L53+M53+N53)</f>
        <v>0.79374110953058319</v>
      </c>
      <c r="E53" s="29">
        <f>K53/(K53+L53)</f>
        <v>0.82068965517241377</v>
      </c>
      <c r="F53" s="29">
        <f>K53/(K53+N53)</f>
        <v>0.7190332326283988</v>
      </c>
      <c r="G53" s="29">
        <f>L53/(M53+L53)</f>
        <v>0.13978494623655913</v>
      </c>
      <c r="H53" s="16">
        <v>0.86</v>
      </c>
      <c r="I53" s="29">
        <f>(F53+G53)/2</f>
        <v>0.42940908943247896</v>
      </c>
      <c r="J53" s="29">
        <f>(2*E53*F53)/(E53+F53)</f>
        <v>0.76650563607085331</v>
      </c>
      <c r="K53" s="16">
        <v>476</v>
      </c>
      <c r="L53" s="16">
        <v>104</v>
      </c>
      <c r="M53" s="16">
        <v>640</v>
      </c>
      <c r="N53" s="16">
        <v>186</v>
      </c>
      <c r="O53" s="16">
        <f>K53+M53</f>
        <v>1116</v>
      </c>
      <c r="P53" s="16">
        <f>L53+N53</f>
        <v>290</v>
      </c>
    </row>
    <row r="54" spans="2:16" x14ac:dyDescent="0.25">
      <c r="B54" s="11">
        <v>50</v>
      </c>
      <c r="C54" s="11" t="s">
        <v>106</v>
      </c>
      <c r="D54" s="29">
        <f>(K54+M54)/(K54+L54+M54+N54)</f>
        <v>0.78236130867709819</v>
      </c>
      <c r="E54" s="29">
        <f>K54/(K54+L54)</f>
        <v>0.82841328413284132</v>
      </c>
      <c r="F54" s="29">
        <f>K54/(K54+N54)</f>
        <v>0.67824773413897277</v>
      </c>
      <c r="G54" s="29">
        <f>L54/(M54+L54)</f>
        <v>0.125</v>
      </c>
      <c r="H54" s="16">
        <v>0.86</v>
      </c>
      <c r="I54" s="29">
        <f>(F54+G54)/2</f>
        <v>0.40162386706948638</v>
      </c>
      <c r="J54" s="29">
        <f>(2*E54*F54)/(E54+F54)</f>
        <v>0.74584717607973428</v>
      </c>
      <c r="K54" s="16">
        <v>449</v>
      </c>
      <c r="L54" s="16">
        <v>93</v>
      </c>
      <c r="M54" s="16">
        <v>651</v>
      </c>
      <c r="N54" s="16">
        <v>213</v>
      </c>
      <c r="O54" s="16">
        <f>K54+M54</f>
        <v>1100</v>
      </c>
      <c r="P54" s="16">
        <f>L54+N54</f>
        <v>306</v>
      </c>
    </row>
    <row r="55" spans="2:16" x14ac:dyDescent="0.25">
      <c r="B55" s="11">
        <v>51</v>
      </c>
      <c r="C55" s="11" t="s">
        <v>127</v>
      </c>
      <c r="D55" s="29">
        <f>(K55+M55)/(K55+L55+M55+N55)</f>
        <v>0.77951635846372691</v>
      </c>
      <c r="E55" s="29">
        <f>K55/(K55+L55)</f>
        <v>0.82835820895522383</v>
      </c>
      <c r="F55" s="29">
        <f>K55/(K55+N55)</f>
        <v>0.67069486404833834</v>
      </c>
      <c r="G55" s="29">
        <f>L55/(M55+L55)</f>
        <v>0.12365591397849462</v>
      </c>
      <c r="H55" s="16">
        <v>0.86</v>
      </c>
      <c r="I55" s="29">
        <f>(F55+G55)/2</f>
        <v>0.39717538901341648</v>
      </c>
      <c r="J55" s="29">
        <f>(2*E55*F55)/(E55+F55)</f>
        <v>0.74123539232053415</v>
      </c>
      <c r="K55" s="16">
        <v>444</v>
      </c>
      <c r="L55" s="16">
        <v>92</v>
      </c>
      <c r="M55" s="16">
        <v>652</v>
      </c>
      <c r="N55" s="16">
        <v>218</v>
      </c>
      <c r="O55" s="16">
        <f>K55+M55</f>
        <v>1096</v>
      </c>
      <c r="P55" s="16">
        <f>L55+N55</f>
        <v>310</v>
      </c>
    </row>
    <row r="56" spans="2:16" x14ac:dyDescent="0.25">
      <c r="B56" s="11">
        <v>52</v>
      </c>
      <c r="C56" s="11" t="s">
        <v>128</v>
      </c>
      <c r="D56" s="29">
        <f>(K56+M56)/(K56+L56+M56+N56)</f>
        <v>0.69061166429587484</v>
      </c>
      <c r="E56" s="29">
        <f>K56/(K56+L56)</f>
        <v>0.82521489971346706</v>
      </c>
      <c r="F56" s="29">
        <f>K56/(K56+N56)</f>
        <v>0.43504531722054379</v>
      </c>
      <c r="G56" s="29">
        <f>L56/(M56+L56)</f>
        <v>8.1989247311827954E-2</v>
      </c>
      <c r="H56" s="16">
        <v>0.79</v>
      </c>
      <c r="I56" s="29">
        <f>(F56+G56)/2</f>
        <v>0.25851728226618587</v>
      </c>
      <c r="J56" s="29">
        <f>(2*E56*F56)/(E56+F56)</f>
        <v>0.56973293768545985</v>
      </c>
      <c r="K56" s="16">
        <v>288</v>
      </c>
      <c r="L56" s="16">
        <v>61</v>
      </c>
      <c r="M56" s="16">
        <v>683</v>
      </c>
      <c r="N56" s="16">
        <v>374</v>
      </c>
      <c r="O56" s="16">
        <f>K56+M56</f>
        <v>971</v>
      </c>
      <c r="P56" s="16">
        <f>L56+N56</f>
        <v>435</v>
      </c>
    </row>
    <row r="57" spans="2:16" x14ac:dyDescent="0.25">
      <c r="B57" s="11">
        <v>53</v>
      </c>
      <c r="C57" s="11" t="s">
        <v>129</v>
      </c>
      <c r="D57" s="29">
        <f>(K57+M57)/(K57+L57+M57+N57)</f>
        <v>0.5732574679943101</v>
      </c>
      <c r="E57" s="29">
        <f>K57/(K57+L57)</f>
        <v>0.86046511627906974</v>
      </c>
      <c r="F57" s="29">
        <f>K57/(K57+N57)</f>
        <v>0.11178247734138973</v>
      </c>
      <c r="G57" s="29">
        <f>L57/(M57+L57)</f>
        <v>1.6129032258064516E-2</v>
      </c>
      <c r="H57" s="16">
        <v>0.11</v>
      </c>
      <c r="I57" s="29">
        <f>(F57+G57)/2</f>
        <v>6.3955754799727121E-2</v>
      </c>
      <c r="J57" s="29">
        <f>(2*E57*F57)/(E57+F57)</f>
        <v>0.19786096256684491</v>
      </c>
      <c r="K57" s="16">
        <v>74</v>
      </c>
      <c r="L57" s="16">
        <v>12</v>
      </c>
      <c r="M57" s="16">
        <v>732</v>
      </c>
      <c r="N57" s="16">
        <v>588</v>
      </c>
      <c r="O57" s="16">
        <f>K57+M57</f>
        <v>806</v>
      </c>
      <c r="P57" s="16">
        <f>L57+N57</f>
        <v>600</v>
      </c>
    </row>
    <row r="58" spans="2:16" x14ac:dyDescent="0.25">
      <c r="B58" s="11">
        <v>54</v>
      </c>
      <c r="C58" s="11" t="s">
        <v>130</v>
      </c>
      <c r="D58" s="29">
        <f>(K58+M58)/(K58+L58+M58+N58)</f>
        <v>0.77240398293029877</v>
      </c>
      <c r="E58" s="29">
        <f>K58/(K58+L58)</f>
        <v>0.85040983606557374</v>
      </c>
      <c r="F58" s="29">
        <f>K58/(K58+N58)</f>
        <v>0.62688821752265866</v>
      </c>
      <c r="G58" s="29">
        <f>L58/(M58+L58)</f>
        <v>9.8118279569892469E-2</v>
      </c>
      <c r="H58" s="16">
        <v>0.86</v>
      </c>
      <c r="I58" s="29">
        <f>(F58+G58)/2</f>
        <v>0.36250324854627558</v>
      </c>
      <c r="J58" s="29">
        <f>(2*E58*F58)/(E58+F58)</f>
        <v>0.72173913043478277</v>
      </c>
      <c r="K58" s="16">
        <v>415</v>
      </c>
      <c r="L58" s="16">
        <v>73</v>
      </c>
      <c r="M58" s="16">
        <v>671</v>
      </c>
      <c r="N58" s="16">
        <v>247</v>
      </c>
      <c r="O58" s="16">
        <f>K58+M58</f>
        <v>1086</v>
      </c>
      <c r="P58" s="16">
        <f>L58+N58</f>
        <v>320</v>
      </c>
    </row>
    <row r="59" spans="2:16" x14ac:dyDescent="0.25">
      <c r="B59" s="11">
        <v>55</v>
      </c>
      <c r="C59" s="11" t="s">
        <v>131</v>
      </c>
      <c r="D59" s="29">
        <f>(K59+M59)/(K59+L59+M59+N59)</f>
        <v>0.76031294452347087</v>
      </c>
      <c r="E59" s="29">
        <f>K59/(K59+L59)</f>
        <v>0.85403050108932466</v>
      </c>
      <c r="F59" s="29">
        <f>K59/(K59+N59)</f>
        <v>0.59214501510574014</v>
      </c>
      <c r="G59" s="29">
        <f>L59/(M59+L59)</f>
        <v>9.0053763440860218E-2</v>
      </c>
      <c r="H59" s="16">
        <v>0.86</v>
      </c>
      <c r="I59" s="29">
        <f>(F59+G59)/2</f>
        <v>0.34109938927330019</v>
      </c>
      <c r="J59" s="29">
        <f>(2*E59*F59)/(E59+F59)</f>
        <v>0.69937555753791258</v>
      </c>
      <c r="K59" s="16">
        <v>392</v>
      </c>
      <c r="L59" s="16">
        <v>67</v>
      </c>
      <c r="M59" s="16">
        <v>677</v>
      </c>
      <c r="N59" s="16">
        <v>270</v>
      </c>
      <c r="O59" s="16">
        <f>K59+M59</f>
        <v>1069</v>
      </c>
      <c r="P59" s="16">
        <f>L59+N59</f>
        <v>337</v>
      </c>
    </row>
    <row r="60" spans="2:16" x14ac:dyDescent="0.25">
      <c r="B60" s="11">
        <v>56</v>
      </c>
      <c r="C60" s="11" t="s">
        <v>132</v>
      </c>
      <c r="D60" s="29">
        <f>(K60+M60)/(K60+L60+M60+N60)</f>
        <v>0.77453769559032715</v>
      </c>
      <c r="E60" s="29">
        <f>K60/(K60+L60)</f>
        <v>0.82732447817836807</v>
      </c>
      <c r="F60" s="29">
        <f>K60/(K60+N60)</f>
        <v>0.65861027190332322</v>
      </c>
      <c r="G60" s="29">
        <f>L60/(M60+L60)</f>
        <v>0.12231182795698925</v>
      </c>
      <c r="H60" s="16">
        <v>0.86</v>
      </c>
      <c r="I60" s="29">
        <f>(F60+G60)/2</f>
        <v>0.39046104993015623</v>
      </c>
      <c r="J60" s="29">
        <f>(2*E60*F60)/(E60+F60)</f>
        <v>0.73338940285954579</v>
      </c>
      <c r="K60" s="16">
        <v>436</v>
      </c>
      <c r="L60" s="16">
        <v>91</v>
      </c>
      <c r="M60" s="16">
        <v>653</v>
      </c>
      <c r="N60" s="16">
        <v>226</v>
      </c>
      <c r="O60" s="16">
        <f>K60+M60</f>
        <v>1089</v>
      </c>
      <c r="P60" s="16">
        <f>L60+N60</f>
        <v>317</v>
      </c>
    </row>
    <row r="61" spans="2:16" x14ac:dyDescent="0.25">
      <c r="B61" s="11">
        <v>57</v>
      </c>
      <c r="C61" s="11" t="s">
        <v>133</v>
      </c>
      <c r="D61" s="29">
        <f>(K61+M61)/(K61+L61+M61+N61)</f>
        <v>0.68065433854907542</v>
      </c>
      <c r="E61" s="29">
        <f>K61/(K61+L61)</f>
        <v>0.81602373887240354</v>
      </c>
      <c r="F61" s="29">
        <f>K61/(K61+N61)</f>
        <v>0.41540785498489424</v>
      </c>
      <c r="G61" s="29">
        <f>L61/(M61+L61)</f>
        <v>8.3333333333333329E-2</v>
      </c>
      <c r="H61" s="16">
        <v>0.79</v>
      </c>
      <c r="I61" s="29">
        <f>(F61+G61)/2</f>
        <v>0.24937059415911378</v>
      </c>
      <c r="J61" s="29">
        <f>(2*E61*F61)/(E61+F61)</f>
        <v>0.55055055055055058</v>
      </c>
      <c r="K61" s="16">
        <v>275</v>
      </c>
      <c r="L61" s="16">
        <v>62</v>
      </c>
      <c r="M61" s="16">
        <v>682</v>
      </c>
      <c r="N61" s="16">
        <v>387</v>
      </c>
      <c r="O61" s="16">
        <f>K61+M61</f>
        <v>957</v>
      </c>
      <c r="P61" s="16">
        <f>L61+N61</f>
        <v>449</v>
      </c>
    </row>
    <row r="62" spans="2:16" x14ac:dyDescent="0.25">
      <c r="B62" s="11">
        <v>58</v>
      </c>
      <c r="C62" s="11" t="s">
        <v>134</v>
      </c>
      <c r="D62" s="29">
        <f>(K62+M62)/(K62+L62+M62+N62)</f>
        <v>0.57396870554765289</v>
      </c>
      <c r="E62" s="29">
        <f>K62/(K62+L62)</f>
        <v>0.84615384615384615</v>
      </c>
      <c r="F62" s="29">
        <f>K62/(K62+N62)</f>
        <v>0.1163141993957704</v>
      </c>
      <c r="G62" s="29">
        <f>L62/(M62+L62)</f>
        <v>1.8817204301075269E-2</v>
      </c>
      <c r="H62" s="16">
        <v>0.71</v>
      </c>
      <c r="I62" s="29">
        <f>(F62+G62)/2</f>
        <v>6.7565701848422838E-2</v>
      </c>
      <c r="J62" s="29">
        <f>(2*E62*F62)/(E62+F62)</f>
        <v>0.20451527224435592</v>
      </c>
      <c r="K62" s="16">
        <v>77</v>
      </c>
      <c r="L62" s="16">
        <v>14</v>
      </c>
      <c r="M62" s="16">
        <v>730</v>
      </c>
      <c r="N62" s="16">
        <v>585</v>
      </c>
      <c r="O62" s="16">
        <f>K62+M62</f>
        <v>807</v>
      </c>
      <c r="P62" s="16">
        <f>L62+N62</f>
        <v>599</v>
      </c>
    </row>
    <row r="63" spans="2:16" x14ac:dyDescent="0.25">
      <c r="B63" s="11">
        <v>59</v>
      </c>
      <c r="C63" s="11" t="s">
        <v>135</v>
      </c>
      <c r="D63" s="29">
        <f>(K63+M63)/(K63+L63+M63+N63)</f>
        <v>0.77311522048364156</v>
      </c>
      <c r="E63" s="29">
        <f>K63/(K63+L63)</f>
        <v>0.84507042253521125</v>
      </c>
      <c r="F63" s="29">
        <f>K63/(K63+N63)</f>
        <v>0.6344410876132931</v>
      </c>
      <c r="G63" s="29">
        <f>L63/(M63+L63)</f>
        <v>0.10349462365591398</v>
      </c>
      <c r="H63" s="16">
        <v>0.86</v>
      </c>
      <c r="I63" s="29">
        <f>(F63+G63)/2</f>
        <v>0.36896785563460355</v>
      </c>
      <c r="J63" s="29">
        <f>(2*E63*F63)/(E63+F63)</f>
        <v>0.72476272648835205</v>
      </c>
      <c r="K63" s="16">
        <v>420</v>
      </c>
      <c r="L63" s="16">
        <v>77</v>
      </c>
      <c r="M63" s="16">
        <v>667</v>
      </c>
      <c r="N63" s="16">
        <v>242</v>
      </c>
      <c r="O63" s="16">
        <f>K63+M63</f>
        <v>1087</v>
      </c>
      <c r="P63" s="16">
        <f>L63+N63</f>
        <v>319</v>
      </c>
    </row>
    <row r="64" spans="2:16" x14ac:dyDescent="0.25">
      <c r="B64" s="11">
        <v>60</v>
      </c>
      <c r="C64" s="11" t="s">
        <v>136</v>
      </c>
      <c r="D64" s="29">
        <f>(K64+M64)/(K64+L64+M64+N64)</f>
        <v>0.76529160739687052</v>
      </c>
      <c r="E64" s="29">
        <f>K64/(K64+L64)</f>
        <v>0.84873949579831931</v>
      </c>
      <c r="F64" s="29">
        <f>K64/(K64+N64)</f>
        <v>0.61027190332326287</v>
      </c>
      <c r="G64" s="29">
        <f>L64/(M64+L64)</f>
        <v>9.6774193548387094E-2</v>
      </c>
      <c r="H64" s="16">
        <v>0.86</v>
      </c>
      <c r="I64" s="29">
        <f>(F64+G64)/2</f>
        <v>0.35352304843582499</v>
      </c>
      <c r="J64" s="29">
        <f>(2*E64*F64)/(E64+F64)</f>
        <v>0.71001757469244287</v>
      </c>
      <c r="K64" s="16">
        <v>404</v>
      </c>
      <c r="L64" s="16">
        <v>72</v>
      </c>
      <c r="M64" s="16">
        <v>672</v>
      </c>
      <c r="N64" s="16">
        <v>258</v>
      </c>
      <c r="O64" s="16">
        <f>K64+M64</f>
        <v>1076</v>
      </c>
      <c r="P64" s="16">
        <f>L64+N64</f>
        <v>330</v>
      </c>
    </row>
    <row r="65" spans="1:16" x14ac:dyDescent="0.25">
      <c r="A65" s="41"/>
    </row>
    <row r="66" spans="1:16" x14ac:dyDescent="0.25">
      <c r="C66" s="46" t="s">
        <v>70</v>
      </c>
    </row>
    <row r="68" spans="1:16" ht="15.75" thickBot="1" x14ac:dyDescent="0.3">
      <c r="C68" s="24" t="s">
        <v>69</v>
      </c>
      <c r="D68" s="40" t="s">
        <v>71</v>
      </c>
      <c r="E68" s="24" t="s">
        <v>72</v>
      </c>
      <c r="F68" s="24" t="s">
        <v>73</v>
      </c>
      <c r="G68" s="24" t="s">
        <v>74</v>
      </c>
      <c r="H68" s="12" t="s">
        <v>76</v>
      </c>
      <c r="I68" s="12" t="s">
        <v>77</v>
      </c>
      <c r="J68" s="24" t="s">
        <v>78</v>
      </c>
      <c r="K68" s="12" t="s">
        <v>79</v>
      </c>
      <c r="L68" s="12" t="s">
        <v>80</v>
      </c>
      <c r="M68" s="12" t="s">
        <v>81</v>
      </c>
      <c r="N68" s="12" t="s">
        <v>82</v>
      </c>
      <c r="O68" s="12" t="s">
        <v>83</v>
      </c>
      <c r="P68" s="3" t="s">
        <v>84</v>
      </c>
    </row>
    <row r="69" spans="1:16" ht="15.75" thickBot="1" x14ac:dyDescent="0.3">
      <c r="C69" s="35" t="s">
        <v>68</v>
      </c>
      <c r="D69" s="36">
        <f>AVERAGE(D5:D64)</f>
        <v>0.73789710763394956</v>
      </c>
      <c r="E69" s="36">
        <f>AVERAGE(E5:E64)</f>
        <v>0.80773808054831575</v>
      </c>
      <c r="F69" s="36">
        <f>AVERAGE(F5:F64)</f>
        <v>0.58693353474320231</v>
      </c>
      <c r="G69" s="36">
        <f>AVERAGE(G5:G64)</f>
        <v>0.12777777777777777</v>
      </c>
      <c r="H69" s="43">
        <f>AVERAGE(H5:H64)</f>
        <v>0.8071666666666667</v>
      </c>
      <c r="I69" s="36">
        <f>AVERAGE(I5:I64)</f>
        <v>0.3573556562604901</v>
      </c>
      <c r="J69" s="36">
        <f>AVERAGE(J5:J64)</f>
        <v>0.64465507623158591</v>
      </c>
      <c r="K69" s="42">
        <f>SUM(K5:K64)</f>
        <v>23313</v>
      </c>
      <c r="L69" s="42">
        <f>SUM(L5:L64)</f>
        <v>5704</v>
      </c>
      <c r="M69" s="42">
        <f>SUM(M5:M64)</f>
        <v>38936</v>
      </c>
      <c r="N69" s="42">
        <f>SUM(N5:N64)</f>
        <v>16407</v>
      </c>
      <c r="O69" s="42">
        <f>SUM(O5:O64)</f>
        <v>62249</v>
      </c>
      <c r="P69" s="47">
        <f>SUM(P5:P64)</f>
        <v>22111</v>
      </c>
    </row>
    <row r="70" spans="1:16" x14ac:dyDescent="0.25">
      <c r="C70" s="33" t="s">
        <v>8</v>
      </c>
      <c r="D70" s="34">
        <f>AVERAGEIF($C$5:$C$64, "*TF-IDF*", D5:D64)</f>
        <v>0.73268136557610242</v>
      </c>
      <c r="E70" s="34">
        <f>AVERAGEIF($C$5:$C$64, "*TF-IDF*", E5:E64)</f>
        <v>0.80932439608531315</v>
      </c>
      <c r="F70" s="34">
        <f>AVERAGEIF($C$5:$C$64, "*TF-IDF*", F5:F64)</f>
        <v>0.5627643504531723</v>
      </c>
      <c r="G70" s="34">
        <f>AVERAGEIF($C$5:$C$64, "*TF-IDF*", G5:G64)</f>
        <v>0.11612903225806451</v>
      </c>
      <c r="H70" s="44">
        <f>AVERAGEIF($C$5:$C$64, "*TF-IDF*", H5:H64)</f>
        <v>0.8234999999999999</v>
      </c>
      <c r="I70" s="34">
        <f>AVERAGEIF($C$5:$C$64, "*TF-IDF*", I5:I64)</f>
        <v>0.33944669135561839</v>
      </c>
      <c r="J70" s="34">
        <f>AVERAGEIF($C$5:$C$64, "*TF-IDF*", J5:J64)</f>
        <v>0.62053601811247572</v>
      </c>
      <c r="K70" s="37">
        <f>SUMIF($C$5:$C$64, "*TF-IDF*", K5:K64)</f>
        <v>7451</v>
      </c>
      <c r="L70" s="37">
        <f>SUMIF($C$5:$C$64, "*TF-IDF*", L5:L64)</f>
        <v>1728</v>
      </c>
      <c r="M70" s="37">
        <f>SUMIF($C$5:$C$64, "*TF-IDF*", M5:M64)</f>
        <v>13152</v>
      </c>
      <c r="N70" s="37">
        <f>SUMIF($C$5:$C$64, "*TF-IDF*", N5:N64)</f>
        <v>5789</v>
      </c>
      <c r="O70" s="37">
        <f t="shared" ref="O70:O81" si="0">K70+M70</f>
        <v>20603</v>
      </c>
      <c r="P70" s="37">
        <f t="shared" ref="P70:P81" si="1">L70+N70</f>
        <v>7517</v>
      </c>
    </row>
    <row r="71" spans="1:16" x14ac:dyDescent="0.25">
      <c r="C71" s="10" t="s">
        <v>85</v>
      </c>
      <c r="D71" s="32">
        <f>AVERAGEIF($C$5:$C$64, "*Binary Representation*", D5:D64)</f>
        <v>0.73979374110953056</v>
      </c>
      <c r="E71" s="32">
        <f>AVERAGEIF($C$5:$C$64, "*Binary Representation*", E5:E64)</f>
        <v>0.80693684605099347</v>
      </c>
      <c r="F71" s="32">
        <f>AVERAGEIF($C$5:$C$64, "*Binary Representation*", F5:F64)</f>
        <v>0.59660120845921438</v>
      </c>
      <c r="G71" s="32">
        <f>AVERAGEIF($C$5:$C$64, "*Binary Representation*", G5:G64)</f>
        <v>0.1327956989247312</v>
      </c>
      <c r="H71" s="45">
        <f>AVERAGEIF($C$5:$C$64, "*Binary Representation*", H5:H64)</f>
        <v>0.8135</v>
      </c>
      <c r="I71" s="32">
        <f>AVERAGEIF($C$5:$C$64, "*Binary Representation*", I5:I64)</f>
        <v>0.3646984536919729</v>
      </c>
      <c r="J71" s="32">
        <f>AVERAGEIF($C$5:$C$64, "*Binary Representation*", J5:J64)</f>
        <v>0.65552720712224388</v>
      </c>
      <c r="K71" s="38">
        <f>SUMIF($C$5:$C$64, "*Binary Representation*", K5:K64)</f>
        <v>7899</v>
      </c>
      <c r="L71" s="38">
        <f>SUMIF($C$5:$C$64, "*Binary Representation*", L5:L64)</f>
        <v>1976</v>
      </c>
      <c r="M71" s="37">
        <f>SUMIF($C$5:$C$64, "*Binary Representation*", M5:M64)</f>
        <v>12904</v>
      </c>
      <c r="N71" s="37">
        <f>SUMIF($C$5:$C$64, "*Binary Representation*", N5:N64)</f>
        <v>5341</v>
      </c>
      <c r="O71" s="37">
        <f t="shared" si="0"/>
        <v>20803</v>
      </c>
      <c r="P71" s="37">
        <f t="shared" si="1"/>
        <v>7317</v>
      </c>
    </row>
    <row r="72" spans="1:16" x14ac:dyDescent="0.25">
      <c r="C72" s="10" t="s">
        <v>63</v>
      </c>
      <c r="D72" s="32">
        <f>AVERAGEIF($C$5:$C$64, "*Non-Binary*", D5:D64)</f>
        <v>0.74121621621621636</v>
      </c>
      <c r="E72" s="32">
        <f>AVERAGEIF($C$5:$C$64, "*Non-Binary*", E5:E64)</f>
        <v>0.80695299950864019</v>
      </c>
      <c r="F72" s="32">
        <f>AVERAGEIF($C$5:$C$64, "*Non-Binary*", F5:F64)</f>
        <v>0.60143504531722058</v>
      </c>
      <c r="G72" s="32">
        <f>AVERAGEIF($C$5:$C$64, "*Non-Binary*", G5:G64)</f>
        <v>0.13440860215053763</v>
      </c>
      <c r="H72" s="45">
        <f>AVERAGEIF($C$5:$C$64, "*Non-Binary*", H5:H64)</f>
        <v>0.78449999999999986</v>
      </c>
      <c r="I72" s="32">
        <f>AVERAGEIF($C$5:$C$64, "*Non-Binary*", I5:I64)</f>
        <v>0.36792182373387905</v>
      </c>
      <c r="J72" s="32">
        <f>AVERAGEIF($C$5:$C$64, "*Non-Binary*", J5:J64)</f>
        <v>0.65790200346003824</v>
      </c>
      <c r="K72" s="38">
        <f>SUMIF($C$5:$C$64, "*Non-Binary*", K5:K64)</f>
        <v>7963</v>
      </c>
      <c r="L72" s="38">
        <f>SUMIF($C$5:$C$64, "*Non-Binary*", L5:L64)</f>
        <v>2000</v>
      </c>
      <c r="M72" s="37">
        <f>SUMIF($C$5:$C$64, "*Non-Binary*", M5:M64)</f>
        <v>12880</v>
      </c>
      <c r="N72" s="37">
        <f>SUMIF($C$5:$C$64, "*Non-Binary*", N5:N64)</f>
        <v>5277</v>
      </c>
      <c r="O72" s="37">
        <f t="shared" si="0"/>
        <v>20843</v>
      </c>
      <c r="P72" s="37">
        <f t="shared" si="1"/>
        <v>7277</v>
      </c>
    </row>
    <row r="73" spans="1:16" x14ac:dyDescent="0.25">
      <c r="C73" s="10" t="s">
        <v>7</v>
      </c>
      <c r="D73" s="32">
        <f>AVERAGEIF($C$5:$C$64, "*Unigram*", D5:D64)</f>
        <v>0.79593409198672349</v>
      </c>
      <c r="E73" s="32">
        <f>AVERAGEIF($C$5:$C$64, "*Unigram*", E5:E64)</f>
        <v>0.81373217992512092</v>
      </c>
      <c r="F73" s="32">
        <f>AVERAGEIF($C$5:$C$64, "*Unigram*", F5:F64)</f>
        <v>0.7356495468277946</v>
      </c>
      <c r="G73" s="32">
        <f>AVERAGEIF($C$5:$C$64, "*Unigram*", G5:G64)</f>
        <v>0.15042562724014336</v>
      </c>
      <c r="H73" s="45">
        <f>AVERAGEIF($C$5:$C$64, "*Unigram*", H5:H64)</f>
        <v>0.86916666666666664</v>
      </c>
      <c r="I73" s="32">
        <f>AVERAGEIF($C$5:$C$64, "*Unigram*", I5:I64)</f>
        <v>0.44303758703396906</v>
      </c>
      <c r="J73" s="32">
        <f>AVERAGEIF($C$5:$C$64, "*Unigram*", J5:J64)</f>
        <v>0.77202779915540864</v>
      </c>
      <c r="K73" s="38">
        <f>SUMIF($C$5:$C$64, "*Unigram*", K5:K64)</f>
        <v>5844</v>
      </c>
      <c r="L73" s="38">
        <f>SUMIF($C$5:$C$64, "*Unigram*", L5:L64)</f>
        <v>1343</v>
      </c>
      <c r="M73" s="37">
        <f>SUMIF($C$5:$C$64, "*Unigram*", M5:M64)</f>
        <v>7585</v>
      </c>
      <c r="N73" s="37">
        <f>SUMIF($C$5:$C$64, "*Unigram*", N5:N64)</f>
        <v>2100</v>
      </c>
      <c r="O73" s="37">
        <f t="shared" si="0"/>
        <v>13429</v>
      </c>
      <c r="P73" s="37">
        <f t="shared" si="1"/>
        <v>3443</v>
      </c>
    </row>
    <row r="74" spans="1:16" x14ac:dyDescent="0.25">
      <c r="C74" s="10" t="s">
        <v>60</v>
      </c>
      <c r="D74" s="32">
        <f>AVERAGEIF($C$5:$C$64, "*Bigram*", D5:D64)</f>
        <v>0.72309151256519677</v>
      </c>
      <c r="E74" s="32">
        <f>AVERAGEIF($C$5:$C$64, "*Bigram*", E5:E64)</f>
        <v>0.79618427876769349</v>
      </c>
      <c r="F74" s="32">
        <f>AVERAGEIF($C$5:$C$64, "*Bigram*", F5:F64)</f>
        <v>0.56281470292044311</v>
      </c>
      <c r="G74" s="32">
        <f>AVERAGEIF($C$5:$C$64, "*Bigram*", G5:G64)</f>
        <v>0.13429659498207883</v>
      </c>
      <c r="H74" s="45">
        <f>AVERAGEIF($C$5:$C$64, "*Bigram*", H5:H64)</f>
        <v>0.80666666666666664</v>
      </c>
      <c r="I74" s="32">
        <f>AVERAGEIF($C$5:$C$64, "*Bigram*", I5:I64)</f>
        <v>0.3485556489512609</v>
      </c>
      <c r="J74" s="32">
        <f>AVERAGEIF($C$5:$C$64, "*Bigram*", J5:J64)</f>
        <v>0.65209203535389593</v>
      </c>
      <c r="K74" s="38">
        <f>SUMIF($C$5:$C$64, "*Bigram*", K5:K64)</f>
        <v>4471</v>
      </c>
      <c r="L74" s="38">
        <f>SUMIF($C$5:$C$64, "*Bigram*", L5:L64)</f>
        <v>1199</v>
      </c>
      <c r="M74" s="37">
        <f>SUMIF($C$5:$C$64, "*Bigram*", M5:M64)</f>
        <v>7729</v>
      </c>
      <c r="N74" s="37">
        <f>SUMIF($C$5:$C$64, "*Bigram*", N5:N64)</f>
        <v>3473</v>
      </c>
      <c r="O74" s="37">
        <f t="shared" si="0"/>
        <v>12200</v>
      </c>
      <c r="P74" s="37">
        <f t="shared" si="1"/>
        <v>4672</v>
      </c>
    </row>
    <row r="75" spans="1:16" x14ac:dyDescent="0.25">
      <c r="C75" s="10" t="s">
        <v>61</v>
      </c>
      <c r="D75" s="32">
        <f>AVERAGEIF($C$5:$C$64, "*Trigram*", D5:D64)</f>
        <v>0.59299431009957326</v>
      </c>
      <c r="E75" s="32">
        <f>AVERAGEIF($C$5:$C$64, "*Trigram*", E5:E64)</f>
        <v>0.79368002473571686</v>
      </c>
      <c r="F75" s="32">
        <f>AVERAGEIF($C$5:$C$64, "*Trigram*", F5:F64)</f>
        <v>0.21210976837865059</v>
      </c>
      <c r="G75" s="32">
        <f>AVERAGEIF($C$5:$C$64, "*Trigram*", G5:G64)</f>
        <v>6.8100358422939059E-2</v>
      </c>
      <c r="H75" s="45">
        <f>AVERAGEIF($C$5:$C$64, "*Trigram*", H5:H64)</f>
        <v>0.63416666666666666</v>
      </c>
      <c r="I75" s="32">
        <f>AVERAGEIF($C$5:$C$64, "*Trigram*", I5:I64)</f>
        <v>0.14010506340079479</v>
      </c>
      <c r="J75" s="32">
        <f>AVERAGEIF($C$5:$C$64, "*Trigram*", J5:J64)</f>
        <v>0.2800830879253256</v>
      </c>
      <c r="K75" s="38">
        <f>SUMIF($C$5:$C$64, "*Trigram*", K5:K64)</f>
        <v>1685</v>
      </c>
      <c r="L75" s="38">
        <f>SUMIF($C$5:$C$64, "*Trigram*", L5:L64)</f>
        <v>608</v>
      </c>
      <c r="M75" s="37">
        <f>SUMIF($C$5:$C$64, "*Trigram*", M5:M64)</f>
        <v>8320</v>
      </c>
      <c r="N75" s="37">
        <f>SUMIF($C$5:$C$64, "*Trigram*", N5:N64)</f>
        <v>6259</v>
      </c>
      <c r="O75" s="37">
        <f t="shared" si="0"/>
        <v>10005</v>
      </c>
      <c r="P75" s="37">
        <f t="shared" si="1"/>
        <v>6867</v>
      </c>
    </row>
    <row r="76" spans="1:16" x14ac:dyDescent="0.25">
      <c r="C76" s="10" t="s">
        <v>62</v>
      </c>
      <c r="D76" s="32">
        <f>AVERAGEIF($C$5:$C$64, "*1,2 gram*", D5:D64)</f>
        <v>0.79113323850165951</v>
      </c>
      <c r="E76" s="32">
        <f>AVERAGEIF($C$5:$C$64, "*1,2 gram*", E5:E64)</f>
        <v>0.81665251841433184</v>
      </c>
      <c r="F76" s="32">
        <f>AVERAGEIF($C$5:$C$64, "*1,2 gram*", F5:F64)</f>
        <v>0.71915911379657604</v>
      </c>
      <c r="G76" s="32">
        <f>AVERAGEIF($C$5:$C$64, "*1,2 gram*", G5:G64)</f>
        <v>0.14482526881720428</v>
      </c>
      <c r="H76" s="45">
        <f>AVERAGEIF($C$5:$C$64, "*1,2 gram*", H5:H64)</f>
        <v>0.86416666666666664</v>
      </c>
      <c r="I76" s="32">
        <f>AVERAGEIF($C$5:$C$64, "*1,2 gram*", I5:I64)</f>
        <v>0.43199219130689021</v>
      </c>
      <c r="J76" s="32">
        <f>AVERAGEIF($C$5:$C$64, "*1,2 gram*", J5:J64)</f>
        <v>0.76358930730111407</v>
      </c>
      <c r="K76" s="38">
        <f>SUMIF($C$5:$C$64, "*1,2 gram*", K5:K64)</f>
        <v>5713</v>
      </c>
      <c r="L76" s="38">
        <f>SUMIF($C$5:$C$64, "*1,2 gram*", L5:L64)</f>
        <v>1293</v>
      </c>
      <c r="M76" s="37">
        <f>SUMIF($C$5:$C$64, "*1,2 gram*", M5:M64)</f>
        <v>7635</v>
      </c>
      <c r="N76" s="37">
        <f>SUMIF($C$5:$C$64, "*1,2 gram*", N5:N64)</f>
        <v>2231</v>
      </c>
      <c r="O76" s="37">
        <f t="shared" si="0"/>
        <v>13348</v>
      </c>
      <c r="P76" s="37">
        <f t="shared" si="1"/>
        <v>3524</v>
      </c>
    </row>
    <row r="77" spans="1:16" x14ac:dyDescent="0.25">
      <c r="C77" s="10" t="s">
        <v>86</v>
      </c>
      <c r="D77" s="32">
        <f>AVERAGEIF($C$5:$C$64, "*1,2,3 gram*", D5:D64)</f>
        <v>0.78633238501659541</v>
      </c>
      <c r="E77" s="32">
        <f>AVERAGEIF($C$5:$C$64, "*1,2,3 gram*", E5:E64)</f>
        <v>0.8184414008987152</v>
      </c>
      <c r="F77" s="32">
        <f>AVERAGEIF($C$5:$C$64, "*1,2,3 gram*", F5:F64)</f>
        <v>0.70493454179254789</v>
      </c>
      <c r="G77" s="32">
        <f>AVERAGEIF($C$5:$C$64, "*1,2,3 gram*", G5:G64)</f>
        <v>0.14124103942652327</v>
      </c>
      <c r="H77" s="45">
        <f>AVERAGEIF($C$5:$C$64, "*1,2,3 gram*", H5:H64)</f>
        <v>0.86166666666666647</v>
      </c>
      <c r="I77" s="32">
        <f>AVERAGEIF($C$5:$C$64, "*1,2,3 gram*", I5:I64)</f>
        <v>0.42308779060953561</v>
      </c>
      <c r="J77" s="32">
        <f>AVERAGEIF($C$5:$C$64, "*1,2,3 gram*", J5:J64)</f>
        <v>0.75548315142218547</v>
      </c>
      <c r="K77" s="38">
        <f>SUMIF($C$5:$C$64, "*1,2,3 gram*", K5:K64)</f>
        <v>5600</v>
      </c>
      <c r="L77" s="38">
        <f>SUMIF($C$5:$C$64, "*1,2,3 gram*", L5:L64)</f>
        <v>1261</v>
      </c>
      <c r="M77" s="37">
        <f>SUMIF($C$5:$C$64, "*1,2,3 gram*", M5:M64)</f>
        <v>7667</v>
      </c>
      <c r="N77" s="37">
        <f>SUMIF($C$5:$C$64, "*1,2,3 gram*", N5:N64)</f>
        <v>2344</v>
      </c>
      <c r="O77" s="37">
        <f t="shared" si="0"/>
        <v>13267</v>
      </c>
      <c r="P77" s="37">
        <f t="shared" si="1"/>
        <v>3605</v>
      </c>
    </row>
    <row r="78" spans="1:16" x14ac:dyDescent="0.25">
      <c r="C78" s="10" t="s">
        <v>64</v>
      </c>
      <c r="D78" s="32">
        <f>AVERAGEIF($C$5:$C$64, "*Support Vector Machine*", D5:D64)</f>
        <v>0.75220483641536273</v>
      </c>
      <c r="E78" s="32">
        <f>AVERAGEIF($C$5:$C$64, "*Support Vector Machine*", E5:E64)</f>
        <v>0.76563131092946857</v>
      </c>
      <c r="F78" s="32">
        <f>AVERAGEIF($C$5:$C$64, "*Support Vector Machine*", F5:F64)</f>
        <v>0.68358509566968795</v>
      </c>
      <c r="G78" s="32">
        <f>AVERAGEIF($C$5:$C$64, "*Support Vector Machine*", G5:G64)</f>
        <v>0.18673835125448027</v>
      </c>
      <c r="H78" s="45">
        <f>AVERAGEIF($C$5:$C$64, "*Support Vector Machine*", H5:H64)</f>
        <v>0.83866666666666667</v>
      </c>
      <c r="I78" s="32">
        <f>AVERAGEIF($C$5:$C$64, "*Support Vector Machine*", I5:I64)</f>
        <v>0.43516172346208404</v>
      </c>
      <c r="J78" s="32">
        <f>AVERAGEIF($C$5:$C$64, "*Support Vector Machine*", J5:J64)</f>
        <v>0.69950391195173689</v>
      </c>
      <c r="K78" s="38">
        <f>SUMIF($C$5:$C$64, "*Support Vector Machine*", K5:K64)</f>
        <v>6788</v>
      </c>
      <c r="L78" s="38">
        <f>SUMIF($C$5:$C$64, "*Support Vector Machine*", L5:L64)</f>
        <v>2084</v>
      </c>
      <c r="M78" s="38">
        <f>SUMIF($C$5:$C$64, "*Support Vector Machine*", M5:M64)</f>
        <v>9076</v>
      </c>
      <c r="N78" s="38">
        <f>SUMIF($C$5:$C$64, "*Support Vector Machine*", N5:N64)</f>
        <v>3142</v>
      </c>
      <c r="O78" s="37">
        <f t="shared" si="0"/>
        <v>15864</v>
      </c>
      <c r="P78" s="37">
        <f t="shared" si="1"/>
        <v>5226</v>
      </c>
    </row>
    <row r="79" spans="1:16" x14ac:dyDescent="0.25">
      <c r="C79" s="10" t="s">
        <v>54</v>
      </c>
      <c r="D79" s="32">
        <f>AVERAGEIF($C$5:$C$64, "*Logistic Regression*", D5:D64)</f>
        <v>0.73669985775248925</v>
      </c>
      <c r="E79" s="32">
        <f>AVERAGEIF($C$5:$C$64, "*Logistic Regression*", E5:E64)</f>
        <v>0.81908971518457319</v>
      </c>
      <c r="F79" s="32">
        <f>AVERAGEIF($C$5:$C$64, "*Logistic Regression*", F5:F64)</f>
        <v>0.57301107754279967</v>
      </c>
      <c r="G79" s="32">
        <f>AVERAGEIF($C$5:$C$64, "*Logistic Regression*", G5:G64)</f>
        <v>0.11765232974910393</v>
      </c>
      <c r="H79" s="45">
        <f>AVERAGEIF($C$5:$C$64, "*Logistic Regression*", H5:H64)</f>
        <v>0.82666666666666655</v>
      </c>
      <c r="I79" s="32">
        <f>AVERAGEIF($C$5:$C$64, "*Logistic Regression*", I5:I64)</f>
        <v>0.34533170364595178</v>
      </c>
      <c r="J79" s="32">
        <f>AVERAGEIF($C$5:$C$64, "*Logistic Regression*", J5:J64)</f>
        <v>0.63429076901204795</v>
      </c>
      <c r="K79" s="38">
        <f>SUMIF($C$5:$C$64, "*Logistic Regression*", K5:K64)</f>
        <v>5690</v>
      </c>
      <c r="L79" s="38">
        <f>SUMIF($C$5:$C$64, "*Logistic Regression*", L5:L64)</f>
        <v>1313</v>
      </c>
      <c r="M79" s="38">
        <f>SUMIF($C$5:$C$64, "*Logistic Regression*", M5:M64)</f>
        <v>9847</v>
      </c>
      <c r="N79" s="38">
        <f>SUMIF($C$5:$C$64, "*Logistic Regression*", N5:N64)</f>
        <v>4240</v>
      </c>
      <c r="O79" s="37">
        <f t="shared" si="0"/>
        <v>15537</v>
      </c>
      <c r="P79" s="37">
        <f t="shared" si="1"/>
        <v>5553</v>
      </c>
    </row>
    <row r="80" spans="1:16" x14ac:dyDescent="0.25">
      <c r="C80" s="10" t="s">
        <v>55</v>
      </c>
      <c r="D80" s="32">
        <f>AVERAGEIF($C$5:$C$64, "*Multinomial Bayes*", D5:D64)</f>
        <v>0.74447605500237068</v>
      </c>
      <c r="E80" s="32">
        <f>AVERAGEIF($C$5:$C$64, "*Multinomial Bayes*", E5:E64)</f>
        <v>0.81403302202586014</v>
      </c>
      <c r="F80" s="32">
        <f>AVERAGEIF($C$5:$C$64, "*Multinomial Bayes*", F5:F64)</f>
        <v>0.58600201409869079</v>
      </c>
      <c r="G80" s="32">
        <f>AVERAGEIF($C$5:$C$64, "*Multinomial Bayes*", G5:G64)</f>
        <v>0.11451612903225804</v>
      </c>
      <c r="H80" s="45">
        <f>AVERAGEIF($C$5:$C$64, "*Multinomial Bayes*", H5:H64)</f>
        <v>0.78666666666666663</v>
      </c>
      <c r="I80" s="32">
        <f>AVERAGEIF($C$5:$C$64, "*Multinomial Bayes*", I5:I64)</f>
        <v>0.35025907156547453</v>
      </c>
      <c r="J80" s="32">
        <f>AVERAGEIF($C$5:$C$64, "*Multinomial Bayes*", J5:J64)</f>
        <v>0.65076983845877856</v>
      </c>
      <c r="K80" s="38">
        <f>SUMIF($C$5:$C$64, "*Multinomial Bayes*", K5:K64)</f>
        <v>5819</v>
      </c>
      <c r="L80" s="38">
        <f>SUMIF($C$5:$C$64, "*Multinomial Bayes*", L5:L64)</f>
        <v>1278</v>
      </c>
      <c r="M80" s="38">
        <f>SUMIF($C$5:$C$64, "*Multinomial Bayes*", M5:M64)</f>
        <v>9882</v>
      </c>
      <c r="N80" s="38">
        <f>SUMIF($C$5:$C$64, "*Multinomial Bayes*", N5:N64)</f>
        <v>4111</v>
      </c>
      <c r="O80" s="37">
        <f t="shared" si="0"/>
        <v>15701</v>
      </c>
      <c r="P80" s="37">
        <f t="shared" si="1"/>
        <v>5389</v>
      </c>
    </row>
    <row r="81" spans="3:16" x14ac:dyDescent="0.25">
      <c r="C81" s="10" t="s">
        <v>56</v>
      </c>
      <c r="D81" s="32">
        <f>AVERAGEIF($C$5:$C$64, "*Random Forest*", D5:D64)</f>
        <v>0.71820768136557611</v>
      </c>
      <c r="E81" s="32">
        <f>AVERAGEIF($C$5:$C$64, "*Random Forest*", E5:E64)</f>
        <v>0.83219827405336066</v>
      </c>
      <c r="F81" s="32">
        <f>AVERAGEIF($C$5:$C$64, "*Random Forest*", F5:F64)</f>
        <v>0.5051359516616315</v>
      </c>
      <c r="G81" s="32">
        <f>AVERAGEIF($C$5:$C$64, "*Random Forest*", G5:G64)</f>
        <v>9.2204301075268807E-2</v>
      </c>
      <c r="H81" s="45">
        <f>AVERAGEIF($C$5:$C$64, "*Random Forest*", H5:H64)</f>
        <v>0.77666666666666684</v>
      </c>
      <c r="I81" s="32">
        <f>AVERAGEIF($C$5:$C$64, "*Random Forest*", I5:I64)</f>
        <v>0.29867012636845014</v>
      </c>
      <c r="J81" s="32">
        <f>AVERAGEIF($C$5:$C$64, "*Random Forest*", J5:J64)</f>
        <v>0.59405578550378013</v>
      </c>
      <c r="K81" s="38">
        <f>SUMIF($C$5:$C$64, "*Random Forest*", K5:K64)</f>
        <v>5016</v>
      </c>
      <c r="L81" s="38">
        <f>SUMIF($C$5:$C$64, "*Random Forest*", L5:L64)</f>
        <v>1029</v>
      </c>
      <c r="M81" s="38">
        <f>SUMIF($C$5:$C$64, "*Random Forest*", M5:M64)</f>
        <v>10131</v>
      </c>
      <c r="N81" s="38">
        <f>SUMIF($C$5:$C$64, "*Random Forest*", N5:N64)</f>
        <v>4914</v>
      </c>
      <c r="O81" s="37">
        <f t="shared" si="0"/>
        <v>15147</v>
      </c>
      <c r="P81" s="37">
        <f t="shared" si="1"/>
        <v>5943</v>
      </c>
    </row>
  </sheetData>
  <sortState xmlns:xlrd2="http://schemas.microsoft.com/office/spreadsheetml/2017/richdata2" ref="B5:P64">
    <sortCondition ref="B5:B6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33E5-D019-4F23-A8DB-C418F70EA47E}">
  <dimension ref="A1:R81"/>
  <sheetViews>
    <sheetView workbookViewId="0">
      <selection activeCell="J5" sqref="J5"/>
    </sheetView>
  </sheetViews>
  <sheetFormatPr defaultRowHeight="15" x14ac:dyDescent="0.25"/>
  <cols>
    <col min="1" max="1" width="4.85546875" customWidth="1"/>
    <col min="2" max="2" width="9.140625" customWidth="1"/>
    <col min="3" max="3" width="56.42578125" customWidth="1"/>
    <col min="4" max="4" width="11.28515625" bestFit="1" customWidth="1"/>
    <col min="7" max="7" width="13" customWidth="1"/>
    <col min="14" max="14" width="15.85546875" customWidth="1"/>
    <col min="15" max="15" width="18.42578125" customWidth="1"/>
    <col min="16" max="16" width="20" customWidth="1"/>
    <col min="17" max="17" width="9.140625" customWidth="1"/>
    <col min="18" max="18" width="4.42578125" customWidth="1"/>
    <col min="24" max="24" width="10.28515625" customWidth="1"/>
  </cols>
  <sheetData>
    <row r="1" spans="1:18" x14ac:dyDescent="0.25">
      <c r="A1" s="1"/>
    </row>
    <row r="2" spans="1:18" x14ac:dyDescent="0.25">
      <c r="C2" s="18" t="s">
        <v>147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8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8" x14ac:dyDescent="0.25">
      <c r="B4" s="24" t="s">
        <v>66</v>
      </c>
      <c r="C4" s="24" t="s">
        <v>67</v>
      </c>
      <c r="D4" s="1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24" t="s">
        <v>52</v>
      </c>
      <c r="K4" s="12" t="s">
        <v>9</v>
      </c>
      <c r="L4" s="12" t="s">
        <v>11</v>
      </c>
      <c r="M4" s="12" t="s">
        <v>10</v>
      </c>
      <c r="N4" s="12" t="s">
        <v>12</v>
      </c>
      <c r="O4" s="12" t="s">
        <v>13</v>
      </c>
      <c r="P4" s="3" t="s">
        <v>14</v>
      </c>
    </row>
    <row r="5" spans="1:18" x14ac:dyDescent="0.25">
      <c r="B5" s="8">
        <v>1</v>
      </c>
      <c r="C5" s="8" t="s">
        <v>87</v>
      </c>
      <c r="D5" s="26">
        <f>(K5+M5)/(K5+L5+M5+N5)</f>
        <v>0.81152204836415365</v>
      </c>
      <c r="E5" s="25">
        <f>K5/(K5+L5)</f>
        <v>0.80967238689547583</v>
      </c>
      <c r="F5" s="25">
        <f>K5/(K5+N5)</f>
        <v>0.78398791540785495</v>
      </c>
      <c r="G5" s="25">
        <f>L5/(M5+L5)</f>
        <v>0.16397849462365591</v>
      </c>
      <c r="H5" s="25">
        <v>0.87</v>
      </c>
      <c r="I5" s="26">
        <f>(F5+G5)/2</f>
        <v>0.47398320501575542</v>
      </c>
      <c r="J5" s="26">
        <f>(2*E5*F5)/(E5+F5)</f>
        <v>0.79662317728319276</v>
      </c>
      <c r="K5" s="13">
        <v>519</v>
      </c>
      <c r="L5" s="13">
        <v>122</v>
      </c>
      <c r="M5" s="13">
        <v>622</v>
      </c>
      <c r="N5" s="13">
        <v>143</v>
      </c>
      <c r="O5" s="4">
        <f>K5+M5</f>
        <v>1141</v>
      </c>
      <c r="P5" s="4">
        <f>L5+N5</f>
        <v>265</v>
      </c>
    </row>
    <row r="6" spans="1:18" x14ac:dyDescent="0.25">
      <c r="B6" s="8">
        <v>2</v>
      </c>
      <c r="C6" s="8" t="s">
        <v>88</v>
      </c>
      <c r="D6" s="25">
        <f>(K6+M6)/(K6+L6+M6+N6)</f>
        <v>0.58392603129445231</v>
      </c>
      <c r="E6" s="25">
        <f>K6/(K6+L6)</f>
        <v>0.83478260869565213</v>
      </c>
      <c r="F6" s="25">
        <f>K6/(K6+N6)</f>
        <v>0.14501510574018128</v>
      </c>
      <c r="G6" s="25">
        <f>L6/(M6+L6)</f>
        <v>2.5537634408602152E-2</v>
      </c>
      <c r="H6" s="25">
        <v>0.87</v>
      </c>
      <c r="I6" s="25">
        <f>(F6+G6)/2</f>
        <v>8.5276370074391719E-2</v>
      </c>
      <c r="J6" s="25">
        <f>(2*E6*F6)/(E6+F6)</f>
        <v>0.24710424710424711</v>
      </c>
      <c r="K6" s="13">
        <v>96</v>
      </c>
      <c r="L6" s="13">
        <v>19</v>
      </c>
      <c r="M6" s="13">
        <v>725</v>
      </c>
      <c r="N6" s="13">
        <v>566</v>
      </c>
      <c r="O6" s="13">
        <f>K6+M6</f>
        <v>821</v>
      </c>
      <c r="P6" s="13">
        <f>L6+N6</f>
        <v>585</v>
      </c>
      <c r="R6" s="23"/>
    </row>
    <row r="7" spans="1:18" x14ac:dyDescent="0.25">
      <c r="B7" s="8">
        <v>3</v>
      </c>
      <c r="C7" s="8" t="s">
        <v>89</v>
      </c>
      <c r="D7" s="25">
        <f>(K7+M7)/(K7+L7+M7+N7)</f>
        <v>0.55761024182076813</v>
      </c>
      <c r="E7" s="25">
        <f>K7/(K7+L7)</f>
        <v>0.51587301587301593</v>
      </c>
      <c r="F7" s="26">
        <f>K7/(K7+N7)</f>
        <v>0.98187311178247738</v>
      </c>
      <c r="G7" s="25">
        <f>L7/(M7+L7)</f>
        <v>0.81989247311827962</v>
      </c>
      <c r="H7" s="25">
        <v>0.87</v>
      </c>
      <c r="I7" s="25">
        <f>(F7+G7)/2</f>
        <v>0.9008827924503785</v>
      </c>
      <c r="J7" s="25">
        <f>(2*E7*F7)/(E7+F7)</f>
        <v>0.67637877211238306</v>
      </c>
      <c r="K7" s="4">
        <v>650</v>
      </c>
      <c r="L7" s="13">
        <v>610</v>
      </c>
      <c r="M7" s="13">
        <v>134</v>
      </c>
      <c r="N7" s="4">
        <v>12</v>
      </c>
      <c r="O7" s="13">
        <f>K7+M7</f>
        <v>784</v>
      </c>
      <c r="P7" s="13">
        <f>L7+N7</f>
        <v>622</v>
      </c>
    </row>
    <row r="8" spans="1:18" x14ac:dyDescent="0.25">
      <c r="B8" s="8">
        <v>4</v>
      </c>
      <c r="C8" s="8" t="s">
        <v>90</v>
      </c>
      <c r="D8" s="25">
        <f>(K8+M8)/(K8+L8+M8+N8)</f>
        <v>0.80085348506401133</v>
      </c>
      <c r="E8" s="25">
        <f>K8/(K8+L8)</f>
        <v>0.80031446540880502</v>
      </c>
      <c r="F8" s="25">
        <f>K8/(K8+N8)</f>
        <v>0.76888217522658608</v>
      </c>
      <c r="G8" s="25">
        <f>L8/(M8+L8)</f>
        <v>0.17069892473118278</v>
      </c>
      <c r="H8" s="25">
        <v>0.87</v>
      </c>
      <c r="I8" s="25">
        <f>(F8+G8)/2</f>
        <v>0.46979054997888442</v>
      </c>
      <c r="J8" s="25">
        <f>(2*E8*F8)/(E8+F8)</f>
        <v>0.78428351309707234</v>
      </c>
      <c r="K8" s="13">
        <v>509</v>
      </c>
      <c r="L8" s="13">
        <v>127</v>
      </c>
      <c r="M8" s="13">
        <v>617</v>
      </c>
      <c r="N8" s="13">
        <v>153</v>
      </c>
      <c r="O8" s="13">
        <f>K8+M8</f>
        <v>1126</v>
      </c>
      <c r="P8" s="13">
        <f>L8+N8</f>
        <v>280</v>
      </c>
    </row>
    <row r="9" spans="1:18" x14ac:dyDescent="0.25">
      <c r="B9" s="8">
        <v>5</v>
      </c>
      <c r="C9" s="8" t="s">
        <v>91</v>
      </c>
      <c r="D9" s="25">
        <f>(K9+M9)/(K9+L9+M9+N9)</f>
        <v>0.79800853485064016</v>
      </c>
      <c r="E9" s="25">
        <f>K9/(K9+L9)</f>
        <v>0.79076923076923078</v>
      </c>
      <c r="F9" s="25">
        <f>K9/(K9+N9)</f>
        <v>0.77643504531722052</v>
      </c>
      <c r="G9" s="25">
        <f>L9/(M9+L9)</f>
        <v>0.18279569892473119</v>
      </c>
      <c r="H9" s="25">
        <v>0.87</v>
      </c>
      <c r="I9" s="25">
        <f>(F9+G9)/2</f>
        <v>0.47961537212097582</v>
      </c>
      <c r="J9" s="25">
        <f>(2*E9*F9)/(E9+F9)</f>
        <v>0.78353658536585369</v>
      </c>
      <c r="K9" s="13">
        <v>514</v>
      </c>
      <c r="L9" s="13">
        <v>136</v>
      </c>
      <c r="M9" s="13">
        <v>608</v>
      </c>
      <c r="N9" s="13">
        <v>148</v>
      </c>
      <c r="O9" s="13">
        <f>K9+M9</f>
        <v>1122</v>
      </c>
      <c r="P9" s="13">
        <f>L9+N9</f>
        <v>284</v>
      </c>
    </row>
    <row r="10" spans="1:18" x14ac:dyDescent="0.25">
      <c r="B10" s="8">
        <v>6</v>
      </c>
      <c r="C10" s="8" t="s">
        <v>137</v>
      </c>
      <c r="D10" s="25">
        <f>(K10+M10)/(K10+L10+M10+N10)</f>
        <v>0.80227596017069702</v>
      </c>
      <c r="E10" s="25">
        <f>K10/(K10+L10)</f>
        <v>0.79721362229102166</v>
      </c>
      <c r="F10" s="25">
        <f>K10/(K10+N10)</f>
        <v>0.77794561933534745</v>
      </c>
      <c r="G10" s="25">
        <f>L10/(M10+L10)</f>
        <v>0.17607526881720431</v>
      </c>
      <c r="H10" s="26">
        <v>0.87</v>
      </c>
      <c r="I10" s="25">
        <f>(F10+G10)/2</f>
        <v>0.47701044407627591</v>
      </c>
      <c r="J10" s="26">
        <f>(2*E10*F10)/(E10+F10)</f>
        <v>0.78746177370030579</v>
      </c>
      <c r="K10" s="13">
        <v>515</v>
      </c>
      <c r="L10" s="13">
        <v>131</v>
      </c>
      <c r="M10" s="13">
        <v>613</v>
      </c>
      <c r="N10" s="13">
        <v>147</v>
      </c>
      <c r="O10" s="13">
        <f>K10+M10</f>
        <v>1128</v>
      </c>
      <c r="P10" s="13">
        <f>L10+N10</f>
        <v>278</v>
      </c>
    </row>
    <row r="11" spans="1:18" x14ac:dyDescent="0.25">
      <c r="B11" s="8">
        <v>7</v>
      </c>
      <c r="C11" s="8" t="s">
        <v>138</v>
      </c>
      <c r="D11" s="25">
        <f>(K11+M11)/(K11+L11+M11+N11)</f>
        <v>0.75391180654338552</v>
      </c>
      <c r="E11" s="25">
        <f>K11/(K11+L11)</f>
        <v>0.73723723723723722</v>
      </c>
      <c r="F11" s="25">
        <f>K11/(K11+N11)</f>
        <v>0.7416918429003021</v>
      </c>
      <c r="G11" s="25">
        <f>L11/(M11+L11)</f>
        <v>0.23521505376344087</v>
      </c>
      <c r="H11" s="25">
        <v>0.87</v>
      </c>
      <c r="I11" s="25">
        <f>(F11+G11)/2</f>
        <v>0.48845344833187149</v>
      </c>
      <c r="J11" s="25">
        <f>(2*E11*F11)/(E11+F11)</f>
        <v>0.73945783132530118</v>
      </c>
      <c r="K11" s="13">
        <v>491</v>
      </c>
      <c r="L11" s="13">
        <v>175</v>
      </c>
      <c r="M11" s="13">
        <v>569</v>
      </c>
      <c r="N11" s="13">
        <v>171</v>
      </c>
      <c r="O11" s="13">
        <f>K11+M11</f>
        <v>1060</v>
      </c>
      <c r="P11" s="13">
        <f>L11+N11</f>
        <v>346</v>
      </c>
    </row>
    <row r="12" spans="1:18" x14ac:dyDescent="0.25">
      <c r="B12" s="8">
        <v>8</v>
      </c>
      <c r="C12" s="8" t="s">
        <v>139</v>
      </c>
      <c r="D12" s="25">
        <f>(K12+M12)/(K12+L12+M12+N12)</f>
        <v>0.73755334281650076</v>
      </c>
      <c r="E12" s="25">
        <f>K12/(K12+L12)</f>
        <v>0.72163388804841144</v>
      </c>
      <c r="F12" s="25">
        <f>K12/(K12+N12)</f>
        <v>0.72054380664652573</v>
      </c>
      <c r="G12" s="25">
        <f>L12/(M12+L12)</f>
        <v>0.24731182795698925</v>
      </c>
      <c r="H12" s="25">
        <v>0.87</v>
      </c>
      <c r="I12" s="25">
        <f>(F12+G12)/2</f>
        <v>0.48392781730175749</v>
      </c>
      <c r="J12" s="25">
        <f>(2*E12*F12)/(E12+F12)</f>
        <v>0.72108843537414968</v>
      </c>
      <c r="K12" s="13">
        <v>477</v>
      </c>
      <c r="L12" s="13">
        <v>184</v>
      </c>
      <c r="M12" s="13">
        <v>560</v>
      </c>
      <c r="N12" s="13">
        <v>185</v>
      </c>
      <c r="O12" s="13">
        <f>K12+M12</f>
        <v>1037</v>
      </c>
      <c r="P12" s="13">
        <f>L12+N12</f>
        <v>369</v>
      </c>
    </row>
    <row r="13" spans="1:18" x14ac:dyDescent="0.25">
      <c r="B13" s="8">
        <v>9</v>
      </c>
      <c r="C13" s="8" t="s">
        <v>140</v>
      </c>
      <c r="D13" s="25">
        <f>(K13+M13)/(K13+L13+M13+N13)</f>
        <v>0.79374110953058319</v>
      </c>
      <c r="E13" s="25">
        <f>K13/(K13+L13)</f>
        <v>0.78181818181818186</v>
      </c>
      <c r="F13" s="25">
        <f>K13/(K13+N13)</f>
        <v>0.77945619335347427</v>
      </c>
      <c r="G13" s="25">
        <f>L13/(M13+L13)</f>
        <v>0.19354838709677419</v>
      </c>
      <c r="H13" s="25">
        <v>0.87</v>
      </c>
      <c r="I13" s="25">
        <f>(F13+G13)/2</f>
        <v>0.48650229022512426</v>
      </c>
      <c r="J13" s="25">
        <f>(2*E13*F13)/(E13+F13)</f>
        <v>0.78063540090771555</v>
      </c>
      <c r="K13" s="13">
        <v>516</v>
      </c>
      <c r="L13" s="13">
        <v>144</v>
      </c>
      <c r="M13" s="13">
        <v>600</v>
      </c>
      <c r="N13" s="13">
        <v>146</v>
      </c>
      <c r="O13" s="13">
        <f>K13+M13</f>
        <v>1116</v>
      </c>
      <c r="P13" s="13">
        <f>L13+N13</f>
        <v>290</v>
      </c>
    </row>
    <row r="14" spans="1:18" x14ac:dyDescent="0.25">
      <c r="B14" s="8">
        <v>10</v>
      </c>
      <c r="C14" s="8" t="s">
        <v>141</v>
      </c>
      <c r="D14" s="25">
        <f>(K14+M14)/(K14+L14+M14+N14)</f>
        <v>0.7930298719772404</v>
      </c>
      <c r="E14" s="25">
        <f>K14/(K14+L14)</f>
        <v>0.7781109445277361</v>
      </c>
      <c r="F14" s="25">
        <f>K14/(K14+N14)</f>
        <v>0.78398791540785495</v>
      </c>
      <c r="G14" s="25">
        <f>L14/(M14+L14)</f>
        <v>0.19892473118279569</v>
      </c>
      <c r="H14" s="25">
        <v>0.87</v>
      </c>
      <c r="I14" s="25">
        <f>(F14+G14)/2</f>
        <v>0.49145632329532529</v>
      </c>
      <c r="J14" s="25">
        <f>(2*E14*F14)/(E14+F14)</f>
        <v>0.78103837471783299</v>
      </c>
      <c r="K14" s="13">
        <v>519</v>
      </c>
      <c r="L14" s="13">
        <v>148</v>
      </c>
      <c r="M14" s="13">
        <v>596</v>
      </c>
      <c r="N14" s="13">
        <v>143</v>
      </c>
      <c r="O14" s="13">
        <f>K14+M14</f>
        <v>1115</v>
      </c>
      <c r="P14" s="13">
        <f>L14+N14</f>
        <v>291</v>
      </c>
    </row>
    <row r="15" spans="1:18" x14ac:dyDescent="0.25">
      <c r="B15" s="8">
        <v>11</v>
      </c>
      <c r="C15" s="8" t="s">
        <v>142</v>
      </c>
      <c r="D15" s="26">
        <f>(K15+M15)/(K15+L15+M15+N15)</f>
        <v>0.80725462304409668</v>
      </c>
      <c r="E15" s="25">
        <f>K15/(K15+L15)</f>
        <v>0.80499219968798752</v>
      </c>
      <c r="F15" s="25">
        <f>K15/(K15+N15)</f>
        <v>0.77945619335347427</v>
      </c>
      <c r="G15" s="25">
        <f>L15/(M15+L15)</f>
        <v>0.16801075268817203</v>
      </c>
      <c r="H15" s="26">
        <v>0.87</v>
      </c>
      <c r="I15" s="26">
        <f>(F15+G15)/2</f>
        <v>0.47373347302082314</v>
      </c>
      <c r="J15" s="26">
        <f>(2*E15*F15)/(E15+F15)</f>
        <v>0.79201841903300085</v>
      </c>
      <c r="K15" s="13">
        <v>516</v>
      </c>
      <c r="L15" s="13">
        <v>125</v>
      </c>
      <c r="M15" s="13">
        <v>619</v>
      </c>
      <c r="N15" s="13">
        <v>146</v>
      </c>
      <c r="O15" s="13">
        <f>K15+M15</f>
        <v>1135</v>
      </c>
      <c r="P15" s="13">
        <f>L15+N15</f>
        <v>271</v>
      </c>
    </row>
    <row r="16" spans="1:18" x14ac:dyDescent="0.25">
      <c r="B16" s="8">
        <v>12</v>
      </c>
      <c r="C16" s="8" t="s">
        <v>143</v>
      </c>
      <c r="D16" s="25">
        <f>(K16+M16)/(K16+L16+M16+N16)</f>
        <v>0.75248933143669983</v>
      </c>
      <c r="E16" s="25">
        <f>K16/(K16+L16)</f>
        <v>0.73432835820895526</v>
      </c>
      <c r="F16" s="25">
        <f>K16/(K16+N16)</f>
        <v>0.74320241691842903</v>
      </c>
      <c r="G16" s="25">
        <f>L16/(M16+L16)</f>
        <v>0.239247311827957</v>
      </c>
      <c r="H16" s="25">
        <v>0.87</v>
      </c>
      <c r="I16" s="25">
        <f>(F16+G16)/2</f>
        <v>0.49122486437319302</v>
      </c>
      <c r="J16" s="25">
        <f>(2*E16*F16)/(E16+F16)</f>
        <v>0.73873873873873874</v>
      </c>
      <c r="K16" s="13">
        <v>492</v>
      </c>
      <c r="L16" s="13">
        <v>178</v>
      </c>
      <c r="M16" s="13">
        <v>566</v>
      </c>
      <c r="N16" s="13">
        <v>170</v>
      </c>
      <c r="O16" s="13">
        <f>K16+M16</f>
        <v>1058</v>
      </c>
      <c r="P16" s="13">
        <f>L16+N16</f>
        <v>348</v>
      </c>
    </row>
    <row r="17" spans="2:18" x14ac:dyDescent="0.25">
      <c r="B17" s="8">
        <v>13</v>
      </c>
      <c r="C17" s="8" t="s">
        <v>144</v>
      </c>
      <c r="D17" s="25">
        <f>(K17+M17)/(K17+L17+M17+N17)</f>
        <v>0.73826458036984355</v>
      </c>
      <c r="E17" s="25">
        <f>K17/(K17+L17)</f>
        <v>0.72205438066465255</v>
      </c>
      <c r="F17" s="25">
        <f>K17/(K17+N17)</f>
        <v>0.72205438066465255</v>
      </c>
      <c r="G17" s="25">
        <f>L17/(M17+L17)</f>
        <v>0.24731182795698925</v>
      </c>
      <c r="H17" s="25">
        <v>0.87</v>
      </c>
      <c r="I17" s="25">
        <f>(F17+G17)/2</f>
        <v>0.4846831043108209</v>
      </c>
      <c r="J17" s="25">
        <f>(2*E17*F17)/(E17+F17)</f>
        <v>0.72205438066465255</v>
      </c>
      <c r="K17" s="13">
        <v>478</v>
      </c>
      <c r="L17" s="13">
        <v>184</v>
      </c>
      <c r="M17" s="13">
        <v>560</v>
      </c>
      <c r="N17" s="13">
        <v>184</v>
      </c>
      <c r="O17" s="13">
        <f>K17+M17</f>
        <v>1038</v>
      </c>
      <c r="P17" s="13">
        <f>L17+N17</f>
        <v>368</v>
      </c>
    </row>
    <row r="18" spans="2:18" x14ac:dyDescent="0.25">
      <c r="B18" s="8">
        <v>14</v>
      </c>
      <c r="C18" s="8" t="s">
        <v>145</v>
      </c>
      <c r="D18" s="25">
        <f>(K18+M18)/(K18+L18+M18+N18)</f>
        <v>0.77453769559032715</v>
      </c>
      <c r="E18" s="25">
        <f>K18/(K18+L18)</f>
        <v>0.84989858012170383</v>
      </c>
      <c r="F18" s="25">
        <f>K18/(K18+N18)</f>
        <v>0.63293051359516617</v>
      </c>
      <c r="G18" s="25">
        <f>L18/(M18+L18)</f>
        <v>9.9462365591397844E-2</v>
      </c>
      <c r="H18" s="25">
        <v>0.87</v>
      </c>
      <c r="I18" s="25">
        <f>(F18+G18)/2</f>
        <v>0.36619643959328202</v>
      </c>
      <c r="J18" s="25">
        <f>(2*E18*F18)/(E18+F18)</f>
        <v>0.7255411255411256</v>
      </c>
      <c r="K18" s="13">
        <v>419</v>
      </c>
      <c r="L18" s="13">
        <v>74</v>
      </c>
      <c r="M18" s="13">
        <v>670</v>
      </c>
      <c r="N18" s="13">
        <v>243</v>
      </c>
      <c r="O18" s="13">
        <f>K18+M18</f>
        <v>1089</v>
      </c>
      <c r="P18" s="13">
        <f>L18+N18</f>
        <v>317</v>
      </c>
    </row>
    <row r="19" spans="2:18" x14ac:dyDescent="0.25">
      <c r="B19" s="8">
        <v>15</v>
      </c>
      <c r="C19" s="8" t="s">
        <v>146</v>
      </c>
      <c r="D19" s="25">
        <f>(K19+M19)/(K19+L19+M19+N19)</f>
        <v>0.78947368421052633</v>
      </c>
      <c r="E19" s="25">
        <f>K19/(K19+L19)</f>
        <v>0.7739520958083832</v>
      </c>
      <c r="F19" s="25">
        <f>K19/(K19+N19)</f>
        <v>0.7809667673716012</v>
      </c>
      <c r="G19" s="25">
        <f>L19/(M19+L19)</f>
        <v>0.20295698924731181</v>
      </c>
      <c r="H19" s="25">
        <v>0.87</v>
      </c>
      <c r="I19" s="25">
        <f>(F19+G19)/2</f>
        <v>0.49196187830945648</v>
      </c>
      <c r="J19" s="25">
        <f>(2*E19*F19)/(E19+F19)</f>
        <v>0.77744360902255638</v>
      </c>
      <c r="K19" s="13">
        <v>517</v>
      </c>
      <c r="L19" s="13">
        <v>151</v>
      </c>
      <c r="M19" s="13">
        <v>593</v>
      </c>
      <c r="N19" s="13">
        <v>145</v>
      </c>
      <c r="O19" s="13">
        <f>K19+M19</f>
        <v>1110</v>
      </c>
      <c r="P19" s="13">
        <f>L19+N19</f>
        <v>296</v>
      </c>
    </row>
    <row r="20" spans="2:18" x14ac:dyDescent="0.25">
      <c r="B20" s="9">
        <v>16</v>
      </c>
      <c r="C20" s="9" t="s">
        <v>92</v>
      </c>
      <c r="D20" s="27">
        <f>(K20+M20)/(K20+L20+M20+N20)</f>
        <v>0.79445234708392598</v>
      </c>
      <c r="E20" s="27">
        <f>K20/(K20+L20)</f>
        <v>0.80325203252032518</v>
      </c>
      <c r="F20" s="27">
        <f>K20/(K20+N20)</f>
        <v>0.74622356495468278</v>
      </c>
      <c r="G20" s="27">
        <f>L20/(M20+L20)</f>
        <v>0.16263440860215053</v>
      </c>
      <c r="H20" s="27">
        <v>0.87</v>
      </c>
      <c r="I20" s="27">
        <f>(F20+G20)/2</f>
        <v>0.45442898677841664</v>
      </c>
      <c r="J20" s="27">
        <f>(2*E20*F20)/(E20+F20)</f>
        <v>0.77368833202819109</v>
      </c>
      <c r="K20" s="14">
        <v>494</v>
      </c>
      <c r="L20" s="14">
        <v>121</v>
      </c>
      <c r="M20" s="14">
        <v>623</v>
      </c>
      <c r="N20" s="14">
        <v>168</v>
      </c>
      <c r="O20" s="14">
        <f>K20+M20</f>
        <v>1117</v>
      </c>
      <c r="P20" s="14">
        <f>L20+N20</f>
        <v>289</v>
      </c>
      <c r="R20" s="2"/>
    </row>
    <row r="21" spans="2:18" x14ac:dyDescent="0.25">
      <c r="B21" s="9">
        <v>17</v>
      </c>
      <c r="C21" s="9" t="s">
        <v>93</v>
      </c>
      <c r="D21" s="27">
        <f>(K21+M21)/(K21+L21+M21+N21)</f>
        <v>0.5981507823613087</v>
      </c>
      <c r="E21" s="27">
        <f>K21/(K21+L21)</f>
        <v>0.80891719745222934</v>
      </c>
      <c r="F21" s="27">
        <f>K21/(K21+N21)</f>
        <v>0.19184290030211482</v>
      </c>
      <c r="G21" s="27">
        <f>L21/(M21+L21)</f>
        <v>4.0322580645161289E-2</v>
      </c>
      <c r="H21" s="27">
        <v>0.87</v>
      </c>
      <c r="I21" s="27">
        <f>(F21+G21)/2</f>
        <v>0.11608274047363805</v>
      </c>
      <c r="J21" s="27">
        <f>(2*E21*F21)/(E21+F21)</f>
        <v>0.31013431013431009</v>
      </c>
      <c r="K21" s="14">
        <v>127</v>
      </c>
      <c r="L21" s="14">
        <v>30</v>
      </c>
      <c r="M21" s="14">
        <v>714</v>
      </c>
      <c r="N21" s="14">
        <v>535</v>
      </c>
      <c r="O21" s="14">
        <f>K21+M21</f>
        <v>841</v>
      </c>
      <c r="P21" s="14">
        <f>L21+N21</f>
        <v>565</v>
      </c>
      <c r="R21" s="2"/>
    </row>
    <row r="22" spans="2:18" x14ac:dyDescent="0.25">
      <c r="B22" s="9">
        <v>18</v>
      </c>
      <c r="C22" s="9" t="s">
        <v>94</v>
      </c>
      <c r="D22" s="27">
        <f>(K22+M22)/(K22+L22+M22+N22)</f>
        <v>0.53556187766714081</v>
      </c>
      <c r="E22" s="27">
        <f>K22/(K22+L22)</f>
        <v>0.84615384615384615</v>
      </c>
      <c r="F22" s="27">
        <f>K22/(K22+N22)</f>
        <v>1.6616314199395771E-2</v>
      </c>
      <c r="G22" s="48">
        <f>L22/(M22+L22)</f>
        <v>2.6881720430107529E-3</v>
      </c>
      <c r="H22" s="27">
        <v>0.87</v>
      </c>
      <c r="I22" s="27">
        <f>(F22+G22)/2</f>
        <v>9.6522431212032623E-3</v>
      </c>
      <c r="J22" s="27">
        <f>(2*E22*F22)/(E22+F22)</f>
        <v>3.259259259259259E-2</v>
      </c>
      <c r="K22" s="14">
        <v>11</v>
      </c>
      <c r="L22" s="5">
        <v>2</v>
      </c>
      <c r="M22" s="5">
        <v>742</v>
      </c>
      <c r="N22" s="14">
        <v>651</v>
      </c>
      <c r="O22" s="14">
        <f>K22+M22</f>
        <v>753</v>
      </c>
      <c r="P22" s="14">
        <f>L22+N22</f>
        <v>653</v>
      </c>
      <c r="R22" s="2"/>
    </row>
    <row r="23" spans="2:18" x14ac:dyDescent="0.25">
      <c r="B23" s="9">
        <v>19</v>
      </c>
      <c r="C23" s="9" t="s">
        <v>95</v>
      </c>
      <c r="D23" s="27">
        <f>(K23+M23)/(K23+L23+M23+N23)</f>
        <v>0.79445234708392598</v>
      </c>
      <c r="E23" s="27">
        <f>K23/(K23+L23)</f>
        <v>0.81880341880341878</v>
      </c>
      <c r="F23" s="27">
        <f>K23/(K23+N23)</f>
        <v>0.72356495468277948</v>
      </c>
      <c r="G23" s="27">
        <f>L23/(M23+L23)</f>
        <v>0.1424731182795699</v>
      </c>
      <c r="H23" s="27">
        <v>0.87</v>
      </c>
      <c r="I23" s="27">
        <f>(F23+G23)/2</f>
        <v>0.43301903648117468</v>
      </c>
      <c r="J23" s="27">
        <f>(2*E23*F23)/(E23+F23)</f>
        <v>0.7682437850842021</v>
      </c>
      <c r="K23" s="14">
        <v>479</v>
      </c>
      <c r="L23" s="14">
        <v>106</v>
      </c>
      <c r="M23" s="14">
        <v>638</v>
      </c>
      <c r="N23" s="14">
        <v>183</v>
      </c>
      <c r="O23" s="14">
        <f>K23+M23</f>
        <v>1117</v>
      </c>
      <c r="P23" s="14">
        <f>L23+N23</f>
        <v>289</v>
      </c>
      <c r="R23" s="2"/>
    </row>
    <row r="24" spans="2:18" x14ac:dyDescent="0.25">
      <c r="B24" s="9">
        <v>20</v>
      </c>
      <c r="C24" s="9" t="s">
        <v>96</v>
      </c>
      <c r="D24" s="27">
        <f>(K24+M24)/(K24+L24+M24+N24)</f>
        <v>0.79160739687055481</v>
      </c>
      <c r="E24" s="27">
        <f>K24/(K24+L24)</f>
        <v>0.81431005110732535</v>
      </c>
      <c r="F24" s="27">
        <f>K24/(K24+N24)</f>
        <v>0.72205438066465255</v>
      </c>
      <c r="G24" s="27">
        <f>L24/(M24+L24)</f>
        <v>0.14650537634408603</v>
      </c>
      <c r="H24" s="27">
        <v>0.87</v>
      </c>
      <c r="I24" s="27">
        <f>(F24+G24)/2</f>
        <v>0.43427987850436928</v>
      </c>
      <c r="J24" s="27">
        <f>(2*E24*F24)/(E24+F24)</f>
        <v>0.76541232986389096</v>
      </c>
      <c r="K24" s="14">
        <v>478</v>
      </c>
      <c r="L24" s="14">
        <v>109</v>
      </c>
      <c r="M24" s="14">
        <v>635</v>
      </c>
      <c r="N24" s="14">
        <v>184</v>
      </c>
      <c r="O24" s="14">
        <f>K24+M24</f>
        <v>1113</v>
      </c>
      <c r="P24" s="14">
        <f>L24+N24</f>
        <v>293</v>
      </c>
      <c r="R24" s="2"/>
    </row>
    <row r="25" spans="2:18" x14ac:dyDescent="0.25">
      <c r="B25" s="9">
        <v>21</v>
      </c>
      <c r="C25" s="9" t="s">
        <v>107</v>
      </c>
      <c r="D25" s="27">
        <f>(K25+M25)/(K25+L25+M25+N25)</f>
        <v>0.79231863442389761</v>
      </c>
      <c r="E25" s="27">
        <f>K25/(K25+L25)</f>
        <v>0.83273381294964033</v>
      </c>
      <c r="F25" s="27">
        <f>K25/(K25+N25)</f>
        <v>0.69939577039274925</v>
      </c>
      <c r="G25" s="27">
        <f>L25/(M25+L25)</f>
        <v>0.125</v>
      </c>
      <c r="H25" s="27">
        <v>0.87</v>
      </c>
      <c r="I25" s="27">
        <f>(F25+G25)/2</f>
        <v>0.41219788519637462</v>
      </c>
      <c r="J25" s="27">
        <f>(2*E25*F25)/(E25+F25)</f>
        <v>0.76026272577996723</v>
      </c>
      <c r="K25" s="14">
        <v>463</v>
      </c>
      <c r="L25" s="14">
        <v>93</v>
      </c>
      <c r="M25" s="14">
        <v>651</v>
      </c>
      <c r="N25" s="14">
        <v>199</v>
      </c>
      <c r="O25" s="14">
        <f>K25+M25</f>
        <v>1114</v>
      </c>
      <c r="P25" s="14">
        <f>L25+N25</f>
        <v>292</v>
      </c>
      <c r="R25" s="2"/>
    </row>
    <row r="26" spans="2:18" x14ac:dyDescent="0.25">
      <c r="B26" s="9">
        <v>22</v>
      </c>
      <c r="C26" s="9" t="s">
        <v>108</v>
      </c>
      <c r="D26" s="27">
        <f>(K26+M26)/(K26+L26+M26+N26)</f>
        <v>0.60881934566145091</v>
      </c>
      <c r="E26" s="27">
        <f>K26/(K26+L26)</f>
        <v>0.86363636363636365</v>
      </c>
      <c r="F26" s="27">
        <f>K26/(K26+N26)</f>
        <v>0.20090634441087613</v>
      </c>
      <c r="G26" s="27">
        <f>L26/(M26+L26)</f>
        <v>2.8225806451612902E-2</v>
      </c>
      <c r="H26" s="27">
        <v>0.87</v>
      </c>
      <c r="I26" s="27">
        <f>(F26+G26)/2</f>
        <v>0.11456607543124452</v>
      </c>
      <c r="J26" s="27">
        <f>(2*E26*F26)/(E26+F26)</f>
        <v>0.3259803921568627</v>
      </c>
      <c r="K26" s="14">
        <v>133</v>
      </c>
      <c r="L26" s="14">
        <v>21</v>
      </c>
      <c r="M26" s="14">
        <v>723</v>
      </c>
      <c r="N26" s="14">
        <v>529</v>
      </c>
      <c r="O26" s="14">
        <f>K26+M26</f>
        <v>856</v>
      </c>
      <c r="P26" s="14">
        <f>L26+N26</f>
        <v>550</v>
      </c>
    </row>
    <row r="27" spans="2:18" x14ac:dyDescent="0.25">
      <c r="B27" s="9">
        <v>23</v>
      </c>
      <c r="C27" s="9" t="s">
        <v>109</v>
      </c>
      <c r="D27" s="27">
        <f>(K27+M27)/(K27+L27+M27+N27)</f>
        <v>0.53911806543385488</v>
      </c>
      <c r="E27" s="27">
        <f>K27/(K27+L27)</f>
        <v>0.88888888888888884</v>
      </c>
      <c r="F27" s="27">
        <f>K27/(K27+N27)</f>
        <v>2.4169184290030211E-2</v>
      </c>
      <c r="G27" s="48">
        <f>L27/(M27+L27)</f>
        <v>2.6881720430107529E-3</v>
      </c>
      <c r="H27" s="27">
        <v>0.87</v>
      </c>
      <c r="I27" s="27">
        <f>(F27+G27)/2</f>
        <v>1.3428678166520483E-2</v>
      </c>
      <c r="J27" s="27">
        <f>(2*E27*F27)/(E27+F27)</f>
        <v>4.7058823529411764E-2</v>
      </c>
      <c r="K27" s="14">
        <v>16</v>
      </c>
      <c r="L27" s="5">
        <v>2</v>
      </c>
      <c r="M27" s="5">
        <v>742</v>
      </c>
      <c r="N27" s="14">
        <v>646</v>
      </c>
      <c r="O27" s="14">
        <f>K27+M27</f>
        <v>758</v>
      </c>
      <c r="P27" s="14">
        <f>L27+N27</f>
        <v>648</v>
      </c>
    </row>
    <row r="28" spans="2:18" x14ac:dyDescent="0.25">
      <c r="B28" s="9">
        <v>24</v>
      </c>
      <c r="C28" s="9" t="s">
        <v>110</v>
      </c>
      <c r="D28" s="27">
        <f>(K28+M28)/(K28+L28+M28+N28)</f>
        <v>0.78449502133712656</v>
      </c>
      <c r="E28" s="27">
        <f>K28/(K28+L28)</f>
        <v>0.84719535783365574</v>
      </c>
      <c r="F28" s="27">
        <f>K28/(K28+N28)</f>
        <v>0.66163141993957708</v>
      </c>
      <c r="G28" s="27">
        <f>L28/(M28+L28)</f>
        <v>0.10618279569892473</v>
      </c>
      <c r="H28" s="27">
        <v>0.87</v>
      </c>
      <c r="I28" s="27">
        <f>(F28+G28)/2</f>
        <v>0.38390710781925091</v>
      </c>
      <c r="J28" s="27">
        <f>(2*E28*F28)/(E28+F28)</f>
        <v>0.74300254452926207</v>
      </c>
      <c r="K28" s="14">
        <v>438</v>
      </c>
      <c r="L28" s="14">
        <v>79</v>
      </c>
      <c r="M28" s="14">
        <v>665</v>
      </c>
      <c r="N28" s="14">
        <v>224</v>
      </c>
      <c r="O28" s="14">
        <f>K28+M28</f>
        <v>1103</v>
      </c>
      <c r="P28" s="14">
        <f>L28+N28</f>
        <v>303</v>
      </c>
    </row>
    <row r="29" spans="2:18" x14ac:dyDescent="0.25">
      <c r="B29" s="9">
        <v>25</v>
      </c>
      <c r="C29" s="9" t="s">
        <v>111</v>
      </c>
      <c r="D29" s="27">
        <f>(K29+M29)/(K29+L29+M29+N29)</f>
        <v>0.78236130867709819</v>
      </c>
      <c r="E29" s="27">
        <f>K29/(K29+L29)</f>
        <v>0.86178861788617889</v>
      </c>
      <c r="F29" s="27">
        <f>K29/(K29+N29)</f>
        <v>0.6404833836858006</v>
      </c>
      <c r="G29" s="27">
        <f>L29/(M29+L29)</f>
        <v>9.1397849462365593E-2</v>
      </c>
      <c r="H29" s="27">
        <v>0.87</v>
      </c>
      <c r="I29" s="27">
        <f>(F29+G29)/2</f>
        <v>0.36594061657408311</v>
      </c>
      <c r="J29" s="27">
        <f>(2*E29*F29)/(E29+F29)</f>
        <v>0.73483535528596189</v>
      </c>
      <c r="K29" s="14">
        <v>424</v>
      </c>
      <c r="L29" s="14">
        <v>68</v>
      </c>
      <c r="M29" s="14">
        <v>676</v>
      </c>
      <c r="N29" s="14">
        <v>238</v>
      </c>
      <c r="O29" s="14">
        <f>K29+M29</f>
        <v>1100</v>
      </c>
      <c r="P29" s="14">
        <f>L29+N29</f>
        <v>306</v>
      </c>
    </row>
    <row r="30" spans="2:18" x14ac:dyDescent="0.25">
      <c r="B30" s="9">
        <v>26</v>
      </c>
      <c r="C30" s="9" t="s">
        <v>112</v>
      </c>
      <c r="D30" s="27">
        <f>(K30+M30)/(K30+L30+M30+N30)</f>
        <v>0.79871977240398295</v>
      </c>
      <c r="E30" s="27">
        <f>K30/(K30+L30)</f>
        <v>0.83658969804618122</v>
      </c>
      <c r="F30" s="27">
        <f>K30/(K30+N30)</f>
        <v>0.71148036253776437</v>
      </c>
      <c r="G30" s="27">
        <f>L30/(M30+L30)</f>
        <v>0.12365591397849462</v>
      </c>
      <c r="H30" s="27">
        <v>0.87</v>
      </c>
      <c r="I30" s="27">
        <f>(F30+G30)/2</f>
        <v>0.4175681382581295</v>
      </c>
      <c r="J30" s="27">
        <f>(2*E30*F30)/(E30+F30)</f>
        <v>0.76897959183673481</v>
      </c>
      <c r="K30" s="14">
        <v>471</v>
      </c>
      <c r="L30" s="14">
        <v>92</v>
      </c>
      <c r="M30" s="14">
        <v>652</v>
      </c>
      <c r="N30" s="14">
        <v>191</v>
      </c>
      <c r="O30" s="14">
        <f>K30+M30</f>
        <v>1123</v>
      </c>
      <c r="P30" s="14">
        <f>L30+N30</f>
        <v>283</v>
      </c>
    </row>
    <row r="31" spans="2:18" x14ac:dyDescent="0.25">
      <c r="B31" s="9">
        <v>27</v>
      </c>
      <c r="C31" s="9" t="s">
        <v>113</v>
      </c>
      <c r="D31" s="27">
        <f>(K31+M31)/(K31+L31+M31+N31)</f>
        <v>0.60881934566145091</v>
      </c>
      <c r="E31" s="27">
        <f>K31/(K31+L31)</f>
        <v>0.86363636363636365</v>
      </c>
      <c r="F31" s="27">
        <f>K31/(K31+N31)</f>
        <v>0.20090634441087613</v>
      </c>
      <c r="G31" s="27">
        <f>L31/(M31+L31)</f>
        <v>2.8225806451612902E-2</v>
      </c>
      <c r="H31" s="27">
        <v>0.87</v>
      </c>
      <c r="I31" s="27">
        <f>(F31+G31)/2</f>
        <v>0.11456607543124452</v>
      </c>
      <c r="J31" s="27">
        <f>(2*E31*F31)/(E31+F31)</f>
        <v>0.3259803921568627</v>
      </c>
      <c r="K31" s="14">
        <v>133</v>
      </c>
      <c r="L31" s="14">
        <v>21</v>
      </c>
      <c r="M31" s="14">
        <v>723</v>
      </c>
      <c r="N31" s="14">
        <v>529</v>
      </c>
      <c r="O31" s="14">
        <f>K31+M31</f>
        <v>856</v>
      </c>
      <c r="P31" s="14">
        <f>L31+N31</f>
        <v>550</v>
      </c>
    </row>
    <row r="32" spans="2:18" x14ac:dyDescent="0.25">
      <c r="B32" s="9">
        <v>28</v>
      </c>
      <c r="C32" s="9" t="s">
        <v>114</v>
      </c>
      <c r="D32" s="27">
        <f>(K32+M32)/(K32+L32+M32+N32)</f>
        <v>0.53911806543385488</v>
      </c>
      <c r="E32" s="27">
        <f>K32/(K32+L32)</f>
        <v>0.88888888888888884</v>
      </c>
      <c r="F32" s="27">
        <f>K32/(K32+N32)</f>
        <v>2.4169184290030211E-2</v>
      </c>
      <c r="G32" s="48">
        <f>L32/(M32+L32)</f>
        <v>2.6881720430107529E-3</v>
      </c>
      <c r="H32" s="27">
        <v>0.87</v>
      </c>
      <c r="I32" s="27">
        <f>(F32+G32)/2</f>
        <v>1.3428678166520483E-2</v>
      </c>
      <c r="J32" s="27">
        <f>(2*E32*F32)/(E32+F32)</f>
        <v>4.7058823529411764E-2</v>
      </c>
      <c r="K32" s="14">
        <v>16</v>
      </c>
      <c r="L32" s="5">
        <v>2</v>
      </c>
      <c r="M32" s="5">
        <v>742</v>
      </c>
      <c r="N32" s="14">
        <v>646</v>
      </c>
      <c r="O32" s="14">
        <f>K32+M32</f>
        <v>758</v>
      </c>
      <c r="P32" s="14">
        <f>L32+N32</f>
        <v>648</v>
      </c>
    </row>
    <row r="33" spans="2:16" x14ac:dyDescent="0.25">
      <c r="B33" s="9">
        <v>29</v>
      </c>
      <c r="C33" s="9" t="s">
        <v>115</v>
      </c>
      <c r="D33" s="27">
        <f>(K33+M33)/(K33+L33+M33+N33)</f>
        <v>0.79018492176386912</v>
      </c>
      <c r="E33" s="27">
        <f>K33/(K33+L33)</f>
        <v>0.85631067961165053</v>
      </c>
      <c r="F33" s="27">
        <f>K33/(K33+N33)</f>
        <v>0.66616314199395765</v>
      </c>
      <c r="G33" s="27">
        <f>L33/(M33+L33)</f>
        <v>9.9462365591397844E-2</v>
      </c>
      <c r="H33" s="27">
        <v>0.87</v>
      </c>
      <c r="I33" s="27">
        <f>(F33+G33)/2</f>
        <v>0.38281275379267776</v>
      </c>
      <c r="J33" s="27">
        <f>(2*E33*F33)/(E33+F33)</f>
        <v>0.74936278674596424</v>
      </c>
      <c r="K33" s="14">
        <v>441</v>
      </c>
      <c r="L33" s="14">
        <v>74</v>
      </c>
      <c r="M33" s="14">
        <v>670</v>
      </c>
      <c r="N33" s="14">
        <v>221</v>
      </c>
      <c r="O33" s="14">
        <f>K33+M33</f>
        <v>1111</v>
      </c>
      <c r="P33" s="14">
        <f>L33+N33</f>
        <v>295</v>
      </c>
    </row>
    <row r="34" spans="2:16" x14ac:dyDescent="0.25">
      <c r="B34" s="9">
        <v>30</v>
      </c>
      <c r="C34" s="9" t="s">
        <v>116</v>
      </c>
      <c r="D34" s="27">
        <f>(K34+M34)/(K34+L34+M34+N34)</f>
        <v>0.77951635846372691</v>
      </c>
      <c r="E34" s="27">
        <f>K34/(K34+L34)</f>
        <v>0.86065573770491799</v>
      </c>
      <c r="F34" s="27">
        <f>K34/(K34+N34)</f>
        <v>0.6344410876132931</v>
      </c>
      <c r="G34" s="27">
        <f>L34/(M34+L34)</f>
        <v>9.1397849462365593E-2</v>
      </c>
      <c r="H34" s="27">
        <v>0.87</v>
      </c>
      <c r="I34" s="27">
        <f>(F34+G34)/2</f>
        <v>0.36291946853782936</v>
      </c>
      <c r="J34" s="27">
        <f>(2*E34*F34)/(E34+F34)</f>
        <v>0.73043478260869565</v>
      </c>
      <c r="K34" s="14">
        <v>420</v>
      </c>
      <c r="L34" s="14">
        <v>68</v>
      </c>
      <c r="M34" s="14">
        <v>676</v>
      </c>
      <c r="N34" s="14">
        <v>242</v>
      </c>
      <c r="O34" s="14">
        <f>K34+M34</f>
        <v>1096</v>
      </c>
      <c r="P34" s="14">
        <f>L34+N34</f>
        <v>310</v>
      </c>
    </row>
    <row r="35" spans="2:16" x14ac:dyDescent="0.25">
      <c r="B35" s="10">
        <v>31</v>
      </c>
      <c r="C35" s="10" t="s">
        <v>97</v>
      </c>
      <c r="D35" s="28">
        <f>(K35+M35)/(K35+L35+M35+N35)</f>
        <v>0.80369843527738261</v>
      </c>
      <c r="E35" s="28">
        <f>K35/(K35+L35)</f>
        <v>0.81639344262295077</v>
      </c>
      <c r="F35" s="28">
        <f>K35/(K35+N35)</f>
        <v>0.75226586102719029</v>
      </c>
      <c r="G35" s="28">
        <f>L35/(M35+L35)</f>
        <v>0.15053763440860216</v>
      </c>
      <c r="H35" s="28">
        <v>0.87</v>
      </c>
      <c r="I35" s="28">
        <f>(F35+G35)/2</f>
        <v>0.45140174771789621</v>
      </c>
      <c r="J35" s="28">
        <f>(2*E35*F35)/(E35+F35)</f>
        <v>0.78301886792452835</v>
      </c>
      <c r="K35" s="15">
        <v>498</v>
      </c>
      <c r="L35" s="15">
        <v>112</v>
      </c>
      <c r="M35" s="15">
        <v>632</v>
      </c>
      <c r="N35" s="15">
        <v>164</v>
      </c>
      <c r="O35" s="15">
        <f>K35+M35</f>
        <v>1130</v>
      </c>
      <c r="P35" s="15">
        <f>L35+N35</f>
        <v>276</v>
      </c>
    </row>
    <row r="36" spans="2:16" x14ac:dyDescent="0.25">
      <c r="B36" s="10">
        <v>32</v>
      </c>
      <c r="C36" s="10" t="s">
        <v>98</v>
      </c>
      <c r="D36" s="28">
        <f>(K36+M36)/(K36+L36+M36+N36)</f>
        <v>0.60384068278805125</v>
      </c>
      <c r="E36" s="28">
        <f>K36/(K36+L36)</f>
        <v>0.83870967741935487</v>
      </c>
      <c r="F36" s="28">
        <f>K36/(K36+N36)</f>
        <v>0.19637462235649547</v>
      </c>
      <c r="G36" s="28">
        <f>L36/(M36+L36)</f>
        <v>3.3602150537634407E-2</v>
      </c>
      <c r="H36" s="28">
        <v>0.87</v>
      </c>
      <c r="I36" s="28">
        <f>(F36+G36)/2</f>
        <v>0.11498838644706494</v>
      </c>
      <c r="J36" s="28">
        <f>(2*E36*F36)/(E36+F36)</f>
        <v>0.31823745410036725</v>
      </c>
      <c r="K36" s="15">
        <v>130</v>
      </c>
      <c r="L36" s="15">
        <v>25</v>
      </c>
      <c r="M36" s="15">
        <v>719</v>
      </c>
      <c r="N36" s="15">
        <v>532</v>
      </c>
      <c r="O36" s="15">
        <f>K36+M36</f>
        <v>849</v>
      </c>
      <c r="P36" s="15">
        <f>L36+N36</f>
        <v>557</v>
      </c>
    </row>
    <row r="37" spans="2:16" x14ac:dyDescent="0.25">
      <c r="B37" s="10">
        <v>33</v>
      </c>
      <c r="C37" s="10" t="s">
        <v>99</v>
      </c>
      <c r="D37" s="28">
        <f>(K37+M37)/(K37+L37+M37+N37)</f>
        <v>0.5369843527738265</v>
      </c>
      <c r="E37" s="28">
        <f>K37/(K37+L37)</f>
        <v>0.82352941176470584</v>
      </c>
      <c r="F37" s="28">
        <f>K37/(K37+N37)</f>
        <v>2.1148036253776436E-2</v>
      </c>
      <c r="G37" s="30">
        <f>L37/(M37+L37)</f>
        <v>4.0322580645161289E-3</v>
      </c>
      <c r="H37" s="28">
        <v>0.87</v>
      </c>
      <c r="I37" s="28">
        <f>(F37+G37)/2</f>
        <v>1.2590147159146282E-2</v>
      </c>
      <c r="J37" s="28">
        <f>(2*E37*F37)/(E37+F37)</f>
        <v>4.1237113402061855E-2</v>
      </c>
      <c r="K37" s="15">
        <v>14</v>
      </c>
      <c r="L37" s="15">
        <v>3</v>
      </c>
      <c r="M37" s="15">
        <v>741</v>
      </c>
      <c r="N37" s="15">
        <v>648</v>
      </c>
      <c r="O37" s="15">
        <f>K37+M37</f>
        <v>755</v>
      </c>
      <c r="P37" s="15">
        <f>L37+N37</f>
        <v>651</v>
      </c>
    </row>
    <row r="38" spans="2:16" x14ac:dyDescent="0.25">
      <c r="B38" s="10">
        <v>34</v>
      </c>
      <c r="C38" s="10" t="s">
        <v>100</v>
      </c>
      <c r="D38" s="28">
        <f>(K38+M38)/(K38+L38+M38+N38)</f>
        <v>0.79658605974395447</v>
      </c>
      <c r="E38" s="28">
        <f>K38/(K38+L38)</f>
        <v>0.82867132867132864</v>
      </c>
      <c r="F38" s="28">
        <f>K38/(K38+N38)</f>
        <v>0.71601208459214505</v>
      </c>
      <c r="G38" s="28">
        <f>L38/(M38+L38)</f>
        <v>0.13172043010752688</v>
      </c>
      <c r="H38" s="28">
        <v>0.87</v>
      </c>
      <c r="I38" s="28">
        <f>(F38+G38)/2</f>
        <v>0.42386625734983596</v>
      </c>
      <c r="J38" s="28">
        <f>(2*E38*F38)/(E38+F38)</f>
        <v>0.7682333873581848</v>
      </c>
      <c r="K38" s="15">
        <v>474</v>
      </c>
      <c r="L38" s="15">
        <v>98</v>
      </c>
      <c r="M38" s="15">
        <v>646</v>
      </c>
      <c r="N38" s="15">
        <v>188</v>
      </c>
      <c r="O38" s="15">
        <f>K38+M38</f>
        <v>1120</v>
      </c>
      <c r="P38" s="15">
        <f>L38+N38</f>
        <v>286</v>
      </c>
    </row>
    <row r="39" spans="2:16" x14ac:dyDescent="0.25">
      <c r="B39" s="10">
        <v>35</v>
      </c>
      <c r="C39" s="10" t="s">
        <v>101</v>
      </c>
      <c r="D39" s="28">
        <f>(K39+M39)/(K39+L39+M39+N39)</f>
        <v>0.7802275960170697</v>
      </c>
      <c r="E39" s="28">
        <f>K39/(K39+L39)</f>
        <v>0.84271844660194173</v>
      </c>
      <c r="F39" s="28">
        <f>K39/(K39+N39)</f>
        <v>0.65558912386706947</v>
      </c>
      <c r="G39" s="28">
        <f>L39/(M39+L39)</f>
        <v>0.10887096774193548</v>
      </c>
      <c r="H39" s="28">
        <v>0.87</v>
      </c>
      <c r="I39" s="28">
        <f>(F39+G39)/2</f>
        <v>0.38223004580450248</v>
      </c>
      <c r="J39" s="28">
        <f>(2*E39*F39)/(E39+F39)</f>
        <v>0.73746813933729816</v>
      </c>
      <c r="K39" s="15">
        <v>434</v>
      </c>
      <c r="L39" s="15">
        <v>81</v>
      </c>
      <c r="M39" s="15">
        <v>663</v>
      </c>
      <c r="N39" s="15">
        <v>228</v>
      </c>
      <c r="O39" s="15">
        <f>K39+M39</f>
        <v>1097</v>
      </c>
      <c r="P39" s="15">
        <f>L39+N39</f>
        <v>309</v>
      </c>
    </row>
    <row r="40" spans="2:16" x14ac:dyDescent="0.25">
      <c r="B40" s="10">
        <v>36</v>
      </c>
      <c r="C40" s="10" t="s">
        <v>117</v>
      </c>
      <c r="D40" s="30">
        <f>(K40+M40)/(K40+L40+M40+N40)</f>
        <v>0.80725462304409668</v>
      </c>
      <c r="E40" s="28">
        <f>K40/(K40+L40)</f>
        <v>0.81081081081081086</v>
      </c>
      <c r="F40" s="28">
        <f>K40/(K40+N40)</f>
        <v>0.77039274924471302</v>
      </c>
      <c r="G40" s="28">
        <f>L40/(M40+L40)</f>
        <v>0.15994623655913978</v>
      </c>
      <c r="H40" s="28">
        <v>0.87</v>
      </c>
      <c r="I40" s="30">
        <f>(F40+G40)/2</f>
        <v>0.46516949290192638</v>
      </c>
      <c r="J40" s="30">
        <f>(2*E40*F40)/(E40+F40)</f>
        <v>0.7900852052672348</v>
      </c>
      <c r="K40" s="15">
        <v>510</v>
      </c>
      <c r="L40" s="15">
        <v>119</v>
      </c>
      <c r="M40" s="15">
        <v>625</v>
      </c>
      <c r="N40" s="15">
        <v>152</v>
      </c>
      <c r="O40" s="15">
        <f>K40+M40</f>
        <v>1135</v>
      </c>
      <c r="P40" s="15">
        <f>L40+N40</f>
        <v>271</v>
      </c>
    </row>
    <row r="41" spans="2:16" x14ac:dyDescent="0.25">
      <c r="B41" s="10">
        <v>37</v>
      </c>
      <c r="C41" s="10" t="s">
        <v>118</v>
      </c>
      <c r="D41" s="28">
        <f>(K41+M41)/(K41+L41+M41+N41)</f>
        <v>0.6095305832147937</v>
      </c>
      <c r="E41" s="28">
        <f>K41/(K41+L41)</f>
        <v>0.83832335329341312</v>
      </c>
      <c r="F41" s="28">
        <f>K41/(K41+N41)</f>
        <v>0.21148036253776434</v>
      </c>
      <c r="G41" s="28">
        <f>L41/(M41+L41)</f>
        <v>3.6290322580645164E-2</v>
      </c>
      <c r="H41" s="28">
        <v>0.87</v>
      </c>
      <c r="I41" s="28">
        <f>(F41+G41)/2</f>
        <v>0.12388534255920475</v>
      </c>
      <c r="J41" s="28">
        <f>(2*E41*F41)/(E41+F41)</f>
        <v>0.33775633293124241</v>
      </c>
      <c r="K41" s="15">
        <v>140</v>
      </c>
      <c r="L41" s="15">
        <v>27</v>
      </c>
      <c r="M41" s="15">
        <v>717</v>
      </c>
      <c r="N41" s="15">
        <v>522</v>
      </c>
      <c r="O41" s="15">
        <f>K41+M41</f>
        <v>857</v>
      </c>
      <c r="P41" s="15">
        <f>L41+N41</f>
        <v>549</v>
      </c>
    </row>
    <row r="42" spans="2:16" x14ac:dyDescent="0.25">
      <c r="B42" s="10">
        <v>38</v>
      </c>
      <c r="C42" s="10" t="s">
        <v>119</v>
      </c>
      <c r="D42" s="28">
        <f>(K42+M42)/(K42+L42+M42+N42)</f>
        <v>0.54196301564722615</v>
      </c>
      <c r="E42" s="28">
        <f>K42/(K42+L42)</f>
        <v>0.875</v>
      </c>
      <c r="F42" s="28">
        <f>K42/(K42+N42)</f>
        <v>3.1722054380664652E-2</v>
      </c>
      <c r="G42" s="30">
        <f>L42/(M42+L42)</f>
        <v>4.0322580645161289E-3</v>
      </c>
      <c r="H42" s="28">
        <v>0.87</v>
      </c>
      <c r="I42" s="28">
        <f>(F42+G42)/2</f>
        <v>1.7877156222590389E-2</v>
      </c>
      <c r="J42" s="28">
        <f>(2*E42*F42)/(E42+F42)</f>
        <v>6.1224489795918359E-2</v>
      </c>
      <c r="K42" s="15">
        <v>21</v>
      </c>
      <c r="L42" s="15">
        <v>3</v>
      </c>
      <c r="M42" s="15">
        <v>741</v>
      </c>
      <c r="N42" s="15">
        <v>641</v>
      </c>
      <c r="O42" s="15">
        <f>K42+M42</f>
        <v>762</v>
      </c>
      <c r="P42" s="15">
        <f>L42+N42</f>
        <v>644</v>
      </c>
    </row>
    <row r="43" spans="2:16" x14ac:dyDescent="0.25">
      <c r="B43" s="10">
        <v>39</v>
      </c>
      <c r="C43" s="10" t="s">
        <v>120</v>
      </c>
      <c r="D43" s="28">
        <f>(K43+M43)/(K43+L43+M43+N43)</f>
        <v>0.79729729729729726</v>
      </c>
      <c r="E43" s="28">
        <f>K43/(K43+L43)</f>
        <v>0.81680672268907561</v>
      </c>
      <c r="F43" s="28">
        <f>K43/(K43+N43)</f>
        <v>0.73413897280966767</v>
      </c>
      <c r="G43" s="28">
        <f>L43/(M43+L43)</f>
        <v>0.14650537634408603</v>
      </c>
      <c r="H43" s="28">
        <v>0.87</v>
      </c>
      <c r="I43" s="28">
        <f>(F43+G43)/2</f>
        <v>0.44032217457687683</v>
      </c>
      <c r="J43" s="28">
        <f>(2*E43*F43)/(E43+F43)</f>
        <v>0.77326968973747012</v>
      </c>
      <c r="K43" s="15">
        <v>486</v>
      </c>
      <c r="L43" s="15">
        <v>109</v>
      </c>
      <c r="M43" s="15">
        <v>635</v>
      </c>
      <c r="N43" s="15">
        <v>176</v>
      </c>
      <c r="O43" s="15">
        <f>K43+M43</f>
        <v>1121</v>
      </c>
      <c r="P43" s="15">
        <f>L43+N43</f>
        <v>285</v>
      </c>
    </row>
    <row r="44" spans="2:16" x14ac:dyDescent="0.25">
      <c r="B44" s="10">
        <v>40</v>
      </c>
      <c r="C44" s="10" t="s">
        <v>121</v>
      </c>
      <c r="D44" s="28">
        <f>(K44+M44)/(K44+L44+M44+N44)</f>
        <v>0.75889046941678517</v>
      </c>
      <c r="E44" s="28">
        <f>K44/(K44+L44)</f>
        <v>0.81854043392504927</v>
      </c>
      <c r="F44" s="28">
        <f>K44/(K44+N44)</f>
        <v>0.62688821752265866</v>
      </c>
      <c r="G44" s="28">
        <f>L44/(M44+L44)</f>
        <v>0.12365591397849462</v>
      </c>
      <c r="H44" s="28">
        <v>0.87</v>
      </c>
      <c r="I44" s="28">
        <f>(F44+G44)/2</f>
        <v>0.37527206575057664</v>
      </c>
      <c r="J44" s="28">
        <f>(2*E44*F44)/(E44+F44)</f>
        <v>0.71000855431993148</v>
      </c>
      <c r="K44" s="15">
        <v>415</v>
      </c>
      <c r="L44" s="15">
        <v>92</v>
      </c>
      <c r="M44" s="15">
        <v>652</v>
      </c>
      <c r="N44" s="15">
        <v>247</v>
      </c>
      <c r="O44" s="15">
        <f>K44+M44</f>
        <v>1067</v>
      </c>
      <c r="P44" s="15">
        <f>L44+N44</f>
        <v>339</v>
      </c>
    </row>
    <row r="45" spans="2:16" x14ac:dyDescent="0.25">
      <c r="B45" s="10">
        <v>41</v>
      </c>
      <c r="C45" s="10" t="s">
        <v>122</v>
      </c>
      <c r="D45" s="28">
        <f>(K45+M45)/(K45+L45+M45+N45)</f>
        <v>0.80440967283072551</v>
      </c>
      <c r="E45" s="28">
        <f>K45/(K45+L45)</f>
        <v>0.80763116057233708</v>
      </c>
      <c r="F45" s="28">
        <f>K45/(K45+N45)</f>
        <v>0.76737160120845926</v>
      </c>
      <c r="G45" s="28">
        <f>L45/(M45+L45)</f>
        <v>0.16263440860215053</v>
      </c>
      <c r="H45" s="28">
        <v>0.87</v>
      </c>
      <c r="I45" s="28">
        <f>(F45+G45)/2</f>
        <v>0.46500300490530488</v>
      </c>
      <c r="J45" s="28">
        <f>(2*E45*F45)/(E45+F45)</f>
        <v>0.78698683191324559</v>
      </c>
      <c r="K45" s="15">
        <v>508</v>
      </c>
      <c r="L45" s="15">
        <v>121</v>
      </c>
      <c r="M45" s="15">
        <v>623</v>
      </c>
      <c r="N45" s="15">
        <v>154</v>
      </c>
      <c r="O45" s="15">
        <f>K45+M45</f>
        <v>1131</v>
      </c>
      <c r="P45" s="15">
        <f>L45+N45</f>
        <v>275</v>
      </c>
    </row>
    <row r="46" spans="2:16" x14ac:dyDescent="0.25">
      <c r="B46" s="10">
        <v>42</v>
      </c>
      <c r="C46" s="10" t="s">
        <v>123</v>
      </c>
      <c r="D46" s="28">
        <f>(K46+M46)/(K46+L46+M46+N46)</f>
        <v>0.60881934566145091</v>
      </c>
      <c r="E46" s="28">
        <f>K46/(K46+L46)</f>
        <v>0.83734939759036142</v>
      </c>
      <c r="F46" s="28">
        <f>K46/(K46+N46)</f>
        <v>0.20996978851963746</v>
      </c>
      <c r="G46" s="28">
        <f>L46/(M46+L46)</f>
        <v>3.6290322580645164E-2</v>
      </c>
      <c r="H46" s="28">
        <v>0.87</v>
      </c>
      <c r="I46" s="28">
        <f>(F46+G46)/2</f>
        <v>0.12313005555014131</v>
      </c>
      <c r="J46" s="28">
        <f>(2*E46*F46)/(E46+F46)</f>
        <v>0.33574879227053139</v>
      </c>
      <c r="K46" s="15">
        <v>139</v>
      </c>
      <c r="L46" s="15">
        <v>27</v>
      </c>
      <c r="M46" s="15">
        <v>717</v>
      </c>
      <c r="N46" s="15">
        <v>523</v>
      </c>
      <c r="O46" s="15">
        <f>K46+M46</f>
        <v>856</v>
      </c>
      <c r="P46" s="15">
        <f>L46+N46</f>
        <v>550</v>
      </c>
    </row>
    <row r="47" spans="2:16" x14ac:dyDescent="0.25">
      <c r="B47" s="10">
        <v>43</v>
      </c>
      <c r="C47" s="10" t="s">
        <v>124</v>
      </c>
      <c r="D47" s="28">
        <f>(K47+M47)/(K47+L47+M47+N47)</f>
        <v>0.54196301564722615</v>
      </c>
      <c r="E47" s="28">
        <f>K47/(K47+L47)</f>
        <v>0.875</v>
      </c>
      <c r="F47" s="28">
        <f>K47/(K47+N47)</f>
        <v>3.1722054380664652E-2</v>
      </c>
      <c r="G47" s="30">
        <f>L47/(M47+L47)</f>
        <v>4.0322580645161289E-3</v>
      </c>
      <c r="H47" s="28">
        <v>0.87</v>
      </c>
      <c r="I47" s="28">
        <f>(F47+G47)/2</f>
        <v>1.7877156222590389E-2</v>
      </c>
      <c r="J47" s="28">
        <f>(2*E47*F47)/(E47+F47)</f>
        <v>6.1224489795918359E-2</v>
      </c>
      <c r="K47" s="15">
        <v>21</v>
      </c>
      <c r="L47" s="15">
        <v>3</v>
      </c>
      <c r="M47" s="15">
        <v>741</v>
      </c>
      <c r="N47" s="15">
        <v>641</v>
      </c>
      <c r="O47" s="15">
        <f>K47+M47</f>
        <v>762</v>
      </c>
      <c r="P47" s="15">
        <f>L47+N47</f>
        <v>644</v>
      </c>
    </row>
    <row r="48" spans="2:16" x14ac:dyDescent="0.25">
      <c r="B48" s="10">
        <v>44</v>
      </c>
      <c r="C48" s="10" t="s">
        <v>125</v>
      </c>
      <c r="D48" s="28">
        <f>(K48+M48)/(K48+L48+M48+N48)</f>
        <v>0.79445234708392598</v>
      </c>
      <c r="E48" s="28">
        <f>K48/(K48+L48)</f>
        <v>0.81556683587140444</v>
      </c>
      <c r="F48" s="28">
        <f>K48/(K48+N48)</f>
        <v>0.72809667673716016</v>
      </c>
      <c r="G48" s="28">
        <f>L48/(M48+L48)</f>
        <v>0.14650537634408603</v>
      </c>
      <c r="H48" s="28">
        <v>0.87</v>
      </c>
      <c r="I48" s="28">
        <f>(F48+G48)/2</f>
        <v>0.43730102654062308</v>
      </c>
      <c r="J48" s="28">
        <f>(2*E48*F48)/(E48+F48)</f>
        <v>0.76935355147645657</v>
      </c>
      <c r="K48" s="15">
        <v>482</v>
      </c>
      <c r="L48" s="15">
        <v>109</v>
      </c>
      <c r="M48" s="15">
        <v>635</v>
      </c>
      <c r="N48" s="15">
        <v>180</v>
      </c>
      <c r="O48" s="15">
        <f>K48+M48</f>
        <v>1117</v>
      </c>
      <c r="P48" s="15">
        <f>L48+N48</f>
        <v>289</v>
      </c>
    </row>
    <row r="49" spans="2:16" x14ac:dyDescent="0.25">
      <c r="B49" s="10">
        <v>45</v>
      </c>
      <c r="C49" s="10" t="s">
        <v>126</v>
      </c>
      <c r="D49" s="28">
        <f>(K49+M49)/(K49+L49+M49+N49)</f>
        <v>0.75817923186344238</v>
      </c>
      <c r="E49" s="28">
        <f>K49/(K49+L49)</f>
        <v>0.82199999999999995</v>
      </c>
      <c r="F49" s="28">
        <f>K49/(K49+N49)</f>
        <v>0.62084592145015105</v>
      </c>
      <c r="G49" s="28">
        <f>L49/(M49+L49)</f>
        <v>0.1196236559139785</v>
      </c>
      <c r="H49" s="28">
        <v>0.87</v>
      </c>
      <c r="I49" s="28">
        <f>(F49+G49)/2</f>
        <v>0.37023478868206477</v>
      </c>
      <c r="J49" s="28">
        <f>(2*E49*F49)/(E49+F49)</f>
        <v>0.70740103270223753</v>
      </c>
      <c r="K49" s="15">
        <v>411</v>
      </c>
      <c r="L49" s="15">
        <v>89</v>
      </c>
      <c r="M49" s="15">
        <v>655</v>
      </c>
      <c r="N49" s="15">
        <v>251</v>
      </c>
      <c r="O49" s="15">
        <f>K49+M49</f>
        <v>1066</v>
      </c>
      <c r="P49" s="15">
        <f>L49+N49</f>
        <v>340</v>
      </c>
    </row>
    <row r="50" spans="2:16" x14ac:dyDescent="0.25">
      <c r="B50" s="11">
        <v>46</v>
      </c>
      <c r="C50" s="11" t="s">
        <v>102</v>
      </c>
      <c r="D50" s="29">
        <f>(K50+M50)/(K50+L50+M50+N50)</f>
        <v>0.79018492176386912</v>
      </c>
      <c r="E50" s="29">
        <f>K50/(K50+L50)</f>
        <v>0.83793738489871084</v>
      </c>
      <c r="F50" s="29">
        <f>K50/(K50+N50)</f>
        <v>0.68731117824773413</v>
      </c>
      <c r="G50" s="29">
        <f>L50/(M50+L50)</f>
        <v>0.11827956989247312</v>
      </c>
      <c r="H50" s="29">
        <v>0.87</v>
      </c>
      <c r="I50" s="29">
        <f>(F50+G50)/2</f>
        <v>0.40279537407010363</v>
      </c>
      <c r="J50" s="29">
        <f>(2*E50*F50)/(E50+F50)</f>
        <v>0.75518672199170123</v>
      </c>
      <c r="K50" s="16">
        <v>455</v>
      </c>
      <c r="L50" s="16">
        <v>88</v>
      </c>
      <c r="M50" s="16">
        <v>656</v>
      </c>
      <c r="N50" s="16">
        <v>207</v>
      </c>
      <c r="O50" s="16">
        <f>K50+M50</f>
        <v>1111</v>
      </c>
      <c r="P50" s="16">
        <f>L50+N50</f>
        <v>295</v>
      </c>
    </row>
    <row r="51" spans="2:16" x14ac:dyDescent="0.25">
      <c r="B51" s="11">
        <v>47</v>
      </c>
      <c r="C51" s="11" t="s">
        <v>103</v>
      </c>
      <c r="D51" s="29">
        <f>(K51+M51)/(K51+L51+M51+N51)</f>
        <v>0.59103840682788056</v>
      </c>
      <c r="E51" s="29">
        <f>K51/(K51+L51)</f>
        <v>0.87179487179487181</v>
      </c>
      <c r="F51" s="29">
        <f>K51/(K51+N51)</f>
        <v>0.15407854984894259</v>
      </c>
      <c r="G51" s="29">
        <f>L51/(M51+L51)</f>
        <v>2.0161290322580645E-2</v>
      </c>
      <c r="H51" s="29">
        <v>0.87</v>
      </c>
      <c r="I51" s="29">
        <f>(F51+G51)/2</f>
        <v>8.7119920085761623E-2</v>
      </c>
      <c r="J51" s="29">
        <f>(2*E51*F51)/(E51+F51)</f>
        <v>0.26187419768934533</v>
      </c>
      <c r="K51" s="16">
        <v>102</v>
      </c>
      <c r="L51" s="16">
        <v>15</v>
      </c>
      <c r="M51" s="16">
        <v>729</v>
      </c>
      <c r="N51" s="16">
        <v>560</v>
      </c>
      <c r="O51" s="16">
        <f>K51+M51</f>
        <v>831</v>
      </c>
      <c r="P51" s="16">
        <f>L51+N51</f>
        <v>575</v>
      </c>
    </row>
    <row r="52" spans="2:16" x14ac:dyDescent="0.25">
      <c r="B52" s="11">
        <v>48</v>
      </c>
      <c r="C52" s="11" t="s">
        <v>104</v>
      </c>
      <c r="D52" s="29">
        <f>(K52+M52)/(K52+L52+M52+N52)</f>
        <v>0.53556187766714081</v>
      </c>
      <c r="E52" s="29">
        <f>K52/(K52+L52)</f>
        <v>0.84615384615384615</v>
      </c>
      <c r="F52" s="29">
        <f>K52/(K52+N52)</f>
        <v>1.6616314199395771E-2</v>
      </c>
      <c r="G52" s="49">
        <f>L52/(M52+L52)</f>
        <v>2.6881720430107529E-3</v>
      </c>
      <c r="H52" s="29">
        <v>0.87</v>
      </c>
      <c r="I52" s="29">
        <f>(F52+G52)/2</f>
        <v>9.6522431212032623E-3</v>
      </c>
      <c r="J52" s="29">
        <f>(2*E52*F52)/(E52+F52)</f>
        <v>3.259259259259259E-2</v>
      </c>
      <c r="K52" s="16">
        <v>11</v>
      </c>
      <c r="L52" s="7">
        <v>2</v>
      </c>
      <c r="M52" s="7">
        <v>742</v>
      </c>
      <c r="N52" s="16">
        <v>651</v>
      </c>
      <c r="O52" s="16">
        <f>K52+M52</f>
        <v>753</v>
      </c>
      <c r="P52" s="16">
        <f>L52+N52</f>
        <v>653</v>
      </c>
    </row>
    <row r="53" spans="2:16" x14ac:dyDescent="0.25">
      <c r="B53" s="11">
        <v>49</v>
      </c>
      <c r="C53" s="11" t="s">
        <v>105</v>
      </c>
      <c r="D53" s="29">
        <f>(K53+M53)/(K53+L53+M53+N53)</f>
        <v>0.77951635846372691</v>
      </c>
      <c r="E53" s="29">
        <f>K53/(K53+L53)</f>
        <v>0.88427947598253276</v>
      </c>
      <c r="F53" s="29">
        <f>K53/(K53+N53)</f>
        <v>0.61178247734138969</v>
      </c>
      <c r="G53" s="29">
        <f>L53/(M53+L53)</f>
        <v>7.1236559139784952E-2</v>
      </c>
      <c r="H53" s="29">
        <v>0.87</v>
      </c>
      <c r="I53" s="29">
        <f>(F53+G53)/2</f>
        <v>0.34150951824058734</v>
      </c>
      <c r="J53" s="29">
        <f>(2*E53*F53)/(E53+F53)</f>
        <v>0.72321428571428559</v>
      </c>
      <c r="K53" s="16">
        <v>405</v>
      </c>
      <c r="L53" s="16">
        <v>53</v>
      </c>
      <c r="M53" s="16">
        <v>691</v>
      </c>
      <c r="N53" s="16">
        <v>257</v>
      </c>
      <c r="O53" s="16">
        <f>K53+M53</f>
        <v>1096</v>
      </c>
      <c r="P53" s="16">
        <f>L53+N53</f>
        <v>310</v>
      </c>
    </row>
    <row r="54" spans="2:16" x14ac:dyDescent="0.25">
      <c r="B54" s="11">
        <v>50</v>
      </c>
      <c r="C54" s="11" t="s">
        <v>106</v>
      </c>
      <c r="D54" s="29">
        <f>(K54+M54)/(K54+L54+M54+N54)</f>
        <v>0.77098150782361308</v>
      </c>
      <c r="E54" s="29">
        <f>K54/(K54+L54)</f>
        <v>0.88812785388127857</v>
      </c>
      <c r="F54" s="29">
        <f>K54/(K54+N54)</f>
        <v>0.58761329305135956</v>
      </c>
      <c r="G54" s="29">
        <f>L54/(M54+L54)</f>
        <v>6.5860215053763438E-2</v>
      </c>
      <c r="H54" s="29">
        <v>0.87</v>
      </c>
      <c r="I54" s="29">
        <f>(F54+G54)/2</f>
        <v>0.32673675405256153</v>
      </c>
      <c r="J54" s="29">
        <f>(2*E54*F54)/(E54+F54)</f>
        <v>0.70727272727272728</v>
      </c>
      <c r="K54" s="16">
        <v>389</v>
      </c>
      <c r="L54" s="16">
        <v>49</v>
      </c>
      <c r="M54" s="16">
        <v>695</v>
      </c>
      <c r="N54" s="16">
        <v>273</v>
      </c>
      <c r="O54" s="16">
        <f>K54+M54</f>
        <v>1084</v>
      </c>
      <c r="P54" s="16">
        <f>L54+N54</f>
        <v>322</v>
      </c>
    </row>
    <row r="55" spans="2:16" x14ac:dyDescent="0.25">
      <c r="B55" s="11">
        <v>51</v>
      </c>
      <c r="C55" s="11" t="s">
        <v>127</v>
      </c>
      <c r="D55" s="29">
        <f>(K55+M55)/(K55+L55+M55+N55)</f>
        <v>0.77809388335704122</v>
      </c>
      <c r="E55" s="29">
        <f>K55/(K55+L55)</f>
        <v>0.83783783783783783</v>
      </c>
      <c r="F55" s="29">
        <f>K55/(K55+N55)</f>
        <v>0.65558912386706947</v>
      </c>
      <c r="G55" s="29">
        <f>L55/(M55+L55)</f>
        <v>0.11290322580645161</v>
      </c>
      <c r="H55" s="29">
        <v>0.87</v>
      </c>
      <c r="I55" s="29">
        <f>(F55+G55)/2</f>
        <v>0.38424617483676055</v>
      </c>
      <c r="J55" s="29">
        <f>(2*E55*F55)/(E55+F55)</f>
        <v>0.73559322033898311</v>
      </c>
      <c r="K55" s="16">
        <v>434</v>
      </c>
      <c r="L55" s="16">
        <v>84</v>
      </c>
      <c r="M55" s="16">
        <v>660</v>
      </c>
      <c r="N55" s="16">
        <v>228</v>
      </c>
      <c r="O55" s="16">
        <f>K55+M55</f>
        <v>1094</v>
      </c>
      <c r="P55" s="16">
        <f>L55+N55</f>
        <v>312</v>
      </c>
    </row>
    <row r="56" spans="2:16" x14ac:dyDescent="0.25">
      <c r="B56" s="11">
        <v>52</v>
      </c>
      <c r="C56" s="11" t="s">
        <v>128</v>
      </c>
      <c r="D56" s="29">
        <f>(K56+M56)/(K56+L56+M56+N56)</f>
        <v>0.58961593172119486</v>
      </c>
      <c r="E56" s="49">
        <f>K56/(K56+L56)</f>
        <v>0.88288288288288286</v>
      </c>
      <c r="F56" s="29">
        <f>K56/(K56+N56)</f>
        <v>0.14803625377643503</v>
      </c>
      <c r="G56" s="29">
        <f>L56/(M56+L56)</f>
        <v>1.7473118279569891E-2</v>
      </c>
      <c r="H56" s="29">
        <v>0.87</v>
      </c>
      <c r="I56" s="29">
        <f>(F56+G56)/2</f>
        <v>8.2754686028002455E-2</v>
      </c>
      <c r="J56" s="29">
        <f>(2*E56*F56)/(E56+F56)</f>
        <v>0.25355756791720563</v>
      </c>
      <c r="K56" s="16">
        <v>98</v>
      </c>
      <c r="L56" s="16">
        <v>13</v>
      </c>
      <c r="M56" s="16">
        <v>731</v>
      </c>
      <c r="N56" s="16">
        <v>564</v>
      </c>
      <c r="O56" s="16">
        <f>K56+M56</f>
        <v>829</v>
      </c>
      <c r="P56" s="16">
        <f>L56+N56</f>
        <v>577</v>
      </c>
    </row>
    <row r="57" spans="2:16" x14ac:dyDescent="0.25">
      <c r="B57" s="11">
        <v>53</v>
      </c>
      <c r="C57" s="11" t="s">
        <v>129</v>
      </c>
      <c r="D57" s="29">
        <f>(K57+M57)/(K57+L57+M57+N57)</f>
        <v>0.53556187766714081</v>
      </c>
      <c r="E57" s="29">
        <f>K57/(K57+L57)</f>
        <v>0.84615384615384615</v>
      </c>
      <c r="F57" s="29">
        <f>K57/(K57+N57)</f>
        <v>1.6616314199395771E-2</v>
      </c>
      <c r="G57" s="49">
        <f>L57/(M57+L57)</f>
        <v>2.6881720430107529E-3</v>
      </c>
      <c r="H57" s="29">
        <v>0.87</v>
      </c>
      <c r="I57" s="29">
        <f>(F57+G57)/2</f>
        <v>9.6522431212032623E-3</v>
      </c>
      <c r="J57" s="29">
        <f>(2*E57*F57)/(E57+F57)</f>
        <v>3.259259259259259E-2</v>
      </c>
      <c r="K57" s="16">
        <v>11</v>
      </c>
      <c r="L57" s="7">
        <v>2</v>
      </c>
      <c r="M57" s="7">
        <v>742</v>
      </c>
      <c r="N57" s="16">
        <v>651</v>
      </c>
      <c r="O57" s="16">
        <f>K57+M57</f>
        <v>753</v>
      </c>
      <c r="P57" s="16">
        <f>L57+N57</f>
        <v>653</v>
      </c>
    </row>
    <row r="58" spans="2:16" x14ac:dyDescent="0.25">
      <c r="B58" s="11">
        <v>54</v>
      </c>
      <c r="C58" s="11" t="s">
        <v>130</v>
      </c>
      <c r="D58" s="29">
        <f>(K58+M58)/(K58+L58+M58+N58)</f>
        <v>0.76884779516358459</v>
      </c>
      <c r="E58" s="29">
        <f>K58/(K58+L58)</f>
        <v>0.87865168539325844</v>
      </c>
      <c r="F58" s="29">
        <f>K58/(K58+N58)</f>
        <v>0.59063444108761332</v>
      </c>
      <c r="G58" s="29">
        <f>L58/(M58+L58)</f>
        <v>7.2580645161290328E-2</v>
      </c>
      <c r="H58" s="29">
        <v>0.87</v>
      </c>
      <c r="I58" s="29">
        <f>(F58+G58)/2</f>
        <v>0.33160754312445184</v>
      </c>
      <c r="J58" s="29">
        <f>(2*E58*F58)/(E58+F58)</f>
        <v>0.70641373080397463</v>
      </c>
      <c r="K58" s="16">
        <v>391</v>
      </c>
      <c r="L58" s="16">
        <v>54</v>
      </c>
      <c r="M58" s="16">
        <v>690</v>
      </c>
      <c r="N58" s="16">
        <v>271</v>
      </c>
      <c r="O58" s="16">
        <f>K58+M58</f>
        <v>1081</v>
      </c>
      <c r="P58" s="16">
        <f>L58+N58</f>
        <v>325</v>
      </c>
    </row>
    <row r="59" spans="2:16" x14ac:dyDescent="0.25">
      <c r="B59" s="11">
        <v>55</v>
      </c>
      <c r="C59" s="11" t="s">
        <v>131</v>
      </c>
      <c r="D59" s="29">
        <f>(K59+M59)/(K59+L59+M59+N59)</f>
        <v>0.7560455192034139</v>
      </c>
      <c r="E59" s="29">
        <f>K59/(K59+L59)</f>
        <v>0.87006960556844548</v>
      </c>
      <c r="F59" s="29">
        <f>K59/(K59+N59)</f>
        <v>0.56646525679758308</v>
      </c>
      <c r="G59" s="29">
        <f>L59/(M59+L59)</f>
        <v>7.5268817204301078E-2</v>
      </c>
      <c r="H59" s="29">
        <v>0.87</v>
      </c>
      <c r="I59" s="29">
        <f>(F59+G59)/2</f>
        <v>0.3208670370009421</v>
      </c>
      <c r="J59" s="29">
        <f>(2*E59*F59)/(E59+F59)</f>
        <v>0.68618481244281793</v>
      </c>
      <c r="K59" s="16">
        <v>375</v>
      </c>
      <c r="L59" s="16">
        <v>56</v>
      </c>
      <c r="M59" s="16">
        <v>688</v>
      </c>
      <c r="N59" s="16">
        <v>287</v>
      </c>
      <c r="O59" s="16">
        <f>K59+M59</f>
        <v>1063</v>
      </c>
      <c r="P59" s="16">
        <f>L59+N59</f>
        <v>343</v>
      </c>
    </row>
    <row r="60" spans="2:16" x14ac:dyDescent="0.25">
      <c r="B60" s="11">
        <v>56</v>
      </c>
      <c r="C60" s="11" t="s">
        <v>132</v>
      </c>
      <c r="D60" s="29">
        <f>(K60+M60)/(K60+L60+M60+N60)</f>
        <v>0.77951635846372691</v>
      </c>
      <c r="E60" s="29">
        <f>K60/(K60+L60)</f>
        <v>0.83333333333333337</v>
      </c>
      <c r="F60" s="29">
        <f>K60/(K60+N60)</f>
        <v>0.66465256797583083</v>
      </c>
      <c r="G60" s="29">
        <f>L60/(M60+L60)</f>
        <v>0.11827956989247312</v>
      </c>
      <c r="H60" s="29">
        <v>0.87</v>
      </c>
      <c r="I60" s="29">
        <f>(F60+G60)/2</f>
        <v>0.39146606893415198</v>
      </c>
      <c r="J60" s="29">
        <f>(2*E60*F60)/(E60+F60)</f>
        <v>0.73949579831932788</v>
      </c>
      <c r="K60" s="16">
        <v>440</v>
      </c>
      <c r="L60" s="16">
        <v>88</v>
      </c>
      <c r="M60" s="16">
        <v>656</v>
      </c>
      <c r="N60" s="16">
        <v>222</v>
      </c>
      <c r="O60" s="16">
        <f>K60+M60</f>
        <v>1096</v>
      </c>
      <c r="P60" s="16">
        <f>L60+N60</f>
        <v>310</v>
      </c>
    </row>
    <row r="61" spans="2:16" x14ac:dyDescent="0.25">
      <c r="B61" s="11">
        <v>57</v>
      </c>
      <c r="C61" s="11" t="s">
        <v>133</v>
      </c>
      <c r="D61" s="29">
        <f>(K61+M61)/(K61+L61+M61+N61)</f>
        <v>0.59246088193456614</v>
      </c>
      <c r="E61" s="29">
        <f>K61/(K61+L61)</f>
        <v>0.88695652173913042</v>
      </c>
      <c r="F61" s="29">
        <f>K61/(K61+N61)</f>
        <v>0.15407854984894259</v>
      </c>
      <c r="G61" s="29">
        <f>L61/(M61+L61)</f>
        <v>1.7473118279569891E-2</v>
      </c>
      <c r="H61" s="29">
        <v>0.87</v>
      </c>
      <c r="I61" s="29">
        <f>(F61+G61)/2</f>
        <v>8.5775834064256234E-2</v>
      </c>
      <c r="J61" s="29">
        <f>(2*E61*F61)/(E61+F61)</f>
        <v>0.26254826254826252</v>
      </c>
      <c r="K61" s="16">
        <v>102</v>
      </c>
      <c r="L61" s="16">
        <v>13</v>
      </c>
      <c r="M61" s="16">
        <v>731</v>
      </c>
      <c r="N61" s="16">
        <v>560</v>
      </c>
      <c r="O61" s="16">
        <f>K61+M61</f>
        <v>833</v>
      </c>
      <c r="P61" s="16">
        <f>L61+N61</f>
        <v>573</v>
      </c>
    </row>
    <row r="62" spans="2:16" x14ac:dyDescent="0.25">
      <c r="B62" s="11">
        <v>58</v>
      </c>
      <c r="C62" s="11" t="s">
        <v>134</v>
      </c>
      <c r="D62" s="29">
        <f>(K62+M62)/(K62+L62+M62+N62)</f>
        <v>0.53485064011379801</v>
      </c>
      <c r="E62" s="29">
        <f>K62/(K62+L62)</f>
        <v>0.83333333333333337</v>
      </c>
      <c r="F62" s="29">
        <f>K62/(K62+N62)</f>
        <v>1.5105740181268883E-2</v>
      </c>
      <c r="G62" s="49">
        <f>L62/(M62+L62)</f>
        <v>2.6881720430107529E-3</v>
      </c>
      <c r="H62" s="29">
        <v>0.87</v>
      </c>
      <c r="I62" s="29">
        <f>(F62+G62)/2</f>
        <v>8.8969561121398175E-3</v>
      </c>
      <c r="J62" s="29">
        <f>(2*E62*F62)/(E62+F62)</f>
        <v>2.967359050445104E-2</v>
      </c>
      <c r="K62" s="16">
        <v>10</v>
      </c>
      <c r="L62" s="7">
        <v>2</v>
      </c>
      <c r="M62" s="7">
        <v>742</v>
      </c>
      <c r="N62" s="16">
        <v>652</v>
      </c>
      <c r="O62" s="16">
        <f>K62+M62</f>
        <v>752</v>
      </c>
      <c r="P62" s="16">
        <f>L62+N62</f>
        <v>654</v>
      </c>
    </row>
    <row r="63" spans="2:16" x14ac:dyDescent="0.25">
      <c r="B63" s="11">
        <v>59</v>
      </c>
      <c r="C63" s="11" t="s">
        <v>135</v>
      </c>
      <c r="D63" s="29">
        <f>(K63+M63)/(K63+L63+M63+N63)</f>
        <v>0.76671408250355622</v>
      </c>
      <c r="E63" s="29">
        <f>K63/(K63+L63)</f>
        <v>0.86784140969162993</v>
      </c>
      <c r="F63" s="29">
        <f>K63/(K63+N63)</f>
        <v>0.595166163141994</v>
      </c>
      <c r="G63" s="29">
        <f>L63/(M63+L63)</f>
        <v>8.0645161290322578E-2</v>
      </c>
      <c r="H63" s="29">
        <v>0.87</v>
      </c>
      <c r="I63" s="29">
        <f>(F63+G63)/2</f>
        <v>0.33790566221615831</v>
      </c>
      <c r="J63" s="29">
        <f>(2*E63*F63)/(E63+F63)</f>
        <v>0.70609318996415771</v>
      </c>
      <c r="K63" s="16">
        <v>394</v>
      </c>
      <c r="L63" s="16">
        <v>60</v>
      </c>
      <c r="M63" s="16">
        <v>684</v>
      </c>
      <c r="N63" s="16">
        <v>268</v>
      </c>
      <c r="O63" s="16">
        <f>K63+M63</f>
        <v>1078</v>
      </c>
      <c r="P63" s="16">
        <f>L63+N63</f>
        <v>328</v>
      </c>
    </row>
    <row r="64" spans="2:16" x14ac:dyDescent="0.25">
      <c r="B64" s="11">
        <v>60</v>
      </c>
      <c r="C64" s="11" t="s">
        <v>136</v>
      </c>
      <c r="D64" s="29">
        <f>(K64+M64)/(K64+L64+M64+N64)</f>
        <v>0.76315789473684215</v>
      </c>
      <c r="E64" s="29">
        <f>K64/(K64+L64)</f>
        <v>0.88888888888888884</v>
      </c>
      <c r="F64" s="29">
        <f>K64/(K64+N64)</f>
        <v>0.56797583081571001</v>
      </c>
      <c r="G64" s="29">
        <f>L64/(M64+L64)</f>
        <v>6.3172043010752688E-2</v>
      </c>
      <c r="H64" s="29">
        <v>0.87</v>
      </c>
      <c r="I64" s="29">
        <f>(F64+G64)/2</f>
        <v>0.31557393691323132</v>
      </c>
      <c r="J64" s="29">
        <f>(2*E64*F64)/(E64+F64)</f>
        <v>0.69308755760368668</v>
      </c>
      <c r="K64" s="16">
        <v>376</v>
      </c>
      <c r="L64" s="16">
        <v>47</v>
      </c>
      <c r="M64" s="16">
        <v>697</v>
      </c>
      <c r="N64" s="16">
        <v>286</v>
      </c>
      <c r="O64" s="16">
        <f>K64+M64</f>
        <v>1073</v>
      </c>
      <c r="P64" s="16">
        <f>L64+N64</f>
        <v>333</v>
      </c>
    </row>
    <row r="65" spans="2:16" x14ac:dyDescent="0.25">
      <c r="B65" s="41"/>
    </row>
    <row r="66" spans="2:16" x14ac:dyDescent="0.25">
      <c r="C66" s="46" t="s">
        <v>148</v>
      </c>
      <c r="D66" s="31"/>
      <c r="E66" s="31"/>
      <c r="F66" s="31"/>
      <c r="G66" s="31"/>
      <c r="J66" s="31"/>
    </row>
    <row r="67" spans="2:16" x14ac:dyDescent="0.25">
      <c r="D67" s="31"/>
      <c r="E67" s="31"/>
      <c r="F67" s="31"/>
      <c r="G67" s="31"/>
      <c r="J67" s="31"/>
    </row>
    <row r="68" spans="2:16" ht="15.75" thickBot="1" x14ac:dyDescent="0.3">
      <c r="C68" s="24" t="s">
        <v>69</v>
      </c>
      <c r="D68" s="40" t="s">
        <v>71</v>
      </c>
      <c r="E68" s="24" t="s">
        <v>72</v>
      </c>
      <c r="F68" s="24" t="s">
        <v>73</v>
      </c>
      <c r="G68" s="24" t="s">
        <v>74</v>
      </c>
      <c r="H68" s="12" t="s">
        <v>76</v>
      </c>
      <c r="I68" s="12" t="s">
        <v>77</v>
      </c>
      <c r="J68" s="24" t="s">
        <v>78</v>
      </c>
      <c r="K68" s="12" t="s">
        <v>79</v>
      </c>
      <c r="L68" s="12" t="s">
        <v>80</v>
      </c>
      <c r="M68" s="12" t="s">
        <v>81</v>
      </c>
      <c r="N68" s="12" t="s">
        <v>82</v>
      </c>
      <c r="O68" s="12" t="s">
        <v>83</v>
      </c>
      <c r="P68" s="3" t="s">
        <v>84</v>
      </c>
    </row>
    <row r="69" spans="2:16" ht="15.75" thickBot="1" x14ac:dyDescent="0.3">
      <c r="C69" s="35" t="s">
        <v>68</v>
      </c>
      <c r="D69" s="36">
        <f>AVERAGE(D5:D64)</f>
        <v>0.71180654338549076</v>
      </c>
      <c r="E69" s="36">
        <f>AVERAGE(E5:E64)</f>
        <v>0.82609509917571466</v>
      </c>
      <c r="F69" s="36">
        <f>AVERAGE(F5:F64)</f>
        <v>0.51480362537764346</v>
      </c>
      <c r="G69" s="36">
        <f>AVERAGE(G5:G64)</f>
        <v>0.11290322580645168</v>
      </c>
      <c r="H69" s="43">
        <f>AVERAGE(H5:H64)</f>
        <v>0.86999999999999922</v>
      </c>
      <c r="I69" s="36">
        <f>AVERAGE(I5:I64)</f>
        <v>0.31385342559204765</v>
      </c>
      <c r="J69" s="36">
        <f>AVERAGE(J5:J64)</f>
        <v>0.56738444554131995</v>
      </c>
      <c r="K69" s="42">
        <f>SUM(K5:K64)</f>
        <v>20448</v>
      </c>
      <c r="L69" s="42">
        <f>SUM(L5:L64)</f>
        <v>5040</v>
      </c>
      <c r="M69" s="42">
        <f>SUM(M5:M64)</f>
        <v>39600</v>
      </c>
      <c r="N69" s="42">
        <f>SUM(N5:N64)</f>
        <v>19272</v>
      </c>
      <c r="O69" s="42">
        <f>SUM(O5:O64)</f>
        <v>60048</v>
      </c>
      <c r="P69" s="47">
        <f>SUM(P5:P64)</f>
        <v>24312</v>
      </c>
    </row>
    <row r="70" spans="2:16" x14ac:dyDescent="0.25">
      <c r="C70" s="33" t="s">
        <v>8</v>
      </c>
      <c r="D70" s="34">
        <f>AVERAGEIF($C$5:$C$64, "*TF-IDF*", D5:D64)</f>
        <v>0.70273826458036992</v>
      </c>
      <c r="E70" s="34">
        <f>AVERAGEIF($C$5:$C$64, "*TF-IDF*", E5:E64)</f>
        <v>0.81605819967354232</v>
      </c>
      <c r="F70" s="34">
        <f>AVERAGEIF($C$5:$C$64, "*TF-IDF*", F5:F64)</f>
        <v>0.51276435045317226</v>
      </c>
      <c r="G70" s="34">
        <f>AVERAGEIF($C$5:$C$64, "*TF-IDF*", G5:G64)</f>
        <v>0.12822580645161291</v>
      </c>
      <c r="H70" s="44">
        <f>AVERAGEIF($C$5:$C$64, "*TF-IDF*", H5:H64)</f>
        <v>0.86999999999999977</v>
      </c>
      <c r="I70" s="34">
        <f>AVERAGEIF($C$5:$C$64, "*TF-IDF*", I5:I64)</f>
        <v>0.32049507845239256</v>
      </c>
      <c r="J70" s="34">
        <f>AVERAGEIF($C$5:$C$64, "*TF-IDF*", J5:J64)</f>
        <v>0.55331665660245144</v>
      </c>
      <c r="K70" s="37">
        <f>SUMIF($C$5:$C$64, "*TF-IDF*", K5:K64)</f>
        <v>6789</v>
      </c>
      <c r="L70" s="37">
        <f>SUMIF($C$5:$C$64, "*TF-IDF*", L5:L64)</f>
        <v>1908</v>
      </c>
      <c r="M70" s="37">
        <f>SUMIF($C$5:$C$64, "*TF-IDF*", M5:M64)</f>
        <v>12972</v>
      </c>
      <c r="N70" s="37">
        <f>SUMIF($C$5:$C$64, "*TF-IDF*", N5:N64)</f>
        <v>6451</v>
      </c>
      <c r="O70" s="37">
        <f t="shared" ref="O70:P81" si="0">K70+M70</f>
        <v>19761</v>
      </c>
      <c r="P70" s="37">
        <f t="shared" si="0"/>
        <v>8359</v>
      </c>
    </row>
    <row r="71" spans="2:16" x14ac:dyDescent="0.25">
      <c r="C71" s="10" t="s">
        <v>85</v>
      </c>
      <c r="D71" s="32">
        <f>AVERAGEIF($C$5:$C$64, "*Binary Representation*", D5:D64)</f>
        <v>0.71614509246088187</v>
      </c>
      <c r="E71" s="32">
        <f>AVERAGEIF($C$5:$C$64, "*Binary Representation*", E5:E64)</f>
        <v>0.83296039317000514</v>
      </c>
      <c r="F71" s="32">
        <f>AVERAGEIF($C$5:$C$64, "*Binary Representation*", F5:F64)</f>
        <v>0.51253776435045328</v>
      </c>
      <c r="G71" s="32">
        <f>AVERAGEIF($C$5:$C$64, "*Binary Representation*", G5:G64)</f>
        <v>0.10268817204301076</v>
      </c>
      <c r="H71" s="45">
        <f>AVERAGEIF($C$5:$C$64, "*Binary Representation*", H5:H64)</f>
        <v>0.86999999999999977</v>
      </c>
      <c r="I71" s="32">
        <f>AVERAGEIF($C$5:$C$64, "*Binary Representation*", I5:I64)</f>
        <v>0.30761296819673195</v>
      </c>
      <c r="J71" s="32">
        <f>AVERAGEIF($C$5:$C$64, "*Binary Representation*", J5:J64)</f>
        <v>0.57346128734880097</v>
      </c>
      <c r="K71" s="38">
        <f>SUMIF($C$5:$C$64, "*Binary Representation*", K5:K64)</f>
        <v>6786</v>
      </c>
      <c r="L71" s="38">
        <f>SUMIF($C$5:$C$64, "*Binary Representation*", L5:L64)</f>
        <v>1528</v>
      </c>
      <c r="M71" s="37">
        <f>SUMIF($C$5:$C$64, "*Binary Representation*", M5:M64)</f>
        <v>13352</v>
      </c>
      <c r="N71" s="37">
        <f>SUMIF($C$5:$C$64, "*Binary Representation*", N5:N64)</f>
        <v>6454</v>
      </c>
      <c r="O71" s="37">
        <f t="shared" si="0"/>
        <v>20138</v>
      </c>
      <c r="P71" s="37">
        <f t="shared" si="0"/>
        <v>7982</v>
      </c>
    </row>
    <row r="72" spans="2:16" x14ac:dyDescent="0.25">
      <c r="C72" s="10" t="s">
        <v>63</v>
      </c>
      <c r="D72" s="32">
        <f>AVERAGEIF($C$5:$C$64, "*Non-Binary*", D5:D64)</f>
        <v>0.71653627311522039</v>
      </c>
      <c r="E72" s="32">
        <f>AVERAGEIF($C$5:$C$64, "*Non-Binary*", E5:E64)</f>
        <v>0.82926670468359676</v>
      </c>
      <c r="F72" s="32">
        <f>AVERAGEIF($C$5:$C$64, "*Non-Binary*", F5:F64)</f>
        <v>0.51910876132930528</v>
      </c>
      <c r="G72" s="32">
        <f>AVERAGEIF($C$5:$C$64, "*Non-Binary*", G5:G64)</f>
        <v>0.10779569892473122</v>
      </c>
      <c r="H72" s="45">
        <f>AVERAGEIF($C$5:$C$64, "*Non-Binary*", H5:H64)</f>
        <v>0.86999999999999977</v>
      </c>
      <c r="I72" s="32">
        <f>AVERAGEIF($C$5:$C$64, "*Non-Binary*", I5:I64)</f>
        <v>0.31345223012701817</v>
      </c>
      <c r="J72" s="32">
        <f>AVERAGEIF($C$5:$C$64, "*Non-Binary*", J5:J64)</f>
        <v>0.57537539267270721</v>
      </c>
      <c r="K72" s="38">
        <f>SUMIF($C$5:$C$64, "*Non-Binary*", K5:K64)</f>
        <v>6873</v>
      </c>
      <c r="L72" s="38">
        <f>SUMIF($C$5:$C$64, "*Non-Binary*", L5:L64)</f>
        <v>1604</v>
      </c>
      <c r="M72" s="37">
        <f>SUMIF($C$5:$C$64, "*Non-Binary*", M5:M64)</f>
        <v>13276</v>
      </c>
      <c r="N72" s="37">
        <f>SUMIF($C$5:$C$64, "*Non-Binary*", N5:N64)</f>
        <v>6367</v>
      </c>
      <c r="O72" s="37">
        <f t="shared" si="0"/>
        <v>20149</v>
      </c>
      <c r="P72" s="37">
        <f t="shared" si="0"/>
        <v>7971</v>
      </c>
    </row>
    <row r="73" spans="2:16" x14ac:dyDescent="0.25">
      <c r="C73" s="10" t="s">
        <v>7</v>
      </c>
      <c r="D73" s="32">
        <f>AVERAGEIF($C$5:$C$64, "*Unigram*", D5:D64)</f>
        <v>0.79747510668563304</v>
      </c>
      <c r="E73" s="32">
        <f>AVERAGEIF($C$5:$C$64, "*Unigram*", E5:E64)</f>
        <v>0.81903314353888446</v>
      </c>
      <c r="F73" s="32">
        <f>AVERAGEIF($C$5:$C$64, "*Unigram*", F5:F64)</f>
        <v>0.73300604229607247</v>
      </c>
      <c r="G73" s="32">
        <f>AVERAGEIF($C$5:$C$64, "*Unigram*", G5:G64)</f>
        <v>0.14516129032258063</v>
      </c>
      <c r="H73" s="45">
        <f>AVERAGEIF($C$5:$C$64, "*Unigram*", H5:H64)</f>
        <v>0.86999999999999977</v>
      </c>
      <c r="I73" s="32">
        <f>AVERAGEIF($C$5:$C$64, "*Unigram*", I5:I64)</f>
        <v>0.43908366630932655</v>
      </c>
      <c r="J73" s="32">
        <f>AVERAGEIF($C$5:$C$64, "*Unigram*", J5:J64)</f>
        <v>0.77245005545136769</v>
      </c>
      <c r="K73" s="38">
        <f>SUMIF($C$5:$C$64, "*Unigram*", K5:K64)</f>
        <v>5823</v>
      </c>
      <c r="L73" s="38">
        <f>SUMIF($C$5:$C$64, "*Unigram*", L5:L64)</f>
        <v>1296</v>
      </c>
      <c r="M73" s="37">
        <f>SUMIF($C$5:$C$64, "*Unigram*", M5:M64)</f>
        <v>7632</v>
      </c>
      <c r="N73" s="37">
        <f>SUMIF($C$5:$C$64, "*Unigram*", N5:N64)</f>
        <v>2121</v>
      </c>
      <c r="O73" s="37">
        <f t="shared" si="0"/>
        <v>13455</v>
      </c>
      <c r="P73" s="37">
        <f t="shared" si="0"/>
        <v>3417</v>
      </c>
    </row>
    <row r="74" spans="2:16" x14ac:dyDescent="0.25">
      <c r="C74" s="10" t="s">
        <v>60</v>
      </c>
      <c r="D74" s="32">
        <f>AVERAGEIF($C$5:$C$64, "*Bigram*", D5:D64)</f>
        <v>0.62511853959222385</v>
      </c>
      <c r="E74" s="32">
        <f>AVERAGEIF($C$5:$C$64, "*Bigram*", E5:E64)</f>
        <v>0.83321290279890137</v>
      </c>
      <c r="F74" s="32">
        <f>AVERAGEIF($C$5:$C$64, "*Bigram*", F5:F64)</f>
        <v>0.2747985901309164</v>
      </c>
      <c r="G74" s="32">
        <f>AVERAGEIF($C$5:$C$64, "*Bigram*", G5:G64)</f>
        <v>6.3172043010752674E-2</v>
      </c>
      <c r="H74" s="45">
        <f>AVERAGEIF($C$5:$C$64, "*Bigram*", H5:H64)</f>
        <v>0.86999999999999977</v>
      </c>
      <c r="I74" s="32">
        <f>AVERAGEIF($C$5:$C$64, "*Bigram*", I5:I64)</f>
        <v>0.16898531657083452</v>
      </c>
      <c r="J74" s="32">
        <f>AVERAGEIF($C$5:$C$64, "*Bigram*", J5:J64)</f>
        <v>0.37142654325610652</v>
      </c>
      <c r="K74" s="38">
        <f>SUMIF($C$5:$C$64, "*Bigram*", K5:K64)</f>
        <v>2183</v>
      </c>
      <c r="L74" s="38">
        <f>SUMIF($C$5:$C$64, "*Bigram*", L5:L64)</f>
        <v>564</v>
      </c>
      <c r="M74" s="37">
        <f>SUMIF($C$5:$C$64, "*Bigram*", M5:M64)</f>
        <v>8364</v>
      </c>
      <c r="N74" s="37">
        <f>SUMIF($C$5:$C$64, "*Bigram*", N5:N64)</f>
        <v>5761</v>
      </c>
      <c r="O74" s="37">
        <f t="shared" si="0"/>
        <v>10547</v>
      </c>
      <c r="P74" s="37">
        <f t="shared" si="0"/>
        <v>6325</v>
      </c>
    </row>
    <row r="75" spans="2:16" x14ac:dyDescent="0.25">
      <c r="C75" s="10" t="s">
        <v>61</v>
      </c>
      <c r="D75" s="32">
        <f>AVERAGEIF($C$5:$C$64, "*Trigram*", D5:D64)</f>
        <v>0.57284257942152694</v>
      </c>
      <c r="E75" s="32">
        <f>AVERAGEIF($C$5:$C$64, "*Trigram*", E5:E64)</f>
        <v>0.80688861216028629</v>
      </c>
      <c r="F75" s="32">
        <f>AVERAGEIF($C$5:$C$64, "*Trigram*", F5:F64)</f>
        <v>0.21852970795568982</v>
      </c>
      <c r="G75" s="32">
        <f>AVERAGEIF($C$5:$C$64, "*Trigram*", G5:G64)</f>
        <v>0.11189516129032262</v>
      </c>
      <c r="H75" s="45">
        <f>AVERAGEIF($C$5:$C$64, "*Trigram*", H5:H64)</f>
        <v>0.86999999999999977</v>
      </c>
      <c r="I75" s="32">
        <f>AVERAGEIF($C$5:$C$64, "*Trigram*", I5:I64)</f>
        <v>0.16521243462300619</v>
      </c>
      <c r="J75" s="32">
        <f>AVERAGEIF($C$5:$C$64, "*Trigram*", J5:J64)</f>
        <v>0.20873139137384458</v>
      </c>
      <c r="K75" s="38">
        <f>SUMIF($C$5:$C$64, "*Trigram*", K5:K64)</f>
        <v>1736</v>
      </c>
      <c r="L75" s="38">
        <f>SUMIF($C$5:$C$64, "*Trigram*", L5:L64)</f>
        <v>999</v>
      </c>
      <c r="M75" s="37">
        <f>SUMIF($C$5:$C$64, "*Trigram*", M5:M64)</f>
        <v>7929</v>
      </c>
      <c r="N75" s="37">
        <f>SUMIF($C$5:$C$64, "*Trigram*", N5:N64)</f>
        <v>6208</v>
      </c>
      <c r="O75" s="37">
        <f t="shared" si="0"/>
        <v>9665</v>
      </c>
      <c r="P75" s="37">
        <f t="shared" si="0"/>
        <v>7207</v>
      </c>
    </row>
    <row r="76" spans="2:16" x14ac:dyDescent="0.25">
      <c r="C76" s="10" t="s">
        <v>62</v>
      </c>
      <c r="D76" s="32">
        <f>AVERAGEIF($C$5:$C$64, "*1,2 gram*", D5:D64)</f>
        <v>0.78680654338549072</v>
      </c>
      <c r="E76" s="32">
        <f>AVERAGEIF($C$5:$C$64, "*1,2 gram*", E5:E64)</f>
        <v>0.83717984515805366</v>
      </c>
      <c r="F76" s="32">
        <f>AVERAGEIF($C$5:$C$64, "*1,2 gram*", F5:F64)</f>
        <v>0.68403826787512578</v>
      </c>
      <c r="G76" s="32">
        <f>AVERAGEIF($C$5:$C$64, "*1,2 gram*", G5:G64)</f>
        <v>0.12175179211469533</v>
      </c>
      <c r="H76" s="45">
        <f>AVERAGEIF($C$5:$C$64, "*1,2 gram*", H5:H64)</f>
        <v>0.86999999999999977</v>
      </c>
      <c r="I76" s="32">
        <f>AVERAGEIF($C$5:$C$64, "*1,2 gram*", I5:I64)</f>
        <v>0.40289502999491061</v>
      </c>
      <c r="J76" s="32">
        <f>AVERAGEIF($C$5:$C$64, "*1,2 gram*", J5:J64)</f>
        <v>0.74980391591332252</v>
      </c>
      <c r="K76" s="38">
        <f>SUMIF($C$5:$C$64, "*1,2 gram*", K5:K64)</f>
        <v>5434</v>
      </c>
      <c r="L76" s="38">
        <f>SUMIF($C$5:$C$64, "*1,2 gram*", L5:L64)</f>
        <v>1087</v>
      </c>
      <c r="M76" s="37">
        <f>SUMIF($C$5:$C$64, "*1,2 gram*", M5:M64)</f>
        <v>7841</v>
      </c>
      <c r="N76" s="37">
        <f>SUMIF($C$5:$C$64, "*1,2 gram*", N5:N64)</f>
        <v>2510</v>
      </c>
      <c r="O76" s="37">
        <f t="shared" si="0"/>
        <v>13275</v>
      </c>
      <c r="P76" s="37">
        <f t="shared" si="0"/>
        <v>3597</v>
      </c>
    </row>
    <row r="77" spans="2:16" x14ac:dyDescent="0.25">
      <c r="C77" s="10" t="s">
        <v>86</v>
      </c>
      <c r="D77" s="32">
        <f>AVERAGEIF($C$5:$C$64, "*1,2,3 gram*", D5:D64)</f>
        <v>0.77678994784257949</v>
      </c>
      <c r="E77" s="32">
        <f>AVERAGEIF($C$5:$C$64, "*1,2,3 gram*", E5:E64)</f>
        <v>0.83416099222244811</v>
      </c>
      <c r="F77" s="32">
        <f>AVERAGEIF($C$5:$C$64, "*1,2,3 gram*", F5:F64)</f>
        <v>0.66364551863041288</v>
      </c>
      <c r="G77" s="32">
        <f>AVERAGEIF($C$5:$C$64, "*1,2,3 gram*", G5:G64)</f>
        <v>0.12253584229390681</v>
      </c>
      <c r="H77" s="45">
        <f>AVERAGEIF($C$5:$C$64, "*1,2,3 gram*", H5:H64)</f>
        <v>0.86999999999999977</v>
      </c>
      <c r="I77" s="32">
        <f>AVERAGEIF($C$5:$C$64, "*1,2,3 gram*", I5:I64)</f>
        <v>0.39309068046215984</v>
      </c>
      <c r="J77" s="32">
        <f>AVERAGEIF($C$5:$C$64, "*1,2,3 gram*", J5:J64)</f>
        <v>0.7345103217119574</v>
      </c>
      <c r="K77" s="38">
        <f>SUMIF($C$5:$C$64, "*1,2,3 gram*", K5:K64)</f>
        <v>5272</v>
      </c>
      <c r="L77" s="38">
        <f>SUMIF($C$5:$C$64, "*1,2,3 gram*", L5:L64)</f>
        <v>1094</v>
      </c>
      <c r="M77" s="37">
        <f>SUMIF($C$5:$C$64, "*1,2,3 gram*", M5:M64)</f>
        <v>7834</v>
      </c>
      <c r="N77" s="37">
        <f>SUMIF($C$5:$C$64, "*1,2,3 gram*", N5:N64)</f>
        <v>2672</v>
      </c>
      <c r="O77" s="37">
        <f t="shared" si="0"/>
        <v>13106</v>
      </c>
      <c r="P77" s="37">
        <f t="shared" si="0"/>
        <v>3766</v>
      </c>
    </row>
    <row r="78" spans="2:16" x14ac:dyDescent="0.25">
      <c r="C78" s="10" t="s">
        <v>64</v>
      </c>
      <c r="D78" s="32">
        <f>AVERAGEIF($C$5:$C$64, "*Support Vector Machine*", D5:D64)</f>
        <v>0.75296348980559502</v>
      </c>
      <c r="E78" s="32">
        <f>AVERAGEIF($C$5:$C$64, "*Support Vector Machine*", E5:E64)</f>
        <v>0.76351007973709661</v>
      </c>
      <c r="F78" s="32">
        <f>AVERAGEIF($C$5:$C$64, "*Support Vector Machine*", F5:F64)</f>
        <v>0.7278952668680766</v>
      </c>
      <c r="G78" s="32">
        <f>AVERAGEIF($C$5:$C$64, "*Support Vector Machine*", G5:G64)</f>
        <v>0.22473118279569892</v>
      </c>
      <c r="H78" s="45">
        <f>AVERAGEIF($C$5:$C$64, "*Support Vector Machine*", H5:H64)</f>
        <v>0.86999999999999966</v>
      </c>
      <c r="I78" s="32">
        <f>AVERAGEIF($C$5:$C$64, "*Support Vector Machine*", I5:I64)</f>
        <v>0.47631322483188765</v>
      </c>
      <c r="J78" s="32">
        <f>AVERAGEIF($C$5:$C$64, "*Support Vector Machine*", J5:J64)</f>
        <v>0.72356029226587515</v>
      </c>
      <c r="K78" s="38">
        <f>SUMIF($C$5:$C$64, "*Support Vector Machine*", K5:K64)</f>
        <v>7228</v>
      </c>
      <c r="L78" s="38">
        <f>SUMIF($C$5:$C$64, "*Support Vector Machine*", L5:L64)</f>
        <v>2508</v>
      </c>
      <c r="M78" s="38">
        <f>SUMIF($C$5:$C$64, "*Support Vector Machine*", M5:M64)</f>
        <v>8652</v>
      </c>
      <c r="N78" s="38">
        <f>SUMIF($C$5:$C$64, "*Support Vector Machine*", N5:N64)</f>
        <v>2702</v>
      </c>
      <c r="O78" s="37">
        <f t="shared" si="0"/>
        <v>15880</v>
      </c>
      <c r="P78" s="37">
        <f t="shared" si="0"/>
        <v>5210</v>
      </c>
    </row>
    <row r="79" spans="2:16" x14ac:dyDescent="0.25">
      <c r="C79" s="10" t="s">
        <v>54</v>
      </c>
      <c r="D79" s="32">
        <f>AVERAGEIF($C$5:$C$64, "*Logistic Regression*", D5:D64)</f>
        <v>0.70251303935514453</v>
      </c>
      <c r="E79" s="32">
        <f>AVERAGEIF($C$5:$C$64, "*Logistic Regression*", E5:E64)</f>
        <v>0.84611739700799171</v>
      </c>
      <c r="F79" s="32">
        <f>AVERAGEIF($C$5:$C$64, "*Logistic Regression*", F5:F64)</f>
        <v>0.45760322255790536</v>
      </c>
      <c r="G79" s="32">
        <f>AVERAGEIF($C$5:$C$64, "*Logistic Regression*", G5:G64)</f>
        <v>7.956989247311827E-2</v>
      </c>
      <c r="H79" s="45">
        <f>AVERAGEIF($C$5:$C$64, "*Logistic Regression*", H5:H64)</f>
        <v>0.86999999999999966</v>
      </c>
      <c r="I79" s="32">
        <f>AVERAGEIF($C$5:$C$64, "*Logistic Regression*", I5:I64)</f>
        <v>0.26858655751551186</v>
      </c>
      <c r="J79" s="32">
        <f>AVERAGEIF($C$5:$C$64, "*Logistic Regression*", J5:J64)</f>
        <v>0.52553517119082149</v>
      </c>
      <c r="K79" s="38">
        <f>SUMIF($C$5:$C$64, "*Logistic Regression*", K5:K64)</f>
        <v>4544</v>
      </c>
      <c r="L79" s="38">
        <f>SUMIF($C$5:$C$64, "*Logistic Regression*", L5:L64)</f>
        <v>888</v>
      </c>
      <c r="M79" s="38">
        <f>SUMIF($C$5:$C$64, "*Logistic Regression*", M5:M64)</f>
        <v>10272</v>
      </c>
      <c r="N79" s="38">
        <f>SUMIF($C$5:$C$64, "*Logistic Regression*", N5:N64)</f>
        <v>5386</v>
      </c>
      <c r="O79" s="37">
        <f t="shared" si="0"/>
        <v>14816</v>
      </c>
      <c r="P79" s="37">
        <f t="shared" si="0"/>
        <v>6274</v>
      </c>
    </row>
    <row r="80" spans="2:16" x14ac:dyDescent="0.25">
      <c r="C80" s="10" t="s">
        <v>55</v>
      </c>
      <c r="D80" s="32">
        <f>AVERAGEIF($C$5:$C$64, "*Multinomial Bayes*", D5:D64)</f>
        <v>0.70293978188715023</v>
      </c>
      <c r="E80" s="32">
        <f>AVERAGEIF($C$5:$C$64, "*Multinomial Bayes*", E5:E64)</f>
        <v>0.83113673478884886</v>
      </c>
      <c r="F80" s="32">
        <f>AVERAGEIF($C$5:$C$64, "*Multinomial Bayes*", F5:F64)</f>
        <v>0.47160120845921444</v>
      </c>
      <c r="G80" s="32">
        <f>AVERAGEIF($C$5:$C$64, "*Multinomial Bayes*", G5:G64)</f>
        <v>9.1218637992831544E-2</v>
      </c>
      <c r="H80" s="45">
        <f>AVERAGEIF($C$5:$C$64, "*Multinomial Bayes*", H5:H64)</f>
        <v>0.86999999999999966</v>
      </c>
      <c r="I80" s="32">
        <f>AVERAGEIF($C$5:$C$64, "*Multinomial Bayes*", I5:I64)</f>
        <v>0.28140992322602298</v>
      </c>
      <c r="J80" s="32">
        <f>AVERAGEIF($C$5:$C$64, "*Multinomial Bayes*", J5:J64)</f>
        <v>0.53208359548884177</v>
      </c>
      <c r="K80" s="38">
        <f>SUMIF($C$5:$C$64, "*Multinomial Bayes*", K5:K64)</f>
        <v>4683</v>
      </c>
      <c r="L80" s="38">
        <f>SUMIF($C$5:$C$64, "*Multinomial Bayes*", L5:L64)</f>
        <v>1018</v>
      </c>
      <c r="M80" s="38">
        <f>SUMIF($C$5:$C$64, "*Multinomial Bayes*", M5:M64)</f>
        <v>10142</v>
      </c>
      <c r="N80" s="38">
        <f>SUMIF($C$5:$C$64, "*Multinomial Bayes*", N5:N64)</f>
        <v>5247</v>
      </c>
      <c r="O80" s="37">
        <f t="shared" si="0"/>
        <v>14825</v>
      </c>
      <c r="P80" s="37">
        <f t="shared" si="0"/>
        <v>6265</v>
      </c>
    </row>
    <row r="81" spans="3:16" x14ac:dyDescent="0.25">
      <c r="C81" s="10" t="s">
        <v>56</v>
      </c>
      <c r="D81" s="32">
        <f>AVERAGEIF($C$5:$C$64, "*Random Forest*", D5:D64)</f>
        <v>0.68880986249407306</v>
      </c>
      <c r="E81" s="32">
        <f>AVERAGEIF($C$5:$C$64, "*Random Forest*", E5:E64)</f>
        <v>0.86361618516892191</v>
      </c>
      <c r="F81" s="32">
        <f>AVERAGEIF($C$5:$C$64, "*Random Forest*", F5:F64)</f>
        <v>0.40211480362537766</v>
      </c>
      <c r="G81" s="32">
        <f>AVERAGEIF($C$5:$C$64, "*Random Forest*", G5:G64)</f>
        <v>5.6093189964157714E-2</v>
      </c>
      <c r="H81" s="45">
        <f>AVERAGEIF($C$5:$C$64, "*Random Forest*", H5:H64)</f>
        <v>0.86999999999999966</v>
      </c>
      <c r="I81" s="32">
        <f>AVERAGEIF($C$5:$C$64, "*Random Forest*", I5:I64)</f>
        <v>0.22910399679476764</v>
      </c>
      <c r="J81" s="32">
        <f>AVERAGEIF($C$5:$C$64, "*Random Forest*", J5:J64)</f>
        <v>0.48835872321974078</v>
      </c>
      <c r="K81" s="38">
        <f>SUMIF($C$5:$C$64, "*Random Forest*", K5:K64)</f>
        <v>3993</v>
      </c>
      <c r="L81" s="38">
        <f>SUMIF($C$5:$C$64, "*Random Forest*", L5:L64)</f>
        <v>626</v>
      </c>
      <c r="M81" s="38">
        <f>SUMIF($C$5:$C$64, "*Random Forest*", M5:M64)</f>
        <v>10534</v>
      </c>
      <c r="N81" s="38">
        <f>SUMIF($C$5:$C$64, "*Random Forest*", N5:N64)</f>
        <v>5937</v>
      </c>
      <c r="O81" s="37">
        <f t="shared" si="0"/>
        <v>14527</v>
      </c>
      <c r="P81" s="37">
        <f t="shared" si="0"/>
        <v>6563</v>
      </c>
    </row>
  </sheetData>
  <sortState xmlns:xlrd2="http://schemas.microsoft.com/office/spreadsheetml/2017/richdata2" ref="B5:P64">
    <sortCondition ref="B5:B6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95E2-8100-432E-BF48-C0E500CE1167}">
  <dimension ref="B2:O9"/>
  <sheetViews>
    <sheetView workbookViewId="0">
      <selection activeCell="I5" sqref="I5"/>
    </sheetView>
  </sheetViews>
  <sheetFormatPr defaultRowHeight="15" x14ac:dyDescent="0.25"/>
  <cols>
    <col min="1" max="1" width="5.7109375" customWidth="1"/>
    <col min="2" max="2" width="42.28515625" customWidth="1"/>
    <col min="6" max="6" width="18.42578125" customWidth="1"/>
    <col min="7" max="7" width="9.85546875" customWidth="1"/>
    <col min="8" max="8" width="16.85546875" customWidth="1"/>
    <col min="9" max="9" width="11.5703125" customWidth="1"/>
    <col min="14" max="14" width="18.42578125" customWidth="1"/>
    <col min="15" max="15" width="20" customWidth="1"/>
  </cols>
  <sheetData>
    <row r="2" spans="2:15" x14ac:dyDescent="0.25">
      <c r="B2" s="1" t="s">
        <v>149</v>
      </c>
    </row>
    <row r="4" spans="2:15" x14ac:dyDescent="0.25">
      <c r="B4" s="17"/>
      <c r="C4" s="12" t="s">
        <v>0</v>
      </c>
      <c r="D4" s="12" t="s">
        <v>1</v>
      </c>
      <c r="E4" s="12" t="s">
        <v>2</v>
      </c>
      <c r="F4" s="12" t="s">
        <v>3</v>
      </c>
      <c r="G4" s="12" t="s">
        <v>75</v>
      </c>
      <c r="H4" s="12" t="s">
        <v>5</v>
      </c>
      <c r="I4" s="12" t="s">
        <v>52</v>
      </c>
      <c r="J4" s="12" t="s">
        <v>9</v>
      </c>
      <c r="K4" s="12" t="s">
        <v>11</v>
      </c>
      <c r="L4" s="12" t="s">
        <v>10</v>
      </c>
      <c r="M4" s="12" t="s">
        <v>12</v>
      </c>
      <c r="N4" s="12" t="s">
        <v>13</v>
      </c>
      <c r="O4" s="3" t="s">
        <v>14</v>
      </c>
    </row>
    <row r="5" spans="2:15" x14ac:dyDescent="0.25">
      <c r="B5" s="6" t="s">
        <v>42</v>
      </c>
      <c r="C5" s="6">
        <v>0.75</v>
      </c>
      <c r="D5" s="6">
        <v>0.71</v>
      </c>
      <c r="E5" s="6">
        <v>0.78</v>
      </c>
      <c r="F5" s="15">
        <v>0.28000000000000003</v>
      </c>
      <c r="G5" s="6">
        <v>0.84</v>
      </c>
      <c r="H5" s="6">
        <v>0.75</v>
      </c>
      <c r="I5" s="30">
        <f>(2*D5*E5)/(D5+E5)</f>
        <v>0.74335570469798651</v>
      </c>
      <c r="J5" s="6">
        <v>517</v>
      </c>
      <c r="K5" s="15">
        <v>208</v>
      </c>
      <c r="L5" s="15">
        <v>536</v>
      </c>
      <c r="M5" s="6">
        <v>145</v>
      </c>
      <c r="N5" s="15">
        <f>J5+L5</f>
        <v>1053</v>
      </c>
      <c r="O5" s="15">
        <f>K5+M5</f>
        <v>353</v>
      </c>
    </row>
    <row r="6" spans="2:15" x14ac:dyDescent="0.25">
      <c r="B6" s="22" t="s">
        <v>39</v>
      </c>
      <c r="C6" s="16">
        <v>0.53</v>
      </c>
      <c r="D6" s="16" t="s">
        <v>6</v>
      </c>
      <c r="E6" s="16" t="s">
        <v>6</v>
      </c>
      <c r="F6" s="16">
        <v>0</v>
      </c>
      <c r="G6" s="16">
        <v>0.53</v>
      </c>
      <c r="H6" s="16">
        <v>0.5</v>
      </c>
      <c r="I6" s="29" t="s">
        <v>6</v>
      </c>
      <c r="J6" s="16">
        <v>0</v>
      </c>
      <c r="K6" s="16">
        <v>0</v>
      </c>
      <c r="L6" s="16">
        <v>744</v>
      </c>
      <c r="M6" s="16">
        <v>662</v>
      </c>
      <c r="N6" s="16">
        <f t="shared" ref="N6:N8" si="0">J6+L6</f>
        <v>744</v>
      </c>
      <c r="O6" s="16">
        <f t="shared" ref="O6:O8" si="1">K6+M6</f>
        <v>662</v>
      </c>
    </row>
    <row r="7" spans="2:15" x14ac:dyDescent="0.25">
      <c r="B7" s="22" t="s">
        <v>40</v>
      </c>
      <c r="C7" s="16">
        <v>0.53</v>
      </c>
      <c r="D7" s="16" t="s">
        <v>6</v>
      </c>
      <c r="E7" s="16" t="s">
        <v>6</v>
      </c>
      <c r="F7" s="16">
        <v>0</v>
      </c>
      <c r="G7" s="16">
        <v>0.53</v>
      </c>
      <c r="H7" s="16">
        <v>0.5</v>
      </c>
      <c r="I7" s="29" t="s">
        <v>6</v>
      </c>
      <c r="J7" s="16">
        <v>0</v>
      </c>
      <c r="K7" s="16">
        <v>0</v>
      </c>
      <c r="L7" s="16">
        <v>744</v>
      </c>
      <c r="M7" s="16">
        <v>662</v>
      </c>
      <c r="N7" s="16">
        <f t="shared" si="0"/>
        <v>744</v>
      </c>
      <c r="O7" s="16">
        <f t="shared" si="1"/>
        <v>662</v>
      </c>
    </row>
    <row r="8" spans="2:15" x14ac:dyDescent="0.25">
      <c r="B8" s="22" t="s">
        <v>41</v>
      </c>
      <c r="C8" s="7">
        <v>0.75</v>
      </c>
      <c r="D8" s="7">
        <v>0.73</v>
      </c>
      <c r="E8" s="16">
        <v>0.73</v>
      </c>
      <c r="F8" s="7">
        <v>0.24</v>
      </c>
      <c r="G8" s="7">
        <v>0.84</v>
      </c>
      <c r="H8" s="7">
        <v>0.75</v>
      </c>
      <c r="I8" s="29">
        <f>(2*D8*E8)/(D8+E8)</f>
        <v>0.72999999999999987</v>
      </c>
      <c r="J8" s="16">
        <v>486</v>
      </c>
      <c r="K8" s="7">
        <v>176</v>
      </c>
      <c r="L8" s="7">
        <v>568</v>
      </c>
      <c r="M8" s="16">
        <v>176</v>
      </c>
      <c r="N8" s="7">
        <f t="shared" si="0"/>
        <v>1054</v>
      </c>
      <c r="O8" s="7">
        <f t="shared" si="1"/>
        <v>352</v>
      </c>
    </row>
    <row r="9" spans="2:15" x14ac:dyDescent="0.25">
      <c r="B9" s="4" t="s">
        <v>44</v>
      </c>
      <c r="C9" s="13">
        <v>0.53</v>
      </c>
      <c r="D9" s="13" t="s">
        <v>6</v>
      </c>
      <c r="E9" s="13" t="s">
        <v>6</v>
      </c>
      <c r="F9" s="13">
        <v>0</v>
      </c>
      <c r="G9" s="13">
        <v>0.53</v>
      </c>
      <c r="H9" s="13">
        <v>0.5</v>
      </c>
      <c r="I9" s="25" t="s">
        <v>6</v>
      </c>
      <c r="J9" s="13">
        <v>0</v>
      </c>
      <c r="K9" s="13">
        <v>0</v>
      </c>
      <c r="L9" s="13">
        <v>744</v>
      </c>
      <c r="M9" s="13">
        <v>662</v>
      </c>
      <c r="N9" s="13">
        <f>J9+L9</f>
        <v>744</v>
      </c>
      <c r="O9" s="13">
        <f>K9+M9</f>
        <v>662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2C3C3-66F1-4153-B7EE-E1E83D8AFBBA}">
  <dimension ref="A1:O11"/>
  <sheetViews>
    <sheetView workbookViewId="0">
      <selection activeCell="B2" sqref="B2"/>
    </sheetView>
  </sheetViews>
  <sheetFormatPr defaultRowHeight="15" x14ac:dyDescent="0.25"/>
  <cols>
    <col min="1" max="1" width="8" customWidth="1"/>
    <col min="2" max="2" width="37" customWidth="1"/>
    <col min="6" max="6" width="20.42578125" customWidth="1"/>
    <col min="7" max="7" width="18.5703125" customWidth="1"/>
    <col min="8" max="8" width="16.85546875" customWidth="1"/>
    <col min="9" max="9" width="12.140625" customWidth="1"/>
    <col min="14" max="14" width="18.42578125" customWidth="1"/>
    <col min="15" max="15" width="20" customWidth="1"/>
  </cols>
  <sheetData>
    <row r="1" spans="1:15" x14ac:dyDescent="0.25">
      <c r="A1" s="20"/>
    </row>
    <row r="2" spans="1:15" x14ac:dyDescent="0.25">
      <c r="A2" s="20"/>
      <c r="B2" s="1" t="s">
        <v>150</v>
      </c>
    </row>
    <row r="4" spans="1:15" x14ac:dyDescent="0.25">
      <c r="B4" s="17"/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52</v>
      </c>
      <c r="J4" s="12" t="s">
        <v>9</v>
      </c>
      <c r="K4" s="12" t="s">
        <v>11</v>
      </c>
      <c r="L4" s="12" t="s">
        <v>10</v>
      </c>
      <c r="M4" s="12" t="s">
        <v>12</v>
      </c>
      <c r="N4" s="12" t="s">
        <v>13</v>
      </c>
      <c r="O4" s="3" t="s">
        <v>14</v>
      </c>
    </row>
    <row r="5" spans="1:15" x14ac:dyDescent="0.25">
      <c r="B5" s="6" t="s">
        <v>42</v>
      </c>
      <c r="C5" s="6">
        <v>0.68</v>
      </c>
      <c r="D5" s="15">
        <v>0.69</v>
      </c>
      <c r="E5" s="6">
        <v>0.61</v>
      </c>
      <c r="F5" s="15">
        <v>0.25</v>
      </c>
      <c r="G5" s="6">
        <v>0.75</v>
      </c>
      <c r="H5" s="6">
        <v>0.68</v>
      </c>
      <c r="I5" s="30">
        <f>(2*D5*E5)/(D5+E5)</f>
        <v>0.64753846153846151</v>
      </c>
      <c r="J5" s="6">
        <v>401</v>
      </c>
      <c r="K5" s="15">
        <v>183</v>
      </c>
      <c r="L5" s="15">
        <v>561</v>
      </c>
      <c r="M5" s="6">
        <v>261</v>
      </c>
      <c r="N5" s="6">
        <f>J5+L5</f>
        <v>962</v>
      </c>
      <c r="O5" s="6">
        <f>K5+M5</f>
        <v>444</v>
      </c>
    </row>
    <row r="6" spans="1:15" x14ac:dyDescent="0.25">
      <c r="B6" s="22" t="s">
        <v>24</v>
      </c>
      <c r="C6" s="16">
        <v>0.64</v>
      </c>
      <c r="D6" s="7">
        <v>0.72</v>
      </c>
      <c r="E6" s="16">
        <v>0.39</v>
      </c>
      <c r="F6" s="16">
        <v>0.13</v>
      </c>
      <c r="G6" s="16">
        <v>0.67</v>
      </c>
      <c r="H6" s="16">
        <v>0.63</v>
      </c>
      <c r="I6" s="29">
        <f t="shared" ref="I6:I11" si="0">(2*D6*E6)/(D6+E6)</f>
        <v>0.505945945945946</v>
      </c>
      <c r="J6" s="16">
        <v>261</v>
      </c>
      <c r="K6" s="16">
        <v>100</v>
      </c>
      <c r="L6" s="16">
        <v>644</v>
      </c>
      <c r="M6" s="16">
        <v>401</v>
      </c>
      <c r="N6" s="16">
        <f t="shared" ref="N6:N10" si="1">J6+L6</f>
        <v>905</v>
      </c>
      <c r="O6" s="16">
        <f t="shared" ref="O6:O10" si="2">K6+M6</f>
        <v>501</v>
      </c>
    </row>
    <row r="7" spans="1:15" x14ac:dyDescent="0.25">
      <c r="B7" s="22" t="s">
        <v>25</v>
      </c>
      <c r="C7" s="16">
        <v>0.53</v>
      </c>
      <c r="D7" s="16" t="s">
        <v>6</v>
      </c>
      <c r="E7" s="16" t="s">
        <v>6</v>
      </c>
      <c r="F7" s="7">
        <v>0</v>
      </c>
      <c r="G7" s="16">
        <v>0.53</v>
      </c>
      <c r="H7" s="16">
        <v>0.5</v>
      </c>
      <c r="I7" s="29" t="s">
        <v>6</v>
      </c>
      <c r="J7" s="16">
        <v>0</v>
      </c>
      <c r="K7" s="7">
        <v>0</v>
      </c>
      <c r="L7" s="7">
        <v>744</v>
      </c>
      <c r="M7" s="16">
        <v>662</v>
      </c>
      <c r="N7" s="16">
        <f t="shared" si="1"/>
        <v>744</v>
      </c>
      <c r="O7" s="16">
        <f t="shared" si="2"/>
        <v>662</v>
      </c>
    </row>
    <row r="8" spans="1:15" x14ac:dyDescent="0.25">
      <c r="B8" s="22" t="s">
        <v>26</v>
      </c>
      <c r="C8" s="16">
        <v>0.56000000000000005</v>
      </c>
      <c r="D8" s="16">
        <v>0.6</v>
      </c>
      <c r="E8" s="16">
        <v>0.18</v>
      </c>
      <c r="F8" s="16">
        <v>0.11</v>
      </c>
      <c r="G8" s="16">
        <v>0.6</v>
      </c>
      <c r="H8" s="16">
        <v>0.54</v>
      </c>
      <c r="I8" s="29">
        <f t="shared" si="0"/>
        <v>0.27692307692307688</v>
      </c>
      <c r="J8" s="16">
        <v>119</v>
      </c>
      <c r="K8" s="16">
        <v>79</v>
      </c>
      <c r="L8" s="16">
        <v>665</v>
      </c>
      <c r="M8" s="16">
        <v>543</v>
      </c>
      <c r="N8" s="16">
        <f t="shared" si="1"/>
        <v>784</v>
      </c>
      <c r="O8" s="16">
        <f t="shared" si="2"/>
        <v>622</v>
      </c>
    </row>
    <row r="9" spans="1:15" x14ac:dyDescent="0.25">
      <c r="B9" s="22" t="s">
        <v>27</v>
      </c>
      <c r="C9" s="16">
        <v>0.53</v>
      </c>
      <c r="D9" s="16" t="s">
        <v>6</v>
      </c>
      <c r="E9" s="16" t="s">
        <v>6</v>
      </c>
      <c r="F9" s="7">
        <v>0</v>
      </c>
      <c r="G9" s="16">
        <v>0.53</v>
      </c>
      <c r="H9" s="16">
        <v>0.5</v>
      </c>
      <c r="I9" s="29" t="s">
        <v>6</v>
      </c>
      <c r="J9" s="16">
        <v>0</v>
      </c>
      <c r="K9" s="7">
        <v>0</v>
      </c>
      <c r="L9" s="7">
        <v>744</v>
      </c>
      <c r="M9" s="16">
        <v>662</v>
      </c>
      <c r="N9" s="16">
        <f t="shared" si="1"/>
        <v>744</v>
      </c>
      <c r="O9" s="16">
        <f t="shared" si="2"/>
        <v>662</v>
      </c>
    </row>
    <row r="10" spans="1:15" x14ac:dyDescent="0.25">
      <c r="B10" s="22" t="s">
        <v>30</v>
      </c>
      <c r="C10" s="16">
        <v>0.65</v>
      </c>
      <c r="D10" s="16">
        <v>0.68</v>
      </c>
      <c r="E10" s="16">
        <v>0.46</v>
      </c>
      <c r="F10" s="16">
        <v>0.19</v>
      </c>
      <c r="G10" s="16">
        <v>0.7</v>
      </c>
      <c r="H10" s="16">
        <v>0.63</v>
      </c>
      <c r="I10" s="29">
        <f t="shared" si="0"/>
        <v>0.54877192982456136</v>
      </c>
      <c r="J10" s="16">
        <v>305</v>
      </c>
      <c r="K10" s="16">
        <v>142</v>
      </c>
      <c r="L10" s="16">
        <v>602</v>
      </c>
      <c r="M10" s="16">
        <v>357</v>
      </c>
      <c r="N10" s="16">
        <f t="shared" si="1"/>
        <v>907</v>
      </c>
      <c r="O10" s="16">
        <f t="shared" si="2"/>
        <v>499</v>
      </c>
    </row>
    <row r="11" spans="1:15" x14ac:dyDescent="0.25">
      <c r="B11" s="4" t="s">
        <v>44</v>
      </c>
      <c r="C11" s="13">
        <v>0.53</v>
      </c>
      <c r="D11" s="13" t="s">
        <v>6</v>
      </c>
      <c r="E11" s="13" t="s">
        <v>6</v>
      </c>
      <c r="F11" s="4">
        <v>0</v>
      </c>
      <c r="G11" s="13">
        <v>0.53</v>
      </c>
      <c r="H11" s="13">
        <v>0.5</v>
      </c>
      <c r="I11" s="25" t="s">
        <v>6</v>
      </c>
      <c r="J11" s="13">
        <v>0</v>
      </c>
      <c r="K11" s="4">
        <v>0</v>
      </c>
      <c r="L11" s="13">
        <v>744</v>
      </c>
      <c r="M11" s="13">
        <v>662</v>
      </c>
      <c r="N11" s="13">
        <f>J11+L11</f>
        <v>744</v>
      </c>
      <c r="O11" s="13">
        <f>K11+M11</f>
        <v>662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539E3-1958-4DC8-8E92-414521EDE877}">
  <dimension ref="A2:O16"/>
  <sheetViews>
    <sheetView zoomScaleNormal="100" workbookViewId="0">
      <selection activeCell="B3" sqref="B3"/>
    </sheetView>
  </sheetViews>
  <sheetFormatPr defaultRowHeight="15" x14ac:dyDescent="0.25"/>
  <cols>
    <col min="1" max="1" width="5.5703125" customWidth="1"/>
    <col min="2" max="2" width="51.5703125" customWidth="1"/>
    <col min="6" max="6" width="15.28515625" customWidth="1"/>
    <col min="7" max="7" width="8" customWidth="1"/>
    <col min="8" max="8" width="12.7109375" customWidth="1"/>
    <col min="9" max="9" width="10.85546875" customWidth="1"/>
    <col min="14" max="14" width="18.42578125" customWidth="1"/>
    <col min="15" max="15" width="20" customWidth="1"/>
  </cols>
  <sheetData>
    <row r="2" spans="1:15" x14ac:dyDescent="0.25">
      <c r="A2" s="18"/>
      <c r="B2" s="1" t="s">
        <v>157</v>
      </c>
    </row>
    <row r="3" spans="1:15" x14ac:dyDescent="0.25">
      <c r="I3" s="31"/>
    </row>
    <row r="4" spans="1:15" x14ac:dyDescent="0.25">
      <c r="B4" s="17"/>
      <c r="C4" s="12" t="s">
        <v>0</v>
      </c>
      <c r="D4" s="12" t="s">
        <v>1</v>
      </c>
      <c r="E4" s="12" t="s">
        <v>2</v>
      </c>
      <c r="F4" s="12" t="s">
        <v>59</v>
      </c>
      <c r="G4" s="12" t="s">
        <v>4</v>
      </c>
      <c r="H4" s="12" t="s">
        <v>58</v>
      </c>
      <c r="I4" s="24" t="s">
        <v>52</v>
      </c>
      <c r="J4" s="12" t="s">
        <v>9</v>
      </c>
      <c r="K4" s="12" t="s">
        <v>11</v>
      </c>
      <c r="L4" s="12" t="s">
        <v>10</v>
      </c>
      <c r="M4" s="12" t="s">
        <v>12</v>
      </c>
      <c r="N4" s="12" t="s">
        <v>13</v>
      </c>
      <c r="O4" s="3" t="s">
        <v>14</v>
      </c>
    </row>
    <row r="5" spans="1:15" x14ac:dyDescent="0.25">
      <c r="B5" s="6" t="s">
        <v>42</v>
      </c>
      <c r="C5" s="6">
        <v>0.77</v>
      </c>
      <c r="D5" s="6">
        <v>0.79</v>
      </c>
      <c r="E5" s="6">
        <v>0.7</v>
      </c>
      <c r="F5" s="6">
        <v>0.17</v>
      </c>
      <c r="G5" s="6">
        <v>0.83</v>
      </c>
      <c r="H5" s="6">
        <v>0.77</v>
      </c>
      <c r="I5" s="30">
        <f t="shared" ref="I5:I13" si="0">(2*C5*E5)/(D5+E5)</f>
        <v>0.72348993288590591</v>
      </c>
      <c r="J5" s="15">
        <v>463</v>
      </c>
      <c r="K5" s="6">
        <v>123</v>
      </c>
      <c r="L5" s="6">
        <v>621</v>
      </c>
      <c r="M5" s="6">
        <v>199</v>
      </c>
      <c r="N5" s="6">
        <f>J5+L5</f>
        <v>1084</v>
      </c>
      <c r="O5" s="6">
        <f>K5+M5</f>
        <v>322</v>
      </c>
    </row>
    <row r="6" spans="1:15" x14ac:dyDescent="0.25">
      <c r="B6" s="22" t="s">
        <v>32</v>
      </c>
      <c r="C6" s="16">
        <v>0.64</v>
      </c>
      <c r="D6" s="16">
        <v>0.63</v>
      </c>
      <c r="E6" s="16">
        <v>0.59</v>
      </c>
      <c r="F6" s="16">
        <v>0.31</v>
      </c>
      <c r="G6" s="16">
        <v>0.7</v>
      </c>
      <c r="H6" s="16">
        <v>0.64</v>
      </c>
      <c r="I6" s="29">
        <f t="shared" si="0"/>
        <v>0.61901639344262294</v>
      </c>
      <c r="J6" s="16">
        <v>390</v>
      </c>
      <c r="K6" s="16">
        <v>231</v>
      </c>
      <c r="L6" s="16">
        <v>513</v>
      </c>
      <c r="M6" s="16">
        <v>272</v>
      </c>
      <c r="N6" s="16">
        <f t="shared" ref="N6:N14" si="1">J6+L6</f>
        <v>903</v>
      </c>
      <c r="O6" s="16">
        <f t="shared" ref="O6:O13" si="2">K6+M6</f>
        <v>503</v>
      </c>
    </row>
    <row r="7" spans="1:15" x14ac:dyDescent="0.25">
      <c r="B7" s="22" t="s">
        <v>33</v>
      </c>
      <c r="C7" s="16">
        <v>0.67</v>
      </c>
      <c r="D7" s="16">
        <v>0.65</v>
      </c>
      <c r="E7" s="16">
        <v>0.66</v>
      </c>
      <c r="F7" s="16">
        <v>0.31</v>
      </c>
      <c r="G7" s="16">
        <v>0.72</v>
      </c>
      <c r="H7" s="16">
        <v>0.67</v>
      </c>
      <c r="I7" s="29">
        <f t="shared" si="0"/>
        <v>0.67511450381679394</v>
      </c>
      <c r="J7" s="16">
        <v>436</v>
      </c>
      <c r="K7" s="16">
        <v>234</v>
      </c>
      <c r="L7" s="16">
        <v>510</v>
      </c>
      <c r="M7" s="16">
        <v>226</v>
      </c>
      <c r="N7" s="16">
        <f t="shared" si="1"/>
        <v>946</v>
      </c>
      <c r="O7" s="16">
        <f t="shared" si="2"/>
        <v>460</v>
      </c>
    </row>
    <row r="8" spans="1:15" x14ac:dyDescent="0.25">
      <c r="B8" s="22" t="s">
        <v>34</v>
      </c>
      <c r="C8" s="16">
        <v>0.64</v>
      </c>
      <c r="D8" s="16">
        <v>0.66</v>
      </c>
      <c r="E8" s="16">
        <v>0.5</v>
      </c>
      <c r="F8" s="16">
        <v>0.24</v>
      </c>
      <c r="G8" s="16">
        <v>0.7</v>
      </c>
      <c r="H8" s="16">
        <v>0.63</v>
      </c>
      <c r="I8" s="29">
        <f t="shared" si="0"/>
        <v>0.55172413793103448</v>
      </c>
      <c r="J8" s="16">
        <v>333</v>
      </c>
      <c r="K8" s="16">
        <v>175</v>
      </c>
      <c r="L8" s="16">
        <v>569</v>
      </c>
      <c r="M8" s="16">
        <v>329</v>
      </c>
      <c r="N8" s="16">
        <f t="shared" si="1"/>
        <v>902</v>
      </c>
      <c r="O8" s="16">
        <f t="shared" si="2"/>
        <v>504</v>
      </c>
    </row>
    <row r="9" spans="1:15" x14ac:dyDescent="0.25">
      <c r="B9" s="22" t="s">
        <v>35</v>
      </c>
      <c r="C9" s="16">
        <v>0.75</v>
      </c>
      <c r="D9" s="16">
        <v>0.75</v>
      </c>
      <c r="E9" s="16">
        <v>0.71</v>
      </c>
      <c r="F9" s="16">
        <v>0.21</v>
      </c>
      <c r="G9" s="16">
        <v>0.81</v>
      </c>
      <c r="H9" s="16">
        <v>0.75</v>
      </c>
      <c r="I9" s="29">
        <f t="shared" si="0"/>
        <v>0.72945205479452058</v>
      </c>
      <c r="J9" s="7">
        <v>468</v>
      </c>
      <c r="K9" s="16">
        <v>159</v>
      </c>
      <c r="L9" s="16">
        <v>585</v>
      </c>
      <c r="M9" s="16">
        <v>194</v>
      </c>
      <c r="N9" s="16">
        <f t="shared" si="1"/>
        <v>1053</v>
      </c>
      <c r="O9" s="16">
        <f t="shared" si="2"/>
        <v>353</v>
      </c>
    </row>
    <row r="10" spans="1:15" x14ac:dyDescent="0.25">
      <c r="B10" s="22" t="s">
        <v>36</v>
      </c>
      <c r="C10" s="16">
        <v>0.62</v>
      </c>
      <c r="D10" s="16">
        <v>0.63</v>
      </c>
      <c r="E10" s="16">
        <v>0.46</v>
      </c>
      <c r="F10" s="16">
        <v>0.24</v>
      </c>
      <c r="G10" s="16">
        <v>0.69</v>
      </c>
      <c r="H10" s="16">
        <v>0.61</v>
      </c>
      <c r="I10" s="29">
        <f t="shared" si="0"/>
        <v>0.52330275229357792</v>
      </c>
      <c r="J10" s="16">
        <v>305</v>
      </c>
      <c r="K10" s="16">
        <v>176</v>
      </c>
      <c r="L10" s="16">
        <v>568</v>
      </c>
      <c r="M10" s="16">
        <v>357</v>
      </c>
      <c r="N10" s="16">
        <f t="shared" si="1"/>
        <v>873</v>
      </c>
      <c r="O10" s="16">
        <f t="shared" si="2"/>
        <v>533</v>
      </c>
    </row>
    <row r="11" spans="1:15" x14ac:dyDescent="0.25">
      <c r="B11" s="22" t="s">
        <v>37</v>
      </c>
      <c r="C11" s="16">
        <v>0.56999999999999995</v>
      </c>
      <c r="D11" s="16">
        <v>0.6</v>
      </c>
      <c r="E11" s="16">
        <v>0.28000000000000003</v>
      </c>
      <c r="F11" s="7">
        <v>0.17</v>
      </c>
      <c r="G11" s="16">
        <v>0.65</v>
      </c>
      <c r="H11" s="16">
        <v>0.56000000000000005</v>
      </c>
      <c r="I11" s="29">
        <f t="shared" si="0"/>
        <v>0.36272727272727273</v>
      </c>
      <c r="J11" s="16">
        <v>187</v>
      </c>
      <c r="K11" s="16">
        <v>126</v>
      </c>
      <c r="L11" s="16">
        <v>618</v>
      </c>
      <c r="M11" s="16">
        <v>475</v>
      </c>
      <c r="N11" s="16">
        <f t="shared" si="1"/>
        <v>805</v>
      </c>
      <c r="O11" s="16">
        <f t="shared" si="2"/>
        <v>601</v>
      </c>
    </row>
    <row r="12" spans="1:15" x14ac:dyDescent="0.25">
      <c r="B12" s="22" t="s">
        <v>38</v>
      </c>
      <c r="C12" s="16">
        <v>0.64</v>
      </c>
      <c r="D12" s="16">
        <v>0.66</v>
      </c>
      <c r="E12" s="16">
        <v>0.51</v>
      </c>
      <c r="F12" s="16">
        <v>0.24</v>
      </c>
      <c r="G12" s="16">
        <v>0.72</v>
      </c>
      <c r="H12" s="16">
        <v>0.64</v>
      </c>
      <c r="I12" s="29">
        <f t="shared" si="0"/>
        <v>0.55794871794871803</v>
      </c>
      <c r="J12" s="16">
        <v>337</v>
      </c>
      <c r="K12" s="16">
        <v>175</v>
      </c>
      <c r="L12" s="16">
        <v>569</v>
      </c>
      <c r="M12" s="16">
        <v>325</v>
      </c>
      <c r="N12" s="16">
        <f t="shared" si="1"/>
        <v>906</v>
      </c>
      <c r="O12" s="16">
        <f t="shared" si="2"/>
        <v>500</v>
      </c>
    </row>
    <row r="13" spans="1:15" x14ac:dyDescent="0.25">
      <c r="B13" s="22" t="s">
        <v>43</v>
      </c>
      <c r="C13" s="16">
        <v>0.69</v>
      </c>
      <c r="D13" s="16">
        <v>0.69</v>
      </c>
      <c r="E13" s="16">
        <v>0.6</v>
      </c>
      <c r="F13" s="16">
        <v>0.24</v>
      </c>
      <c r="G13" s="16">
        <v>0.76</v>
      </c>
      <c r="H13" s="16">
        <v>0.68</v>
      </c>
      <c r="I13" s="29">
        <f t="shared" si="0"/>
        <v>0.64186046511627903</v>
      </c>
      <c r="J13" s="16">
        <v>400</v>
      </c>
      <c r="K13" s="16">
        <v>176</v>
      </c>
      <c r="L13" s="16">
        <v>568</v>
      </c>
      <c r="M13" s="16">
        <v>262</v>
      </c>
      <c r="N13" s="16">
        <f t="shared" si="1"/>
        <v>968</v>
      </c>
      <c r="O13" s="16">
        <f t="shared" si="2"/>
        <v>438</v>
      </c>
    </row>
    <row r="14" spans="1:15" x14ac:dyDescent="0.25">
      <c r="B14" s="4" t="s">
        <v>44</v>
      </c>
      <c r="C14" s="13">
        <v>0.53</v>
      </c>
      <c r="D14" s="13" t="s">
        <v>6</v>
      </c>
      <c r="E14" s="13" t="s">
        <v>6</v>
      </c>
      <c r="F14" s="13">
        <v>0</v>
      </c>
      <c r="G14" s="13">
        <v>0.53</v>
      </c>
      <c r="H14" s="13">
        <v>0.5</v>
      </c>
      <c r="I14" s="25" t="s">
        <v>6</v>
      </c>
      <c r="J14" s="13">
        <v>0</v>
      </c>
      <c r="K14" s="13">
        <v>0</v>
      </c>
      <c r="L14" s="13">
        <v>744</v>
      </c>
      <c r="M14" s="13">
        <v>662</v>
      </c>
      <c r="N14" s="13">
        <f t="shared" si="1"/>
        <v>744</v>
      </c>
      <c r="O14" s="13">
        <f>K14+M14</f>
        <v>662</v>
      </c>
    </row>
    <row r="15" spans="1:15" x14ac:dyDescent="0.25">
      <c r="I15" s="31"/>
    </row>
    <row r="16" spans="1:15" x14ac:dyDescent="0.25">
      <c r="I16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D191-F8B0-4D80-876E-61A906812980}">
  <dimension ref="B2:O19"/>
  <sheetViews>
    <sheetView zoomScaleNormal="100" workbookViewId="0">
      <selection activeCell="A11" sqref="A11"/>
    </sheetView>
  </sheetViews>
  <sheetFormatPr defaultRowHeight="15" x14ac:dyDescent="0.25"/>
  <cols>
    <col min="1" max="1" width="5.28515625" customWidth="1"/>
    <col min="2" max="2" width="40" customWidth="1"/>
    <col min="6" max="6" width="20.42578125" customWidth="1"/>
    <col min="7" max="7" width="9.85546875" customWidth="1"/>
    <col min="8" max="8" width="16.85546875" customWidth="1"/>
    <col min="9" max="9" width="12" customWidth="1"/>
    <col min="14" max="14" width="18.42578125" customWidth="1"/>
    <col min="15" max="15" width="20" customWidth="1"/>
  </cols>
  <sheetData>
    <row r="2" spans="2:15" x14ac:dyDescent="0.25">
      <c r="B2" s="1" t="s">
        <v>156</v>
      </c>
    </row>
    <row r="4" spans="2:15" x14ac:dyDescent="0.25">
      <c r="B4" s="17"/>
      <c r="C4" s="12" t="s">
        <v>0</v>
      </c>
      <c r="D4" s="12" t="s">
        <v>1</v>
      </c>
      <c r="E4" s="12" t="s">
        <v>2</v>
      </c>
      <c r="F4" s="12" t="s">
        <v>3</v>
      </c>
      <c r="G4" s="12" t="s">
        <v>4</v>
      </c>
      <c r="H4" s="12" t="s">
        <v>5</v>
      </c>
      <c r="I4" s="12" t="s">
        <v>52</v>
      </c>
      <c r="J4" s="12" t="s">
        <v>9</v>
      </c>
      <c r="K4" s="12" t="s">
        <v>11</v>
      </c>
      <c r="L4" s="12" t="s">
        <v>10</v>
      </c>
      <c r="M4" s="12" t="s">
        <v>12</v>
      </c>
      <c r="N4" s="12" t="s">
        <v>13</v>
      </c>
      <c r="O4" s="3" t="s">
        <v>14</v>
      </c>
    </row>
    <row r="5" spans="2:15" x14ac:dyDescent="0.25">
      <c r="B5" s="6" t="s">
        <v>53</v>
      </c>
      <c r="C5" s="6">
        <v>0.75</v>
      </c>
      <c r="D5" s="6">
        <v>0.76</v>
      </c>
      <c r="E5" s="15">
        <v>0.67</v>
      </c>
      <c r="F5" s="15">
        <v>0.19</v>
      </c>
      <c r="G5" s="6">
        <v>0.82</v>
      </c>
      <c r="H5" s="6">
        <v>0.74</v>
      </c>
      <c r="I5" s="30">
        <f t="shared" ref="I5:I18" si="0">(2*D5*E5)/(D5+E5)</f>
        <v>0.71216783216783208</v>
      </c>
      <c r="J5" s="15">
        <v>441</v>
      </c>
      <c r="K5" s="15">
        <v>136</v>
      </c>
      <c r="L5" s="15">
        <v>608</v>
      </c>
      <c r="M5" s="15">
        <v>221</v>
      </c>
      <c r="N5" s="6">
        <f>J5+L5</f>
        <v>1049</v>
      </c>
      <c r="O5" s="6">
        <f>K5+M5</f>
        <v>357</v>
      </c>
    </row>
    <row r="6" spans="2:15" x14ac:dyDescent="0.25">
      <c r="B6" s="22" t="s">
        <v>15</v>
      </c>
      <c r="C6" s="16">
        <v>0.65</v>
      </c>
      <c r="D6" s="16">
        <v>0.66</v>
      </c>
      <c r="E6" s="16">
        <v>0.55000000000000004</v>
      </c>
      <c r="F6" s="16">
        <v>0.26</v>
      </c>
      <c r="G6" s="16">
        <v>0.69</v>
      </c>
      <c r="H6" s="16">
        <v>0.65</v>
      </c>
      <c r="I6" s="29">
        <f t="shared" si="0"/>
        <v>0.60000000000000009</v>
      </c>
      <c r="J6" s="16">
        <v>363</v>
      </c>
      <c r="K6" s="16">
        <v>190</v>
      </c>
      <c r="L6" s="16">
        <v>554</v>
      </c>
      <c r="M6" s="16">
        <v>299</v>
      </c>
      <c r="N6" s="16">
        <f>J6+L6</f>
        <v>917</v>
      </c>
      <c r="O6" s="16">
        <f>K6+M6</f>
        <v>489</v>
      </c>
    </row>
    <row r="7" spans="2:15" x14ac:dyDescent="0.25">
      <c r="B7" s="22" t="s">
        <v>16</v>
      </c>
      <c r="C7" s="16">
        <v>0.6</v>
      </c>
      <c r="D7" s="16">
        <v>0.63</v>
      </c>
      <c r="E7" s="16">
        <v>0.35</v>
      </c>
      <c r="F7" s="16">
        <v>0.18</v>
      </c>
      <c r="G7" s="16">
        <v>0.66</v>
      </c>
      <c r="H7" s="16">
        <v>0.57999999999999996</v>
      </c>
      <c r="I7" s="29">
        <f t="shared" si="0"/>
        <v>0.44999999999999996</v>
      </c>
      <c r="J7" s="16">
        <v>230</v>
      </c>
      <c r="K7" s="16">
        <v>135</v>
      </c>
      <c r="L7" s="16">
        <v>609</v>
      </c>
      <c r="M7" s="16">
        <v>432</v>
      </c>
      <c r="N7" s="16">
        <f t="shared" ref="N7:N16" si="1">J7+L7</f>
        <v>839</v>
      </c>
      <c r="O7" s="16">
        <f t="shared" ref="O7:O16" si="2">K7+M7</f>
        <v>567</v>
      </c>
    </row>
    <row r="8" spans="2:15" x14ac:dyDescent="0.25">
      <c r="B8" s="22" t="s">
        <v>17</v>
      </c>
      <c r="C8" s="16">
        <v>0.53</v>
      </c>
      <c r="D8" s="16" t="s">
        <v>6</v>
      </c>
      <c r="E8" s="16" t="s">
        <v>6</v>
      </c>
      <c r="F8" s="7">
        <v>0</v>
      </c>
      <c r="G8" s="16">
        <v>0.5</v>
      </c>
      <c r="H8" s="16">
        <v>0.5</v>
      </c>
      <c r="I8" s="29" t="s">
        <v>6</v>
      </c>
      <c r="J8" s="16">
        <v>0</v>
      </c>
      <c r="K8" s="16">
        <v>0</v>
      </c>
      <c r="L8" s="7">
        <v>744</v>
      </c>
      <c r="M8" s="16">
        <v>662</v>
      </c>
      <c r="N8" s="16">
        <f t="shared" si="1"/>
        <v>744</v>
      </c>
      <c r="O8" s="16">
        <f t="shared" si="2"/>
        <v>662</v>
      </c>
    </row>
    <row r="9" spans="2:15" x14ac:dyDescent="0.25">
      <c r="B9" s="22" t="s">
        <v>18</v>
      </c>
      <c r="C9" s="16">
        <v>0.56999999999999995</v>
      </c>
      <c r="D9" s="16">
        <v>0.55000000000000004</v>
      </c>
      <c r="E9" s="16">
        <v>0.53</v>
      </c>
      <c r="F9" s="16">
        <v>0.38</v>
      </c>
      <c r="G9" s="16">
        <v>0.56999999999999995</v>
      </c>
      <c r="H9" s="16">
        <v>0.56999999999999995</v>
      </c>
      <c r="I9" s="29">
        <f t="shared" si="0"/>
        <v>0.53981481481481486</v>
      </c>
      <c r="J9" s="16">
        <v>348</v>
      </c>
      <c r="K9" s="16">
        <v>284</v>
      </c>
      <c r="L9" s="16">
        <v>460</v>
      </c>
      <c r="M9" s="16">
        <v>314</v>
      </c>
      <c r="N9" s="16">
        <f t="shared" si="1"/>
        <v>808</v>
      </c>
      <c r="O9" s="16">
        <f t="shared" si="2"/>
        <v>598</v>
      </c>
    </row>
    <row r="10" spans="2:15" x14ac:dyDescent="0.25">
      <c r="B10" s="22" t="s">
        <v>19</v>
      </c>
      <c r="C10" s="16">
        <v>0.72</v>
      </c>
      <c r="D10" s="16">
        <v>0.75</v>
      </c>
      <c r="E10" s="16">
        <v>0.61</v>
      </c>
      <c r="F10" s="16">
        <v>0.18</v>
      </c>
      <c r="G10" s="16">
        <v>0.8</v>
      </c>
      <c r="H10" s="16">
        <v>0.72</v>
      </c>
      <c r="I10" s="29">
        <f t="shared" si="0"/>
        <v>0.67279411764705888</v>
      </c>
      <c r="J10" s="16">
        <v>406</v>
      </c>
      <c r="K10" s="16">
        <v>134</v>
      </c>
      <c r="L10" s="16">
        <v>610</v>
      </c>
      <c r="M10" s="16">
        <v>256</v>
      </c>
      <c r="N10" s="16">
        <f t="shared" si="1"/>
        <v>1016</v>
      </c>
      <c r="O10" s="16">
        <f t="shared" si="2"/>
        <v>390</v>
      </c>
    </row>
    <row r="11" spans="2:15" x14ac:dyDescent="0.25">
      <c r="B11" s="22" t="s">
        <v>20</v>
      </c>
      <c r="C11" s="16">
        <v>0.53</v>
      </c>
      <c r="D11" s="16" t="s">
        <v>6</v>
      </c>
      <c r="E11" s="16" t="s">
        <v>6</v>
      </c>
      <c r="F11" s="7">
        <v>0</v>
      </c>
      <c r="G11" s="16">
        <v>0.5</v>
      </c>
      <c r="H11" s="16">
        <v>0.5</v>
      </c>
      <c r="I11" s="29" t="s">
        <v>6</v>
      </c>
      <c r="J11" s="16">
        <v>0</v>
      </c>
      <c r="K11" s="16">
        <v>0</v>
      </c>
      <c r="L11" s="16">
        <v>744</v>
      </c>
      <c r="M11" s="16">
        <v>662</v>
      </c>
      <c r="N11" s="16">
        <f t="shared" si="1"/>
        <v>744</v>
      </c>
      <c r="O11" s="16">
        <f t="shared" si="2"/>
        <v>662</v>
      </c>
    </row>
    <row r="12" spans="2:15" x14ac:dyDescent="0.25">
      <c r="B12" s="22" t="s">
        <v>21</v>
      </c>
      <c r="C12" s="16">
        <v>0.53</v>
      </c>
      <c r="D12" s="16" t="s">
        <v>6</v>
      </c>
      <c r="E12" s="16" t="s">
        <v>6</v>
      </c>
      <c r="F12" s="7">
        <v>0</v>
      </c>
      <c r="G12" s="16">
        <v>0.5</v>
      </c>
      <c r="H12" s="16">
        <v>0.5</v>
      </c>
      <c r="I12" s="29" t="s">
        <v>6</v>
      </c>
      <c r="J12" s="16">
        <v>0</v>
      </c>
      <c r="K12" s="16">
        <v>0</v>
      </c>
      <c r="L12" s="16">
        <v>744</v>
      </c>
      <c r="M12" s="16">
        <v>662</v>
      </c>
      <c r="N12" s="16">
        <f t="shared" si="1"/>
        <v>744</v>
      </c>
      <c r="O12" s="16">
        <f t="shared" si="2"/>
        <v>662</v>
      </c>
    </row>
    <row r="13" spans="2:15" x14ac:dyDescent="0.25">
      <c r="B13" s="22" t="s">
        <v>22</v>
      </c>
      <c r="C13" s="16">
        <v>0.67</v>
      </c>
      <c r="D13" s="16">
        <v>0.72</v>
      </c>
      <c r="E13" s="16">
        <v>0.5</v>
      </c>
      <c r="F13" s="16">
        <v>0.17</v>
      </c>
      <c r="G13" s="16">
        <v>0.73</v>
      </c>
      <c r="H13" s="16">
        <v>0.66</v>
      </c>
      <c r="I13" s="29">
        <f t="shared" si="0"/>
        <v>0.5901639344262295</v>
      </c>
      <c r="J13" s="16">
        <v>331</v>
      </c>
      <c r="K13" s="7">
        <v>130</v>
      </c>
      <c r="L13" s="16">
        <v>614</v>
      </c>
      <c r="M13" s="16">
        <v>331</v>
      </c>
      <c r="N13" s="16">
        <f t="shared" si="1"/>
        <v>945</v>
      </c>
      <c r="O13" s="16">
        <f t="shared" si="2"/>
        <v>461</v>
      </c>
    </row>
    <row r="14" spans="2:15" x14ac:dyDescent="0.25">
      <c r="B14" s="22" t="s">
        <v>23</v>
      </c>
      <c r="C14" s="16">
        <v>0.65</v>
      </c>
      <c r="D14" s="16">
        <v>0.68</v>
      </c>
      <c r="E14" s="16">
        <v>0.48</v>
      </c>
      <c r="F14" s="16">
        <v>0.2</v>
      </c>
      <c r="G14" s="16">
        <v>0.7</v>
      </c>
      <c r="H14" s="16">
        <v>0.64</v>
      </c>
      <c r="I14" s="29">
        <f t="shared" si="0"/>
        <v>0.5627586206896551</v>
      </c>
      <c r="J14" s="16">
        <v>318</v>
      </c>
      <c r="K14" s="16">
        <v>150</v>
      </c>
      <c r="L14" s="16">
        <v>594</v>
      </c>
      <c r="M14" s="16">
        <v>344</v>
      </c>
      <c r="N14" s="16">
        <f t="shared" si="1"/>
        <v>912</v>
      </c>
      <c r="O14" s="16">
        <f t="shared" si="2"/>
        <v>494</v>
      </c>
    </row>
    <row r="15" spans="2:15" x14ac:dyDescent="0.25">
      <c r="B15" s="22" t="s">
        <v>28</v>
      </c>
      <c r="C15" s="16">
        <v>0.53</v>
      </c>
      <c r="D15" s="16" t="s">
        <v>6</v>
      </c>
      <c r="E15" s="16" t="s">
        <v>6</v>
      </c>
      <c r="F15" s="7">
        <v>0</v>
      </c>
      <c r="G15" s="16">
        <v>0.5</v>
      </c>
      <c r="H15" s="16">
        <v>0.5</v>
      </c>
      <c r="I15" s="29" t="s">
        <v>6</v>
      </c>
      <c r="J15" s="16">
        <v>0</v>
      </c>
      <c r="K15" s="16">
        <v>0</v>
      </c>
      <c r="L15" s="16">
        <v>744</v>
      </c>
      <c r="M15" s="16">
        <v>662</v>
      </c>
      <c r="N15" s="16">
        <f t="shared" si="1"/>
        <v>744</v>
      </c>
      <c r="O15" s="16">
        <f t="shared" si="2"/>
        <v>662</v>
      </c>
    </row>
    <row r="16" spans="2:15" x14ac:dyDescent="0.25">
      <c r="B16" s="22" t="s">
        <v>29</v>
      </c>
      <c r="C16" s="16">
        <v>0.68</v>
      </c>
      <c r="D16" s="16">
        <v>0.67</v>
      </c>
      <c r="E16" s="16">
        <v>0.6</v>
      </c>
      <c r="F16" s="16">
        <v>0.26</v>
      </c>
      <c r="G16" s="16">
        <v>0.71</v>
      </c>
      <c r="H16" s="16">
        <v>0.67</v>
      </c>
      <c r="I16" s="29">
        <f t="shared" si="0"/>
        <v>0.63307086614173236</v>
      </c>
      <c r="J16" s="16">
        <v>398</v>
      </c>
      <c r="K16" s="16">
        <v>192</v>
      </c>
      <c r="L16" s="16">
        <v>552</v>
      </c>
      <c r="M16" s="16">
        <v>264</v>
      </c>
      <c r="N16" s="16">
        <f t="shared" si="1"/>
        <v>950</v>
      </c>
      <c r="O16" s="16">
        <f t="shared" si="2"/>
        <v>456</v>
      </c>
    </row>
    <row r="17" spans="2:15" x14ac:dyDescent="0.25">
      <c r="B17" s="22" t="s">
        <v>31</v>
      </c>
      <c r="C17" s="16">
        <v>0.53</v>
      </c>
      <c r="D17" s="16" t="s">
        <v>6</v>
      </c>
      <c r="E17" s="16" t="s">
        <v>6</v>
      </c>
      <c r="F17" s="7">
        <v>0</v>
      </c>
      <c r="G17" s="16">
        <v>0.5</v>
      </c>
      <c r="H17" s="16">
        <v>0.5</v>
      </c>
      <c r="I17" s="29" t="s">
        <v>6</v>
      </c>
      <c r="J17" s="16">
        <v>0</v>
      </c>
      <c r="K17" s="16">
        <v>0</v>
      </c>
      <c r="L17" s="16">
        <v>744</v>
      </c>
      <c r="M17" s="16">
        <v>662</v>
      </c>
      <c r="N17" s="16">
        <f t="shared" ref="N17:N19" si="3">J17+L17</f>
        <v>744</v>
      </c>
      <c r="O17" s="16">
        <f t="shared" ref="O17:O18" si="4">K17+M17</f>
        <v>662</v>
      </c>
    </row>
    <row r="18" spans="2:15" x14ac:dyDescent="0.25">
      <c r="B18" s="22" t="s">
        <v>50</v>
      </c>
      <c r="C18" s="16">
        <v>0.64</v>
      </c>
      <c r="D18" s="16">
        <v>0.6</v>
      </c>
      <c r="E18" s="7">
        <v>0.69</v>
      </c>
      <c r="F18" s="16">
        <v>0.41</v>
      </c>
      <c r="G18" s="16">
        <v>0.67</v>
      </c>
      <c r="H18" s="16">
        <v>0.64</v>
      </c>
      <c r="I18" s="29">
        <f t="shared" si="0"/>
        <v>0.64186046511627903</v>
      </c>
      <c r="J18" s="7">
        <v>457</v>
      </c>
      <c r="K18" s="16">
        <v>305</v>
      </c>
      <c r="L18" s="16">
        <v>439</v>
      </c>
      <c r="M18" s="7">
        <v>205</v>
      </c>
      <c r="N18" s="16">
        <f t="shared" si="3"/>
        <v>896</v>
      </c>
      <c r="O18" s="16">
        <f t="shared" si="4"/>
        <v>510</v>
      </c>
    </row>
    <row r="19" spans="2:15" x14ac:dyDescent="0.25">
      <c r="B19" s="13" t="s">
        <v>44</v>
      </c>
      <c r="C19" s="13">
        <v>0.53</v>
      </c>
      <c r="D19" s="13" t="s">
        <v>6</v>
      </c>
      <c r="E19" s="13" t="s">
        <v>6</v>
      </c>
      <c r="F19" s="13">
        <v>0</v>
      </c>
      <c r="G19" s="13">
        <v>0.53</v>
      </c>
      <c r="H19" s="13">
        <v>0.5</v>
      </c>
      <c r="I19" s="25" t="s">
        <v>6</v>
      </c>
      <c r="J19" s="13">
        <v>0</v>
      </c>
      <c r="K19" s="13">
        <v>0</v>
      </c>
      <c r="L19" s="13">
        <v>744</v>
      </c>
      <c r="M19" s="13">
        <v>662</v>
      </c>
      <c r="N19" s="13">
        <f t="shared" si="3"/>
        <v>744</v>
      </c>
      <c r="O19" s="13">
        <f>K19+M19</f>
        <v>662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DCA75-6D1F-407D-9B92-D7C3135B05D5}">
  <dimension ref="A1:O27"/>
  <sheetViews>
    <sheetView topLeftCell="A7" zoomScaleNormal="100" workbookViewId="0">
      <selection activeCell="H27" sqref="H27"/>
    </sheetView>
  </sheetViews>
  <sheetFormatPr defaultRowHeight="15" x14ac:dyDescent="0.25"/>
  <cols>
    <col min="1" max="1" width="8" customWidth="1"/>
    <col min="2" max="2" width="38.5703125" customWidth="1"/>
    <col min="6" max="6" width="14.28515625" customWidth="1"/>
    <col min="7" max="7" width="7.42578125" customWidth="1"/>
    <col min="8" max="8" width="16.85546875" customWidth="1"/>
    <col min="9" max="9" width="13" style="31" customWidth="1"/>
    <col min="14" max="14" width="18.42578125" customWidth="1"/>
    <col min="15" max="15" width="20" customWidth="1"/>
  </cols>
  <sheetData>
    <row r="1" spans="1:15" x14ac:dyDescent="0.25">
      <c r="A1" s="20"/>
    </row>
    <row r="2" spans="1:15" x14ac:dyDescent="0.25">
      <c r="A2" s="19"/>
      <c r="B2" s="1" t="s">
        <v>152</v>
      </c>
    </row>
    <row r="3" spans="1:15" x14ac:dyDescent="0.25">
      <c r="A3" s="19"/>
      <c r="B3" t="s">
        <v>153</v>
      </c>
    </row>
    <row r="4" spans="1:15" x14ac:dyDescent="0.25">
      <c r="A4" s="19"/>
    </row>
    <row r="5" spans="1:15" x14ac:dyDescent="0.25">
      <c r="A5" s="19"/>
      <c r="B5" s="2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24" t="s">
        <v>52</v>
      </c>
      <c r="J5" s="12" t="s">
        <v>9</v>
      </c>
      <c r="K5" s="12" t="s">
        <v>11</v>
      </c>
      <c r="L5" s="12" t="s">
        <v>10</v>
      </c>
      <c r="M5" s="12" t="s">
        <v>12</v>
      </c>
      <c r="N5" s="12" t="s">
        <v>13</v>
      </c>
      <c r="O5" s="3" t="s">
        <v>14</v>
      </c>
    </row>
    <row r="6" spans="1:15" x14ac:dyDescent="0.25">
      <c r="A6" s="19"/>
      <c r="B6" s="15" t="s">
        <v>45</v>
      </c>
      <c r="C6" s="6">
        <v>0.82</v>
      </c>
      <c r="D6" s="6">
        <v>0.82</v>
      </c>
      <c r="E6" s="6">
        <v>0.79</v>
      </c>
      <c r="F6" s="6">
        <v>0.15</v>
      </c>
      <c r="G6" s="6">
        <v>0.9</v>
      </c>
      <c r="H6" s="6">
        <v>0.82</v>
      </c>
      <c r="I6" s="30">
        <f>(2*D6*E6)/(D6+E6)</f>
        <v>0.80472049689441005</v>
      </c>
      <c r="J6" s="6">
        <v>522</v>
      </c>
      <c r="K6" s="6">
        <v>115</v>
      </c>
      <c r="L6" s="6">
        <v>629</v>
      </c>
      <c r="M6" s="6">
        <v>140</v>
      </c>
      <c r="N6" s="6">
        <f>J6+L6</f>
        <v>1151</v>
      </c>
      <c r="O6" s="6">
        <f>K6+M6</f>
        <v>255</v>
      </c>
    </row>
    <row r="7" spans="1:15" x14ac:dyDescent="0.25">
      <c r="B7" s="13" t="s">
        <v>151</v>
      </c>
      <c r="C7" s="13">
        <v>0.81</v>
      </c>
      <c r="D7" s="13">
        <v>0.81</v>
      </c>
      <c r="E7" s="13">
        <v>0.78</v>
      </c>
      <c r="F7" s="13">
        <v>0.16</v>
      </c>
      <c r="G7" s="13">
        <v>0.86</v>
      </c>
      <c r="H7" s="13">
        <v>0.81</v>
      </c>
      <c r="I7" s="25">
        <f>(2*D7*E7)/(D7+E7)</f>
        <v>0.79471698113207545</v>
      </c>
      <c r="J7" s="13">
        <v>519</v>
      </c>
      <c r="K7" s="13">
        <v>122</v>
      </c>
      <c r="L7" s="13">
        <v>622</v>
      </c>
      <c r="M7" s="13">
        <v>143</v>
      </c>
      <c r="N7" s="13">
        <f>J7+L7</f>
        <v>1141</v>
      </c>
      <c r="O7" s="13">
        <f>K7+M7</f>
        <v>265</v>
      </c>
    </row>
    <row r="9" spans="1:15" x14ac:dyDescent="0.25">
      <c r="B9" s="1" t="s">
        <v>154</v>
      </c>
    </row>
    <row r="11" spans="1:15" x14ac:dyDescent="0.25">
      <c r="B11" s="17"/>
      <c r="C11" s="12" t="s">
        <v>0</v>
      </c>
      <c r="D11" s="12" t="s">
        <v>1</v>
      </c>
      <c r="E11" s="12" t="s">
        <v>2</v>
      </c>
      <c r="F11" s="12" t="s">
        <v>3</v>
      </c>
      <c r="G11" s="12" t="s">
        <v>4</v>
      </c>
      <c r="H11" s="12" t="s">
        <v>5</v>
      </c>
      <c r="I11" s="24" t="s">
        <v>52</v>
      </c>
      <c r="J11" s="12" t="s">
        <v>9</v>
      </c>
      <c r="K11" s="12" t="s">
        <v>11</v>
      </c>
      <c r="L11" s="12" t="s">
        <v>10</v>
      </c>
      <c r="M11" s="12" t="s">
        <v>12</v>
      </c>
      <c r="N11" s="12" t="s">
        <v>13</v>
      </c>
      <c r="O11" s="12" t="s">
        <v>14</v>
      </c>
    </row>
    <row r="12" spans="1:15" x14ac:dyDescent="0.25">
      <c r="B12" s="6" t="s">
        <v>155</v>
      </c>
      <c r="C12" s="6">
        <v>0.8</v>
      </c>
      <c r="D12" s="6">
        <v>0.79</v>
      </c>
      <c r="E12" s="6">
        <v>0.78</v>
      </c>
      <c r="F12" s="15">
        <v>0.19</v>
      </c>
      <c r="G12" s="6">
        <v>0.88</v>
      </c>
      <c r="H12" s="6">
        <v>0.79</v>
      </c>
      <c r="I12" s="30">
        <f t="shared" ref="I12:I17" si="0">(2*D12*E12)/(D12+E12)</f>
        <v>0.78496815286624211</v>
      </c>
      <c r="J12" s="6">
        <v>516</v>
      </c>
      <c r="K12" s="15">
        <v>141</v>
      </c>
      <c r="L12" s="15">
        <v>603</v>
      </c>
      <c r="M12" s="15">
        <v>146</v>
      </c>
      <c r="N12" s="6">
        <f>J12+L12</f>
        <v>1119</v>
      </c>
      <c r="O12" s="6">
        <f>K12+M12</f>
        <v>287</v>
      </c>
    </row>
    <row r="13" spans="1:15" x14ac:dyDescent="0.25">
      <c r="B13" s="22" t="s">
        <v>47</v>
      </c>
      <c r="C13" s="16">
        <v>0.75</v>
      </c>
      <c r="D13" s="16">
        <v>0.76</v>
      </c>
      <c r="E13" s="16">
        <v>0.67</v>
      </c>
      <c r="F13" s="16">
        <v>0.19</v>
      </c>
      <c r="G13" s="16">
        <v>0.82</v>
      </c>
      <c r="H13" s="16">
        <v>0.74</v>
      </c>
      <c r="I13" s="29">
        <f t="shared" si="0"/>
        <v>0.71216783216783208</v>
      </c>
      <c r="J13" s="16">
        <v>444</v>
      </c>
      <c r="K13" s="16">
        <v>138</v>
      </c>
      <c r="L13" s="16">
        <v>606</v>
      </c>
      <c r="M13" s="16">
        <v>218</v>
      </c>
      <c r="N13" s="16">
        <f t="shared" ref="N13:N16" si="1">J13+L13</f>
        <v>1050</v>
      </c>
      <c r="O13" s="16">
        <f t="shared" ref="O13:O16" si="2">K13+M13</f>
        <v>356</v>
      </c>
    </row>
    <row r="14" spans="1:15" x14ac:dyDescent="0.25">
      <c r="B14" s="22" t="s">
        <v>46</v>
      </c>
      <c r="C14" s="16">
        <v>0.77</v>
      </c>
      <c r="D14" s="16">
        <v>0.79</v>
      </c>
      <c r="E14" s="16">
        <v>0.7</v>
      </c>
      <c r="F14" s="7">
        <v>0.17</v>
      </c>
      <c r="G14" s="16">
        <v>0.83</v>
      </c>
      <c r="H14" s="16">
        <v>0.77</v>
      </c>
      <c r="I14" s="29">
        <f t="shared" si="0"/>
        <v>0.74228187919463084</v>
      </c>
      <c r="J14" s="16">
        <v>463</v>
      </c>
      <c r="K14" s="7">
        <v>123</v>
      </c>
      <c r="L14" s="16">
        <v>621</v>
      </c>
      <c r="M14" s="16">
        <v>199</v>
      </c>
      <c r="N14" s="16">
        <f t="shared" si="1"/>
        <v>1084</v>
      </c>
      <c r="O14" s="16">
        <f t="shared" si="2"/>
        <v>322</v>
      </c>
    </row>
    <row r="15" spans="1:15" x14ac:dyDescent="0.25">
      <c r="B15" s="22" t="s">
        <v>48</v>
      </c>
      <c r="C15" s="16">
        <v>0.75</v>
      </c>
      <c r="D15" s="16">
        <v>0.71</v>
      </c>
      <c r="E15" s="7">
        <v>0.78</v>
      </c>
      <c r="F15" s="16">
        <v>0.28000000000000003</v>
      </c>
      <c r="G15" s="16">
        <v>0.84</v>
      </c>
      <c r="H15" s="16">
        <v>0.75</v>
      </c>
      <c r="I15" s="29">
        <f t="shared" si="0"/>
        <v>0.74335570469798651</v>
      </c>
      <c r="J15" s="16">
        <v>517</v>
      </c>
      <c r="K15" s="16">
        <v>208</v>
      </c>
      <c r="L15" s="16">
        <v>536</v>
      </c>
      <c r="M15" s="7">
        <v>145</v>
      </c>
      <c r="N15" s="16">
        <f t="shared" si="1"/>
        <v>1053</v>
      </c>
      <c r="O15" s="16">
        <f t="shared" si="2"/>
        <v>353</v>
      </c>
    </row>
    <row r="16" spans="1:15" x14ac:dyDescent="0.25">
      <c r="B16" s="22" t="s">
        <v>49</v>
      </c>
      <c r="C16" s="16">
        <v>0.68</v>
      </c>
      <c r="D16" s="16">
        <v>0.69</v>
      </c>
      <c r="E16" s="16">
        <v>0.61</v>
      </c>
      <c r="F16" s="16">
        <v>0.25</v>
      </c>
      <c r="G16" s="16">
        <v>0.75</v>
      </c>
      <c r="H16" s="16">
        <v>0.68</v>
      </c>
      <c r="I16" s="29">
        <f t="shared" si="0"/>
        <v>0.64753846153846151</v>
      </c>
      <c r="J16" s="16">
        <v>401</v>
      </c>
      <c r="K16" s="16">
        <v>183</v>
      </c>
      <c r="L16" s="16">
        <v>561</v>
      </c>
      <c r="M16" s="16">
        <v>261</v>
      </c>
      <c r="N16" s="16">
        <f t="shared" si="1"/>
        <v>962</v>
      </c>
      <c r="O16" s="16">
        <f t="shared" si="2"/>
        <v>444</v>
      </c>
    </row>
    <row r="17" spans="2:15" x14ac:dyDescent="0.25">
      <c r="B17" s="4" t="s">
        <v>44</v>
      </c>
      <c r="C17" s="13">
        <v>0.53</v>
      </c>
      <c r="D17" s="13">
        <v>1</v>
      </c>
      <c r="E17" s="13">
        <v>0</v>
      </c>
      <c r="F17" s="13">
        <v>0</v>
      </c>
      <c r="G17" s="13">
        <v>0.48</v>
      </c>
      <c r="H17" s="13">
        <v>0.5</v>
      </c>
      <c r="I17" s="25">
        <f t="shared" si="0"/>
        <v>0</v>
      </c>
      <c r="J17" s="13">
        <v>3</v>
      </c>
      <c r="K17" s="13">
        <v>0</v>
      </c>
      <c r="L17" s="4">
        <v>744</v>
      </c>
      <c r="M17" s="13">
        <v>659</v>
      </c>
      <c r="N17" s="13">
        <f>J17+L17</f>
        <v>747</v>
      </c>
      <c r="O17" s="13">
        <f>K17+M17</f>
        <v>659</v>
      </c>
    </row>
    <row r="19" spans="2:15" x14ac:dyDescent="0.25">
      <c r="B19" s="1" t="s">
        <v>158</v>
      </c>
    </row>
    <row r="21" spans="2:15" x14ac:dyDescent="0.25">
      <c r="B21" s="17"/>
      <c r="C21" s="12" t="s">
        <v>0</v>
      </c>
      <c r="D21" s="12" t="s">
        <v>1</v>
      </c>
      <c r="E21" s="12" t="s">
        <v>2</v>
      </c>
      <c r="F21" s="12" t="s">
        <v>3</v>
      </c>
      <c r="G21" s="12" t="s">
        <v>4</v>
      </c>
      <c r="H21" s="12" t="s">
        <v>5</v>
      </c>
      <c r="I21" s="24" t="s">
        <v>52</v>
      </c>
      <c r="J21" s="12" t="s">
        <v>9</v>
      </c>
      <c r="K21" s="12" t="s">
        <v>11</v>
      </c>
      <c r="L21" s="12" t="s">
        <v>10</v>
      </c>
      <c r="M21" s="12" t="s">
        <v>12</v>
      </c>
      <c r="N21" s="12" t="s">
        <v>13</v>
      </c>
      <c r="O21" s="12" t="s">
        <v>14</v>
      </c>
    </row>
    <row r="22" spans="2:15" x14ac:dyDescent="0.25">
      <c r="B22" s="22" t="s">
        <v>51</v>
      </c>
      <c r="C22" s="16">
        <v>0.79</v>
      </c>
      <c r="D22" s="16">
        <v>0.78</v>
      </c>
      <c r="E22" s="7">
        <v>0.78</v>
      </c>
      <c r="F22" s="16">
        <v>0.19</v>
      </c>
      <c r="G22" s="7">
        <v>0.88</v>
      </c>
      <c r="H22" s="16">
        <v>0.79</v>
      </c>
      <c r="I22" s="7">
        <f t="shared" ref="I22:I25" si="3">(2*D22*E22)/(D22+E22)</f>
        <v>0.78</v>
      </c>
      <c r="J22" s="16">
        <v>515</v>
      </c>
      <c r="K22" s="16">
        <v>143</v>
      </c>
      <c r="L22" s="16">
        <v>601</v>
      </c>
      <c r="M22" s="16">
        <v>147</v>
      </c>
      <c r="N22" s="16">
        <f t="shared" ref="N22:N25" si="4">J22+L22</f>
        <v>1116</v>
      </c>
      <c r="O22" s="16">
        <f>K22+M22</f>
        <v>290</v>
      </c>
    </row>
    <row r="23" spans="2:15" x14ac:dyDescent="0.25">
      <c r="B23" s="22" t="s">
        <v>54</v>
      </c>
      <c r="C23" s="16">
        <v>0.79</v>
      </c>
      <c r="D23" s="16">
        <v>0.78</v>
      </c>
      <c r="E23" s="7">
        <v>0.78</v>
      </c>
      <c r="F23" s="16">
        <v>0.19</v>
      </c>
      <c r="G23" s="7">
        <v>0.88</v>
      </c>
      <c r="H23" s="16">
        <v>0.79</v>
      </c>
      <c r="I23" s="49">
        <f t="shared" si="3"/>
        <v>0.78</v>
      </c>
      <c r="J23" s="16">
        <v>515</v>
      </c>
      <c r="K23" s="16">
        <v>142</v>
      </c>
      <c r="L23" s="16">
        <v>602</v>
      </c>
      <c r="M23" s="16">
        <v>147</v>
      </c>
      <c r="N23" s="16">
        <f t="shared" si="4"/>
        <v>1117</v>
      </c>
      <c r="O23" s="16">
        <f t="shared" ref="O23:O25" si="5">K23+M23</f>
        <v>289</v>
      </c>
    </row>
    <row r="24" spans="2:15" x14ac:dyDescent="0.25">
      <c r="B24" s="22" t="s">
        <v>55</v>
      </c>
      <c r="C24" s="16">
        <v>0.75</v>
      </c>
      <c r="D24" s="16">
        <v>0.76</v>
      </c>
      <c r="E24" s="16">
        <v>0.69</v>
      </c>
      <c r="F24" s="16">
        <v>0.19</v>
      </c>
      <c r="G24" s="16">
        <v>0.83</v>
      </c>
      <c r="H24" s="16">
        <v>0.75</v>
      </c>
      <c r="I24" s="29">
        <f t="shared" si="3"/>
        <v>0.72331034482758616</v>
      </c>
      <c r="J24" s="16">
        <v>458</v>
      </c>
      <c r="K24" s="16">
        <v>142</v>
      </c>
      <c r="L24" s="16">
        <v>602</v>
      </c>
      <c r="M24" s="16">
        <v>204</v>
      </c>
      <c r="N24" s="16">
        <f t="shared" si="4"/>
        <v>1060</v>
      </c>
      <c r="O24" s="16">
        <f t="shared" si="5"/>
        <v>346</v>
      </c>
    </row>
    <row r="25" spans="2:15" x14ac:dyDescent="0.25">
      <c r="B25" s="22" t="s">
        <v>56</v>
      </c>
      <c r="C25" s="7">
        <v>0.8</v>
      </c>
      <c r="D25" s="7">
        <v>0.79</v>
      </c>
      <c r="E25" s="7">
        <v>0.78</v>
      </c>
      <c r="F25" s="7">
        <v>0.18</v>
      </c>
      <c r="G25" s="16">
        <v>0.87</v>
      </c>
      <c r="H25" s="7">
        <v>0.8</v>
      </c>
      <c r="I25" s="49">
        <f t="shared" si="3"/>
        <v>0.78496815286624211</v>
      </c>
      <c r="J25" s="7">
        <v>516</v>
      </c>
      <c r="K25" s="7">
        <v>137</v>
      </c>
      <c r="L25" s="7">
        <v>607</v>
      </c>
      <c r="M25" s="7">
        <v>146</v>
      </c>
      <c r="N25" s="16">
        <f t="shared" si="4"/>
        <v>1123</v>
      </c>
      <c r="O25" s="16">
        <f t="shared" si="5"/>
        <v>283</v>
      </c>
    </row>
    <row r="26" spans="2:15" x14ac:dyDescent="0.25">
      <c r="I26"/>
    </row>
    <row r="27" spans="2:15" x14ac:dyDescent="0.25">
      <c r="B27" t="s">
        <v>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Bag of word tests with stop wds</vt:lpstr>
      <vt:lpstr>Bag of words tests no stop word</vt:lpstr>
      <vt:lpstr>Sentiment</vt:lpstr>
      <vt:lpstr>Punctuation</vt:lpstr>
      <vt:lpstr>Lexical</vt:lpstr>
      <vt:lpstr>Grammar</vt:lpstr>
      <vt:lpstr>Categories 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Waters</dc:creator>
  <cp:lastModifiedBy>J</cp:lastModifiedBy>
  <dcterms:created xsi:type="dcterms:W3CDTF">2015-06-05T18:17:20Z</dcterms:created>
  <dcterms:modified xsi:type="dcterms:W3CDTF">2020-09-04T17:13:26Z</dcterms:modified>
</cp:coreProperties>
</file>