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Repos\online-java-2019-JeffWu06\Summatives\M8\"/>
    </mc:Choice>
  </mc:AlternateContent>
  <xr:revisionPtr revIDLastSave="0" documentId="13_ncr:1_{CCE5E94D-8C6A-4707-B468-940A31E6FFBA}" xr6:coauthVersionLast="44" xr6:coauthVersionMax="44" xr10:uidLastSave="{00000000-0000-0000-0000-000000000000}"/>
  <bookViews>
    <workbookView xWindow="28680" yWindow="-120" windowWidth="24240" windowHeight="13140" xr2:uid="{86C2261F-6CFE-4E51-92E2-EB0403455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" i="1" l="1"/>
  <c r="K42" i="1" l="1"/>
  <c r="D28" i="1" l="1"/>
  <c r="D30" i="1"/>
  <c r="D29" i="1"/>
  <c r="N17" i="1"/>
  <c r="N18" i="1"/>
  <c r="N19" i="1"/>
  <c r="L4" i="1"/>
  <c r="I41" i="1" s="1"/>
  <c r="L5" i="1"/>
  <c r="I42" i="1" s="1"/>
  <c r="J41" i="1" l="1"/>
  <c r="L42" i="1"/>
  <c r="K41" i="1" l="1"/>
  <c r="L41" i="1" s="1"/>
  <c r="M41" i="1" s="1"/>
  <c r="N41" i="1" s="1"/>
  <c r="M42" i="1"/>
  <c r="N42" i="1" s="1"/>
</calcChain>
</file>

<file path=xl/sharedStrings.xml><?xml version="1.0" encoding="utf-8"?>
<sst xmlns="http://schemas.openxmlformats.org/spreadsheetml/2006/main" count="108" uniqueCount="67">
  <si>
    <t>CustomerID</t>
  </si>
  <si>
    <t>FirstName</t>
  </si>
  <si>
    <t>LastName</t>
  </si>
  <si>
    <t>Phone</t>
  </si>
  <si>
    <t>Email</t>
  </si>
  <si>
    <t>John</t>
  </si>
  <si>
    <t>Doe</t>
  </si>
  <si>
    <t>555-555-1234</t>
  </si>
  <si>
    <t>jdoe@email.com</t>
  </si>
  <si>
    <t>Focker</t>
  </si>
  <si>
    <t>Greg</t>
  </si>
  <si>
    <t>999-999-6543</t>
  </si>
  <si>
    <t>gaylord@chicagomercy.com</t>
  </si>
  <si>
    <t>Pam</t>
  </si>
  <si>
    <t>ReservationID</t>
  </si>
  <si>
    <t>NumOfNights</t>
  </si>
  <si>
    <t>Tax</t>
  </si>
  <si>
    <t>GrandTotal</t>
  </si>
  <si>
    <t>PromotionID</t>
  </si>
  <si>
    <t>Description</t>
  </si>
  <si>
    <t>DiscountAmount</t>
  </si>
  <si>
    <t>DiscountPercentage</t>
  </si>
  <si>
    <t>Discount</t>
  </si>
  <si>
    <t>AddOnID</t>
  </si>
  <si>
    <t>Price</t>
  </si>
  <si>
    <t>FromDate</t>
  </si>
  <si>
    <t>ToDate</t>
  </si>
  <si>
    <t>RoomTypeID</t>
  </si>
  <si>
    <t>RoomDescription</t>
  </si>
  <si>
    <t>AmenityID</t>
  </si>
  <si>
    <t>AmenityDescription</t>
  </si>
  <si>
    <t>RoomID</t>
  </si>
  <si>
    <t>Floor</t>
  </si>
  <si>
    <t>Occupancy</t>
  </si>
  <si>
    <t>RoomPriceID</t>
  </si>
  <si>
    <t>PricePerNight</t>
  </si>
  <si>
    <t>ReservationRoomID</t>
  </si>
  <si>
    <t>AddonPriceID</t>
  </si>
  <si>
    <t>Quantity</t>
  </si>
  <si>
    <t>Single</t>
  </si>
  <si>
    <t>Double</t>
  </si>
  <si>
    <t>King</t>
  </si>
  <si>
    <t>CheckInDate</t>
  </si>
  <si>
    <t>CheckOutDate</t>
  </si>
  <si>
    <t>TaxRateID</t>
  </si>
  <si>
    <t>TaxRate</t>
  </si>
  <si>
    <t>null</t>
  </si>
  <si>
    <t>20OFF2</t>
  </si>
  <si>
    <t>$20 off for reservations of two rooms or more</t>
  </si>
  <si>
    <t>Fridge</t>
  </si>
  <si>
    <t>Spa bath</t>
  </si>
  <si>
    <t>PPV movie</t>
  </si>
  <si>
    <t>Room service</t>
  </si>
  <si>
    <t>RoomTotal</t>
  </si>
  <si>
    <t>AddOnTotal</t>
  </si>
  <si>
    <t>SubTotal</t>
  </si>
  <si>
    <t>AddOnPriceID</t>
  </si>
  <si>
    <t>GUILDIE10</t>
  </si>
  <si>
    <t>10% off room price for attendees of GuildCon</t>
  </si>
  <si>
    <t>BillID</t>
  </si>
  <si>
    <t>ReservationGuestID</t>
  </si>
  <si>
    <t>Age</t>
  </si>
  <si>
    <t>Samantha</t>
  </si>
  <si>
    <t>Henry</t>
  </si>
  <si>
    <t>Ocean view</t>
  </si>
  <si>
    <t>NumberOfNights</t>
  </si>
  <si>
    <t>RoomAddOnID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</si>
</sst>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1" xfId="0" applyFont="1" applyFill="1" applyBorder="1"/>
    <xf numFmtId="0" fontId="3" fillId="0" borderId="2" xfId="0" applyFont="1" applyFill="1" applyBorder="1"/>
    <xf numFmtId="0" fontId="0" fillId="0" borderId="3" xfId="0" applyFont="1" applyFill="1" applyBorder="1"/>
    <xf numFmtId="0" fontId="3" fillId="2" borderId="2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14" fontId="0" fillId="0" borderId="1" xfId="0" applyNumberFormat="1" applyFont="1" applyFill="1" applyBorder="1"/>
    <xf numFmtId="0" fontId="0" fillId="0" borderId="0" xfId="0" applyFill="1"/>
    <xf numFmtId="14" fontId="0" fillId="0" borderId="3" xfId="0" applyNumberFormat="1" applyFont="1" applyFill="1" applyBorder="1"/>
    <xf numFmtId="43" fontId="0" fillId="0" borderId="1" xfId="2" applyFont="1" applyFill="1" applyBorder="1"/>
    <xf numFmtId="9" fontId="0" fillId="0" borderId="1" xfId="3" applyFont="1" applyFill="1" applyBorder="1"/>
    <xf numFmtId="0" fontId="3" fillId="0" borderId="0" xfId="0" applyFont="1" applyFill="1" applyBorder="1"/>
    <xf numFmtId="14" fontId="0" fillId="0" borderId="0" xfId="0" applyNumberFormat="1" applyFill="1"/>
    <xf numFmtId="14" fontId="0" fillId="0" borderId="2" xfId="0" applyNumberFormat="1" applyFont="1" applyFill="1" applyBorder="1"/>
    <xf numFmtId="0" fontId="1" fillId="0" borderId="0" xfId="1" applyFill="1"/>
    <xf numFmtId="0" fontId="0" fillId="0" borderId="2" xfId="0" applyFont="1" applyFill="1" applyBorder="1"/>
    <xf numFmtId="43" fontId="0" fillId="0" borderId="1" xfId="2" applyNumberFormat="1" applyFont="1" applyFill="1" applyBorder="1"/>
    <xf numFmtId="43" fontId="0" fillId="0" borderId="1" xfId="0" applyNumberFormat="1" applyFont="1" applyFill="1" applyBorder="1"/>
    <xf numFmtId="43" fontId="0" fillId="0" borderId="3" xfId="0" applyNumberFormat="1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13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B2740-D4CD-467C-8356-A4F7B1C7535E}" name="Customer" displayName="Customer" ref="A3:E6" totalsRowShown="0" dataDxfId="133">
  <autoFilter ref="A3:E6" xr:uid="{93B0097E-1557-4341-A37E-42C34489D9CC}"/>
  <tableColumns count="5">
    <tableColumn id="1" xr3:uid="{C8D9C1D9-0155-40D2-95A3-5E992AF1C09F}" name="CustomerID" dataDxfId="132"/>
    <tableColumn id="2" xr3:uid="{571F6B0E-A503-455E-99EF-2E4AAC84BCB5}" name="FirstName" dataDxfId="131"/>
    <tableColumn id="3" xr3:uid="{4015445B-B720-4DB5-A806-4257300C2996}" name="LastName" dataDxfId="130"/>
    <tableColumn id="4" xr3:uid="{07D73A91-094F-42DF-AA55-8860AB2399BB}" name="Phone" dataDxfId="129"/>
    <tableColumn id="5" xr3:uid="{4364F21C-3485-4AAB-9D50-717310FB8FF7}" name="Email" dataDxfId="128" dataCellStyle="Hyperlink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ABDC99-B5D0-41DB-A158-4AE7D08B9EBD}" name="ReservationRoom" displayName="ReservationRoom" ref="K16:O20" totalsRowShown="0" headerRowDxfId="58" dataDxfId="56" headerRowBorderDxfId="57" tableBorderDxfId="55" totalsRowBorderDxfId="54">
  <autoFilter ref="K16:O20" xr:uid="{9318FDE1-23A6-4627-9E21-BE5F87FD44D4}"/>
  <tableColumns count="5">
    <tableColumn id="1" xr3:uid="{77B2AAFD-222B-43EC-A5ED-F557FB51698A}" name="ReservationRoomID" dataDxfId="53"/>
    <tableColumn id="2" xr3:uid="{503DDDD8-13D6-4B89-94EA-0E98B83BF7FB}" name="ReservationID" dataDxfId="52"/>
    <tableColumn id="3" xr3:uid="{09F3E480-1FD3-42DB-B4E1-3FC59F0A17BA}" name="RoomPriceID" dataDxfId="51"/>
    <tableColumn id="4" xr3:uid="{A3DFD23E-BE03-42C3-A422-3672196CFE2D}" name="PricePerNight" dataDxfId="50">
      <calculatedColumnFormula>VLOOKUP(ReservationRoom[[#This Row],[RoomPriceID]],RoomPrice[],3,FALSE)</calculatedColumnFormula>
    </tableColumn>
    <tableColumn id="5" xr3:uid="{F76BCE77-801E-4CA6-9905-0E7FF97F07E6}" name="NumberOfNights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4785F7-D2A0-47F0-94AF-FBC3DDC5C4CC}" name="ReservationAddOn" displayName="ReservationAddOn" ref="A27:E30" totalsRowShown="0" headerRowDxfId="49" dataDxfId="47" headerRowBorderDxfId="48" tableBorderDxfId="46" totalsRowBorderDxfId="45">
  <autoFilter ref="A27:E30" xr:uid="{04383DF7-9313-4487-BBDA-E82D4803FDF8}"/>
  <tableColumns count="5">
    <tableColumn id="1" xr3:uid="{04160216-5197-42D7-94E3-C9E7FC652E73}" name="RoomAddOnID" dataDxfId="44"/>
    <tableColumn id="2" xr3:uid="{43A93524-CFE7-45C0-AE41-ECDFEF54A045}" name="ReservationRoomID" dataDxfId="43"/>
    <tableColumn id="3" xr3:uid="{AEF05AA9-B5D6-4A23-8E19-E25F886BB8F3}" name="AddonPriceID" dataDxfId="42"/>
    <tableColumn id="4" xr3:uid="{CC69BECB-4C2E-416A-AFE7-AC8010E16694}" name="Price" dataDxfId="41"/>
    <tableColumn id="5" xr3:uid="{3F20B47B-307A-482C-8647-ED294F138193}" name="Quantity" dataDxfId="4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601FBC-B6CE-4289-80D9-12B5BD7E6EC2}" name="RoomAmenity" displayName="RoomAmenity" ref="Q17:R24" totalsRowShown="0" headerRowDxfId="39" dataDxfId="37" headerRowBorderDxfId="38" tableBorderDxfId="36" totalsRowBorderDxfId="35">
  <autoFilter ref="Q17:R24" xr:uid="{793C417B-9445-4F38-AD4D-4867168DE1DA}"/>
  <tableColumns count="2">
    <tableColumn id="1" xr3:uid="{C76C40C6-4C63-42A6-BEF0-553B35CFC1C1}" name="RoomID" dataDxfId="34"/>
    <tableColumn id="2" xr3:uid="{DDD9B659-7AB1-4B17-9744-CE7D2EECE79B}" name="AmenityID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FAD4E-92BF-4DD0-BA6C-DA02A7858DE2}" name="TaxRate" displayName="TaxRate" ref="A33:D35" totalsRowShown="0" headerRowDxfId="32" dataDxfId="30" headerRowBorderDxfId="31" tableBorderDxfId="29" totalsRowBorderDxfId="28">
  <autoFilter ref="A33:D35" xr:uid="{AA63AA23-88CE-4474-A66E-92A646748FE7}"/>
  <tableColumns count="4">
    <tableColumn id="1" xr3:uid="{C3D4435C-CF00-4A6D-866C-3C41DE1EA388}" name="TaxRateID" dataDxfId="27"/>
    <tableColumn id="2" xr3:uid="{F0A9016F-CA44-4F3A-BAE2-384C77021798}" name="TaxRate" dataDxfId="26"/>
    <tableColumn id="3" xr3:uid="{6785BAD0-F50C-4953-A3F3-3C03C83A8532}" name="FromDate" dataDxfId="25"/>
    <tableColumn id="4" xr3:uid="{B70E3897-B648-4E7C-80A3-F892B4FCECB4}" name="ToDate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7481B5-05F6-43B2-A4D8-DA03D95EBE81}" name="Table14" displayName="Table14" ref="G40:N43" totalsRowShown="0" headerRowDxfId="23" dataDxfId="0" headerRowBorderDxfId="22" tableBorderDxfId="21" totalsRowBorderDxfId="20">
  <autoFilter ref="G40:N43" xr:uid="{124FB5AA-6A95-4C99-B953-C2B8DF9C7BEB}"/>
  <tableColumns count="8">
    <tableColumn id="7" xr3:uid="{3D785971-275D-4D51-B92E-7BFBE28A7A54}" name="BillID" dataDxfId="8"/>
    <tableColumn id="8" xr3:uid="{C537881F-C47A-476B-835B-4431FEA60A57}" name="ReservationID" dataDxfId="7"/>
    <tableColumn id="1" xr3:uid="{CE6E9E7C-1CAA-4CF5-8A62-954782944F94}" name="RoomTotal" dataDxfId="6">
      <calculatedColumnFormula>SUMIF(Reservation[ReservationID],Table14[[#This Row],[ReservationID]],Reservation[NumOfNights])*SUMIF(ReservationRoom[ReservationID],Table14[[#This Row],[ReservationID]],ReservationRoom[PricePerNight])</calculatedColumnFormula>
    </tableColumn>
    <tableColumn id="2" xr3:uid="{B780133C-3774-4478-9EF4-4973B6A81529}" name="AddOnTotal" dataDxfId="5">
      <calculatedColumnFormula>SUMPRODUCT(--(ReservationAddOn[ReservationRoomID]=Table14[[#This Row],[ReservationID]]),ReservationAddOn[Price],ReservationAddOn[Quantity])</calculatedColumnFormula>
    </tableColumn>
    <tableColumn id="3" xr3:uid="{C07FC31A-132F-407A-B0C3-7A2B03CE7A68}" name="Discount" dataDxfId="4"/>
    <tableColumn id="4" xr3:uid="{53BE5341-A33B-4D8D-8E10-A19638BCD2A9}" name="SubTotal" dataDxfId="3">
      <calculatedColumnFormula>SUM(Table14[[#This Row],[RoomTotal]:[Discount]])</calculatedColumnFormula>
    </tableColumn>
    <tableColumn id="5" xr3:uid="{DB3A8A22-93E3-4029-92FB-AE6486B48500}" name="Tax" dataDxfId="2">
      <calculatedColumnFormula>VLOOKUP(VLOOKUP(Table14[[#This Row],[ReservationID]],Reservation[],MATCH("TaxRateID",Reservation[#Headers],0),FALSE),TaxRate[],MATCH("TaxRate",TaxRate[#Headers],0),FALSE)*Table14[[#This Row],[SubTotal]]</calculatedColumnFormula>
    </tableColumn>
    <tableColumn id="6" xr3:uid="{50C167AD-EBF2-42F4-8474-453EDA00AFF2}" name="GrandTotal" dataDxfId="1">
      <calculatedColumnFormula>SUM(Table14[[#This Row],[SubTotal]:[Tax]])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993ACE-8BB5-49BD-BD15-00FF009C2C9D}" name="ReservationGuest" displayName="ReservationGuest" ref="I30:M36" totalsRowShown="0" headerRowDxfId="19" dataDxfId="17" headerRowBorderDxfId="18" tableBorderDxfId="16" totalsRowBorderDxfId="15">
  <autoFilter ref="I30:M36" xr:uid="{8BE393B1-2ACB-444F-9E14-B3E458AD0D8F}"/>
  <tableColumns count="5">
    <tableColumn id="1" xr3:uid="{7B868E92-690B-4693-A48B-E34A97958B13}" name="ReservationGuestID" dataDxfId="14"/>
    <tableColumn id="5" xr3:uid="{604C2019-F218-47A1-BB33-BF9A66B97009}" name="ReservationID" dataDxfId="13"/>
    <tableColumn id="2" xr3:uid="{586FC8CD-73EA-4E55-9BF8-20CCEF3B2EE8}" name="FirstName" dataDxfId="12"/>
    <tableColumn id="3" xr3:uid="{3A446C7A-87B5-4D6F-BA96-A4B27280B969}" name="LastName" dataDxfId="11"/>
    <tableColumn id="4" xr3:uid="{B1E3F880-8F37-40CD-AA6D-F296707FEC6D}" name="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8C3C03-2009-4BB6-A1DA-C12F30D8FD68}" name="Reservation" displayName="Reservation" ref="H3:N6" totalsRowShown="0" dataDxfId="127">
  <autoFilter ref="H3:N6" xr:uid="{B4281A39-1D3B-4051-A327-E6A78C7B0FBC}"/>
  <tableColumns count="7">
    <tableColumn id="1" xr3:uid="{24D78678-8758-4B58-8DF8-D1F5C68A7A0F}" name="ReservationID" dataDxfId="126"/>
    <tableColumn id="2" xr3:uid="{513374DB-6C51-4920-8D9C-8A8895B14E6A}" name="CustomerID" dataDxfId="125"/>
    <tableColumn id="4" xr3:uid="{2AEFB397-2FE6-4258-B1AE-9CB457F266EB}" name="CheckInDate" dataDxfId="124"/>
    <tableColumn id="5" xr3:uid="{A968529F-08A2-4031-B158-355633CDB3C0}" name="CheckOutDate" dataDxfId="123" dataCellStyle="Hyperlink"/>
    <tableColumn id="3" xr3:uid="{D7C9C70A-DB2F-4C47-B63A-6DA36FB7D88A}" name="NumOfNights" dataDxfId="122" dataCellStyle="Hyperlink">
      <calculatedColumnFormula>Reservation[[#This Row],[CheckOutDate]]-Reservation[[#This Row],[CheckInDate]]</calculatedColumnFormula>
    </tableColumn>
    <tableColumn id="9" xr3:uid="{DEEE1DB1-806D-47CD-A510-D23530CF8508}" name="PromotionID" dataDxfId="121"/>
    <tableColumn id="7" xr3:uid="{90BB7593-3020-45C2-B6FE-B421E0BE5BEA}" name="TaxRateID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C30C42-9BA7-48E8-B5F2-A8DFDA4B4DD5}" name="Promotion" displayName="Promotion" ref="A9:F11" totalsRowShown="0" headerRowDxfId="119" dataDxfId="117" headerRowBorderDxfId="118" tableBorderDxfId="116" totalsRowBorderDxfId="115">
  <autoFilter ref="A9:F11" xr:uid="{57115BDD-30C3-4810-BC4B-9448DE9D3BCB}"/>
  <tableColumns count="6">
    <tableColumn id="1" xr3:uid="{E862F5AD-57C7-42D2-8542-C47520CD2B9E}" name="PromotionID" dataDxfId="114"/>
    <tableColumn id="2" xr3:uid="{AF388283-A302-4B3E-A9B5-97D7A7A8C6F3}" name="Description" dataDxfId="113"/>
    <tableColumn id="3" xr3:uid="{26670D1A-6AA1-42EC-B38A-005CDB8D5055}" name="DiscountAmount" dataDxfId="112"/>
    <tableColumn id="4" xr3:uid="{CBFDCDF5-867F-49FF-AA9E-51FE8D1E9E08}" name="DiscountPercentage" dataDxfId="111"/>
    <tableColumn id="5" xr3:uid="{88342218-314C-44B1-A6F4-16987C8F0872}" name="FromDate" dataDxfId="110"/>
    <tableColumn id="6" xr3:uid="{A487DB91-A092-44E5-BB1B-7965C6BCE02F}" name="ToDate" dataDxfId="10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01E4C2-8014-4813-BAAA-7B937AEF0791}" name="AddOn" displayName="AddOn" ref="A14:B16" totalsRowShown="0" headerRowDxfId="108" dataDxfId="106" headerRowBorderDxfId="107" tableBorderDxfId="105" totalsRowBorderDxfId="104">
  <autoFilter ref="A14:B16" xr:uid="{A6CD0AB6-698D-40B8-BD02-A2F4B2513731}"/>
  <tableColumns count="2">
    <tableColumn id="1" xr3:uid="{375463C1-5322-4E6D-A349-61FA17DA95F6}" name="AddOnID" dataDxfId="103"/>
    <tableColumn id="2" xr3:uid="{4C139E90-7BA2-41CA-8292-239FCACE6C87}" name="Description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6C95E6-55A5-4054-ABEA-075B5ED1FFD1}" name="AddOnPrice" displayName="AddOnPrice" ref="A21:E24" totalsRowShown="0" headerRowDxfId="101" dataDxfId="99" headerRowBorderDxfId="100" tableBorderDxfId="98" totalsRowBorderDxfId="97">
  <autoFilter ref="A21:E24" xr:uid="{9D2554F6-5F08-478E-8129-0DE51C0E8847}"/>
  <tableColumns count="5">
    <tableColumn id="1" xr3:uid="{C0798C5F-0B74-403E-B937-1AF0F3816A49}" name="AddOnPriceID" dataDxfId="96"/>
    <tableColumn id="2" xr3:uid="{896D08BB-3B41-430C-904C-448696308CE0}" name="AddOnID" dataDxfId="95"/>
    <tableColumn id="3" xr3:uid="{0A4ABE96-295B-454B-A42C-74328F33AEE0}" name="Price" dataDxfId="94"/>
    <tableColumn id="4" xr3:uid="{B8DE1591-13D8-465A-8721-B9501C6E0201}" name="FromDate" dataDxfId="93"/>
    <tableColumn id="5" xr3:uid="{8BF4DF5E-44DE-4F2E-9533-E0811AC500E3}" name="ToDate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C988F8-28EB-42AD-9E4A-4853030DB221}" name="RoomType" displayName="RoomType" ref="H9:I12" totalsRowShown="0" headerRowDxfId="91" dataDxfId="89" headerRowBorderDxfId="90" tableBorderDxfId="88" totalsRowBorderDxfId="87">
  <autoFilter ref="H9:I12" xr:uid="{128F696C-3FA6-44CD-A763-958097004ECC}"/>
  <tableColumns count="2">
    <tableColumn id="1" xr3:uid="{6EDA990A-2E25-4AB5-928D-09090B464EB5}" name="RoomTypeID" dataDxfId="86"/>
    <tableColumn id="2" xr3:uid="{C7AF5540-7D53-4825-BA0F-0651955F41F2}" name="RoomDescription" dataDxfId="8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3321EE-7DFA-483D-B0E2-C566A3CEF39F}" name="Amenity" displayName="Amenity" ref="H15:I18" totalsRowShown="0" headerRowDxfId="84" dataDxfId="82" headerRowBorderDxfId="83" tableBorderDxfId="81" totalsRowBorderDxfId="80">
  <autoFilter ref="H15:I18" xr:uid="{FB18A0C4-6486-42E9-B0D4-4F678D723199}"/>
  <tableColumns count="2">
    <tableColumn id="1" xr3:uid="{C2A1F2F8-2CE7-46CB-8590-03A55FE5E7B9}" name="AmenityID" dataDxfId="79"/>
    <tableColumn id="2" xr3:uid="{636EFD91-8651-4E7D-BB47-1AF24BFCDD42}" name="AmenityDescription" data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3CBD52-91CC-4BE7-9A3E-8A204F30E668}" name="Room" displayName="Room" ref="K9:N13" totalsRowShown="0" headerRowDxfId="77" dataDxfId="75" headerRowBorderDxfId="76" tableBorderDxfId="74" totalsRowBorderDxfId="73">
  <autoFilter ref="K9:N13" xr:uid="{064D1B7F-7E8C-4495-A8D9-264280A15063}"/>
  <tableColumns count="4">
    <tableColumn id="1" xr3:uid="{9901C0F4-15D1-4E51-ACA6-697647279020}" name="RoomID" dataDxfId="72"/>
    <tableColumn id="2" xr3:uid="{CC371E35-9449-41E2-8851-C9AD24B5FB1B}" name="Floor" dataDxfId="71"/>
    <tableColumn id="3" xr3:uid="{2BC92114-022E-4A4C-94B5-F8BF5144E3E0}" name="Occupancy" dataDxfId="70"/>
    <tableColumn id="4" xr3:uid="{47263960-F795-42B3-8801-62DD97ABB0A2}" name="RoomTypeID" dataDxfId="6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0272F-3DEE-4A99-9503-B254CE04FD24}" name="RoomPrice" displayName="RoomPrice" ref="P9:T13" totalsRowShown="0" headerRowDxfId="68" dataDxfId="66" headerRowBorderDxfId="67" tableBorderDxfId="65" totalsRowBorderDxfId="64">
  <autoFilter ref="P9:T13" xr:uid="{9994729F-7B72-4ED1-91AB-01AEEF29272A}"/>
  <tableColumns count="5">
    <tableColumn id="1" xr3:uid="{C6F0A7F4-8B65-4EE8-A1CD-3C5C15565773}" name="RoomPriceID" dataDxfId="63"/>
    <tableColumn id="2" xr3:uid="{8892CDE7-5C8E-4AD8-91B8-7E5285E4A49A}" name="RoomID" dataDxfId="62"/>
    <tableColumn id="3" xr3:uid="{AE9C01C3-A0CE-4095-B01B-00BCF24A55AD}" name="PricePerNight" dataDxfId="61"/>
    <tableColumn id="4" xr3:uid="{40020FD8-8344-4B32-A0AF-807D329D8F3B}" name="FromDate" dataDxfId="60"/>
    <tableColumn id="5" xr3:uid="{B719432F-87A4-49D2-BAC1-F31FC4DABE4F}" name="ToDate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hyperlink" Target="mailto:gaylord@chicagomercy.com" TargetMode="External"/><Relationship Id="rId16" Type="http://schemas.openxmlformats.org/officeDocument/2006/relationships/table" Target="../tables/table14.xml"/><Relationship Id="rId1" Type="http://schemas.openxmlformats.org/officeDocument/2006/relationships/hyperlink" Target="mailto:jdoe@email.com" TargetMode="Externa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0ED2-AC95-43C1-8D34-6695DD1366C6}">
  <dimension ref="A3:U43"/>
  <sheetViews>
    <sheetView tabSelected="1" zoomScale="70" zoomScaleNormal="70" workbookViewId="0">
      <selection activeCell="R39" sqref="R39"/>
    </sheetView>
  </sheetViews>
  <sheetFormatPr defaultRowHeight="14.4" x14ac:dyDescent="0.3"/>
  <cols>
    <col min="1" max="1" width="13.6640625" customWidth="1"/>
    <col min="2" max="2" width="12.33203125" customWidth="1"/>
    <col min="3" max="3" width="17.109375" customWidth="1"/>
    <col min="4" max="4" width="22" bestFit="1" customWidth="1"/>
    <col min="5" max="5" width="26.33203125" bestFit="1" customWidth="1"/>
    <col min="6" max="6" width="12.77734375" bestFit="1" customWidth="1"/>
    <col min="7" max="7" width="4.44140625" customWidth="1"/>
    <col min="8" max="8" width="17.109375" customWidth="1"/>
    <col min="9" max="9" width="19.6640625" customWidth="1"/>
    <col min="10" max="10" width="15" bestFit="1" customWidth="1"/>
    <col min="11" max="11" width="21.5546875" bestFit="1" customWidth="1"/>
    <col min="12" max="12" width="16.33203125" bestFit="1" customWidth="1"/>
    <col min="13" max="13" width="14.88671875" bestFit="1" customWidth="1"/>
    <col min="14" max="14" width="12.6640625" customWidth="1"/>
    <col min="15" max="15" width="4.21875" customWidth="1"/>
    <col min="16" max="16" width="14.88671875" customWidth="1"/>
    <col min="17" max="17" width="14.88671875" bestFit="1" customWidth="1"/>
    <col min="18" max="18" width="13.6640625" customWidth="1"/>
    <col min="19" max="19" width="12.6640625" bestFit="1" customWidth="1"/>
    <col min="20" max="20" width="16.33203125" bestFit="1" customWidth="1"/>
    <col min="21" max="21" width="15.33203125" bestFit="1" customWidth="1"/>
    <col min="22" max="22" width="16.33203125" bestFit="1" customWidth="1"/>
  </cols>
  <sheetData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14</v>
      </c>
      <c r="I3" t="s">
        <v>0</v>
      </c>
      <c r="J3" t="s">
        <v>42</v>
      </c>
      <c r="K3" t="s">
        <v>43</v>
      </c>
      <c r="L3" t="s">
        <v>15</v>
      </c>
      <c r="M3" t="s">
        <v>18</v>
      </c>
      <c r="N3" t="s">
        <v>44</v>
      </c>
    </row>
    <row r="4" spans="1:21" x14ac:dyDescent="0.3">
      <c r="A4" s="9">
        <v>1</v>
      </c>
      <c r="B4" s="9" t="s">
        <v>5</v>
      </c>
      <c r="C4" s="9" t="s">
        <v>6</v>
      </c>
      <c r="D4" s="9" t="s">
        <v>7</v>
      </c>
      <c r="E4" s="16" t="s">
        <v>8</v>
      </c>
      <c r="F4" s="1"/>
      <c r="H4" s="9">
        <v>1</v>
      </c>
      <c r="I4" s="9">
        <v>1</v>
      </c>
      <c r="J4" s="14">
        <v>43938</v>
      </c>
      <c r="K4" s="14">
        <v>43940</v>
      </c>
      <c r="L4" s="9">
        <f>Reservation[[#This Row],[CheckOutDate]]-Reservation[[#This Row],[CheckInDate]]</f>
        <v>2</v>
      </c>
      <c r="M4" s="2" t="s">
        <v>57</v>
      </c>
      <c r="N4" s="9">
        <v>2</v>
      </c>
    </row>
    <row r="5" spans="1:21" x14ac:dyDescent="0.3">
      <c r="A5" s="9">
        <v>2</v>
      </c>
      <c r="B5" s="9" t="s">
        <v>10</v>
      </c>
      <c r="C5" s="9" t="s">
        <v>9</v>
      </c>
      <c r="D5" s="9" t="s">
        <v>11</v>
      </c>
      <c r="E5" s="16" t="s">
        <v>12</v>
      </c>
      <c r="F5" s="1"/>
      <c r="H5" s="9">
        <v>2</v>
      </c>
      <c r="I5" s="9">
        <v>2</v>
      </c>
      <c r="J5" s="14">
        <v>43956</v>
      </c>
      <c r="K5" s="14">
        <v>43959</v>
      </c>
      <c r="L5" s="9">
        <f>Reservation[[#This Row],[CheckOutDate]]-Reservation[[#This Row],[CheckInDate]]</f>
        <v>3</v>
      </c>
      <c r="M5" s="2" t="s">
        <v>47</v>
      </c>
      <c r="N5" s="9">
        <v>2</v>
      </c>
    </row>
    <row r="6" spans="1:21" x14ac:dyDescent="0.3">
      <c r="A6" s="9"/>
      <c r="B6" s="9"/>
      <c r="C6" s="9"/>
      <c r="D6" s="9"/>
      <c r="E6" s="16"/>
      <c r="F6" s="1"/>
      <c r="H6" s="9"/>
      <c r="I6" s="9"/>
      <c r="J6" s="14"/>
      <c r="K6" s="14"/>
      <c r="L6" s="9"/>
      <c r="M6" s="2"/>
      <c r="N6" s="9"/>
    </row>
    <row r="7" spans="1:21" x14ac:dyDescent="0.3">
      <c r="E7" s="1"/>
      <c r="F7" s="1"/>
      <c r="L7" s="1"/>
    </row>
    <row r="9" spans="1:21" x14ac:dyDescent="0.3">
      <c r="A9" s="3" t="s">
        <v>18</v>
      </c>
      <c r="B9" s="3" t="s">
        <v>19</v>
      </c>
      <c r="C9" s="3" t="s">
        <v>20</v>
      </c>
      <c r="D9" s="3" t="s">
        <v>21</v>
      </c>
      <c r="E9" s="3" t="s">
        <v>25</v>
      </c>
      <c r="F9" s="3" t="s">
        <v>26</v>
      </c>
      <c r="H9" s="5" t="s">
        <v>27</v>
      </c>
      <c r="I9" s="5" t="s">
        <v>28</v>
      </c>
      <c r="K9" s="3" t="s">
        <v>31</v>
      </c>
      <c r="L9" s="3" t="s">
        <v>32</v>
      </c>
      <c r="M9" s="3" t="s">
        <v>33</v>
      </c>
      <c r="N9" s="3" t="s">
        <v>27</v>
      </c>
      <c r="P9" s="5" t="s">
        <v>34</v>
      </c>
      <c r="Q9" s="5" t="s">
        <v>31</v>
      </c>
      <c r="R9" s="5" t="s">
        <v>35</v>
      </c>
      <c r="S9" s="5" t="s">
        <v>25</v>
      </c>
      <c r="T9" s="5" t="s">
        <v>26</v>
      </c>
    </row>
    <row r="10" spans="1:21" x14ac:dyDescent="0.3">
      <c r="A10" s="2" t="s">
        <v>47</v>
      </c>
      <c r="B10" s="2" t="s">
        <v>48</v>
      </c>
      <c r="C10" s="11">
        <v>-20</v>
      </c>
      <c r="D10" s="2" t="s">
        <v>46</v>
      </c>
      <c r="E10" s="15">
        <v>43952</v>
      </c>
      <c r="F10" s="15">
        <v>44012</v>
      </c>
      <c r="H10" s="4">
        <v>1</v>
      </c>
      <c r="I10" s="4" t="s">
        <v>39</v>
      </c>
      <c r="K10" s="2">
        <v>101</v>
      </c>
      <c r="L10" s="2">
        <v>1</v>
      </c>
      <c r="M10" s="2">
        <v>4</v>
      </c>
      <c r="N10" s="2">
        <v>2</v>
      </c>
      <c r="P10" s="2">
        <v>1</v>
      </c>
      <c r="Q10" s="2">
        <v>101</v>
      </c>
      <c r="R10" s="2">
        <v>49.99</v>
      </c>
      <c r="S10" s="8">
        <v>43831</v>
      </c>
      <c r="T10" s="9" t="s">
        <v>46</v>
      </c>
      <c r="U10" s="9"/>
    </row>
    <row r="11" spans="1:21" x14ac:dyDescent="0.3">
      <c r="A11" s="2" t="s">
        <v>57</v>
      </c>
      <c r="B11" s="2" t="s">
        <v>58</v>
      </c>
      <c r="C11" s="2" t="s">
        <v>46</v>
      </c>
      <c r="D11" s="12">
        <v>-0.1</v>
      </c>
      <c r="E11" s="8">
        <v>43938</v>
      </c>
      <c r="F11" s="8">
        <v>43940</v>
      </c>
      <c r="H11" s="4">
        <v>2</v>
      </c>
      <c r="I11" s="4" t="s">
        <v>40</v>
      </c>
      <c r="K11" s="2">
        <v>102</v>
      </c>
      <c r="L11" s="2">
        <v>1</v>
      </c>
      <c r="M11" s="2">
        <v>4</v>
      </c>
      <c r="N11" s="2">
        <v>2</v>
      </c>
      <c r="P11" s="2">
        <v>2</v>
      </c>
      <c r="Q11" s="2">
        <v>102</v>
      </c>
      <c r="R11" s="2">
        <v>39.99</v>
      </c>
      <c r="S11" s="8">
        <v>43831</v>
      </c>
      <c r="T11" s="9" t="s">
        <v>46</v>
      </c>
      <c r="U11" s="9"/>
    </row>
    <row r="12" spans="1:21" x14ac:dyDescent="0.3">
      <c r="A12" s="6"/>
      <c r="B12" s="6"/>
      <c r="C12" s="6"/>
      <c r="D12" s="6"/>
      <c r="H12" s="4">
        <v>3</v>
      </c>
      <c r="I12" s="4" t="s">
        <v>41</v>
      </c>
      <c r="K12" s="2">
        <v>201</v>
      </c>
      <c r="L12" s="2">
        <v>2</v>
      </c>
      <c r="M12" s="2">
        <v>2</v>
      </c>
      <c r="N12" s="2">
        <v>3</v>
      </c>
      <c r="P12" s="4">
        <v>3</v>
      </c>
      <c r="Q12" s="4">
        <v>201</v>
      </c>
      <c r="R12" s="4">
        <v>69.989999999999995</v>
      </c>
      <c r="S12" s="8">
        <v>43831</v>
      </c>
      <c r="T12" s="9" t="s">
        <v>46</v>
      </c>
      <c r="U12" s="9"/>
    </row>
    <row r="13" spans="1:21" x14ac:dyDescent="0.3">
      <c r="K13" s="4">
        <v>301</v>
      </c>
      <c r="L13" s="4">
        <v>3</v>
      </c>
      <c r="M13" s="4">
        <v>1</v>
      </c>
      <c r="N13" s="4">
        <v>1</v>
      </c>
      <c r="P13" s="9">
        <v>4</v>
      </c>
      <c r="Q13" s="9">
        <v>301</v>
      </c>
      <c r="R13" s="9">
        <v>29.99</v>
      </c>
      <c r="S13" s="8">
        <v>43831</v>
      </c>
      <c r="T13" s="9" t="s">
        <v>46</v>
      </c>
    </row>
    <row r="14" spans="1:21" x14ac:dyDescent="0.3">
      <c r="A14" s="5" t="s">
        <v>23</v>
      </c>
      <c r="B14" s="5" t="s">
        <v>19</v>
      </c>
    </row>
    <row r="15" spans="1:21" x14ac:dyDescent="0.3">
      <c r="A15" s="4">
        <v>1</v>
      </c>
      <c r="B15" s="4" t="s">
        <v>51</v>
      </c>
      <c r="H15" s="5" t="s">
        <v>29</v>
      </c>
      <c r="I15" s="5" t="s">
        <v>30</v>
      </c>
    </row>
    <row r="16" spans="1:21" x14ac:dyDescent="0.3">
      <c r="A16" s="4">
        <v>2</v>
      </c>
      <c r="B16" s="4" t="s">
        <v>52</v>
      </c>
      <c r="H16" s="4">
        <v>1</v>
      </c>
      <c r="I16" s="4" t="s">
        <v>49</v>
      </c>
      <c r="K16" s="3" t="s">
        <v>36</v>
      </c>
      <c r="L16" s="3" t="s">
        <v>14</v>
      </c>
      <c r="M16" s="3" t="s">
        <v>34</v>
      </c>
      <c r="N16" s="3" t="s">
        <v>35</v>
      </c>
      <c r="O16" s="3" t="s">
        <v>65</v>
      </c>
    </row>
    <row r="17" spans="1:18" x14ac:dyDescent="0.3">
      <c r="H17" s="4">
        <v>2</v>
      </c>
      <c r="I17" s="4" t="s">
        <v>50</v>
      </c>
      <c r="K17" s="2">
        <v>1</v>
      </c>
      <c r="L17" s="2">
        <v>1</v>
      </c>
      <c r="M17" s="2">
        <v>3</v>
      </c>
      <c r="N17" s="2">
        <f>VLOOKUP(ReservationRoom[[#This Row],[RoomPriceID]],RoomPrice[],3,FALSE)</f>
        <v>69.989999999999995</v>
      </c>
      <c r="O17" s="17">
        <v>2</v>
      </c>
      <c r="Q17" s="5" t="s">
        <v>31</v>
      </c>
      <c r="R17" s="5" t="s">
        <v>29</v>
      </c>
    </row>
    <row r="18" spans="1:18" x14ac:dyDescent="0.3">
      <c r="H18" s="4">
        <v>3</v>
      </c>
      <c r="I18" s="4" t="s">
        <v>64</v>
      </c>
      <c r="K18" s="2">
        <v>2</v>
      </c>
      <c r="L18" s="2">
        <v>2</v>
      </c>
      <c r="M18" s="2">
        <v>1</v>
      </c>
      <c r="N18" s="2">
        <f>VLOOKUP(ReservationRoom[[#This Row],[RoomPriceID]],RoomPrice[],3,FALSE)</f>
        <v>49.99</v>
      </c>
      <c r="O18" s="2">
        <v>3</v>
      </c>
      <c r="Q18" s="4">
        <v>101</v>
      </c>
      <c r="R18" s="4">
        <v>1</v>
      </c>
    </row>
    <row r="19" spans="1:18" x14ac:dyDescent="0.3">
      <c r="K19" s="4">
        <v>3</v>
      </c>
      <c r="L19" s="4">
        <v>2</v>
      </c>
      <c r="M19" s="4">
        <v>2</v>
      </c>
      <c r="N19" s="4">
        <f>VLOOKUP(ReservationRoom[[#This Row],[RoomPriceID]],RoomPrice[],3,FALSE)</f>
        <v>39.99</v>
      </c>
      <c r="O19" s="2">
        <v>3</v>
      </c>
      <c r="Q19" s="4">
        <v>102</v>
      </c>
      <c r="R19" s="4">
        <v>1</v>
      </c>
    </row>
    <row r="20" spans="1:18" x14ac:dyDescent="0.3">
      <c r="K20" s="4"/>
      <c r="L20" s="4"/>
      <c r="M20" s="4"/>
      <c r="N20" s="4"/>
      <c r="O20" s="4"/>
      <c r="Q20" s="4">
        <v>201</v>
      </c>
      <c r="R20" s="4">
        <v>1</v>
      </c>
    </row>
    <row r="21" spans="1:18" x14ac:dyDescent="0.3">
      <c r="A21" s="5" t="s">
        <v>56</v>
      </c>
      <c r="B21" s="5" t="s">
        <v>23</v>
      </c>
      <c r="C21" s="5" t="s">
        <v>24</v>
      </c>
      <c r="D21" s="5" t="s">
        <v>25</v>
      </c>
      <c r="E21" s="5" t="s">
        <v>26</v>
      </c>
      <c r="F21" s="13"/>
      <c r="Q21" s="4">
        <v>201</v>
      </c>
      <c r="R21" s="4">
        <v>2</v>
      </c>
    </row>
    <row r="22" spans="1:18" x14ac:dyDescent="0.3">
      <c r="A22" s="2">
        <v>1</v>
      </c>
      <c r="B22" s="2">
        <v>1</v>
      </c>
      <c r="C22" s="2">
        <v>5.99</v>
      </c>
      <c r="D22" s="8">
        <v>43466</v>
      </c>
      <c r="E22" s="14">
        <v>43830</v>
      </c>
      <c r="F22" s="14"/>
      <c r="Q22" s="4">
        <v>201</v>
      </c>
      <c r="R22" s="4">
        <v>3</v>
      </c>
    </row>
    <row r="23" spans="1:18" x14ac:dyDescent="0.3">
      <c r="A23" s="2">
        <v>2</v>
      </c>
      <c r="B23" s="2">
        <v>1</v>
      </c>
      <c r="C23" s="2">
        <v>6.99</v>
      </c>
      <c r="D23" s="8">
        <v>43831</v>
      </c>
      <c r="E23" s="14" t="s">
        <v>46</v>
      </c>
      <c r="F23" s="9"/>
      <c r="Q23" s="4">
        <v>301</v>
      </c>
      <c r="R23" s="4">
        <v>1</v>
      </c>
    </row>
    <row r="24" spans="1:18" x14ac:dyDescent="0.3">
      <c r="A24" s="4">
        <v>3</v>
      </c>
      <c r="B24" s="4">
        <v>2</v>
      </c>
      <c r="C24" s="4">
        <v>29.99</v>
      </c>
      <c r="D24" s="10">
        <v>43831</v>
      </c>
      <c r="E24" s="9" t="s">
        <v>46</v>
      </c>
      <c r="F24" s="9"/>
      <c r="Q24" s="4">
        <v>301</v>
      </c>
      <c r="R24" s="4">
        <v>3</v>
      </c>
    </row>
    <row r="25" spans="1:18" x14ac:dyDescent="0.3">
      <c r="F25" s="9"/>
    </row>
    <row r="26" spans="1:18" x14ac:dyDescent="0.3">
      <c r="F26" s="9"/>
    </row>
    <row r="27" spans="1:18" x14ac:dyDescent="0.3">
      <c r="A27" s="5" t="s">
        <v>66</v>
      </c>
      <c r="B27" s="5" t="s">
        <v>36</v>
      </c>
      <c r="C27" s="5" t="s">
        <v>37</v>
      </c>
      <c r="D27" s="5" t="s">
        <v>24</v>
      </c>
      <c r="E27" s="5" t="s">
        <v>38</v>
      </c>
      <c r="F27" s="13"/>
    </row>
    <row r="28" spans="1:18" x14ac:dyDescent="0.3">
      <c r="A28" s="2">
        <v>1</v>
      </c>
      <c r="B28" s="2">
        <v>1</v>
      </c>
      <c r="C28" s="2">
        <v>3</v>
      </c>
      <c r="D28" s="2">
        <f>VLOOKUP(ReservationAddOn[[#This Row],[AddonPriceID]],AddOnPrice[],3,FALSE)</f>
        <v>29.99</v>
      </c>
      <c r="E28" s="9">
        <v>1</v>
      </c>
      <c r="F28" s="9"/>
    </row>
    <row r="29" spans="1:18" x14ac:dyDescent="0.3">
      <c r="A29" s="2">
        <v>2</v>
      </c>
      <c r="B29" s="2">
        <v>2</v>
      </c>
      <c r="C29" s="2">
        <v>2</v>
      </c>
      <c r="D29" s="2">
        <f>VLOOKUP(ReservationAddOn[[#This Row],[AddonPriceID]],AddOnPrice[],3,FALSE)</f>
        <v>6.99</v>
      </c>
      <c r="E29" s="9">
        <v>2</v>
      </c>
      <c r="F29" s="9"/>
    </row>
    <row r="30" spans="1:18" x14ac:dyDescent="0.3">
      <c r="A30" s="4">
        <v>3</v>
      </c>
      <c r="B30" s="4">
        <v>3</v>
      </c>
      <c r="C30" s="4">
        <v>3</v>
      </c>
      <c r="D30" s="2">
        <f>VLOOKUP(ReservationAddOn[[#This Row],[AddonPriceID]],AddOnPrice[],3,FALSE)</f>
        <v>29.99</v>
      </c>
      <c r="E30" s="9">
        <v>2</v>
      </c>
      <c r="F30" s="9"/>
      <c r="I30" s="3" t="s">
        <v>60</v>
      </c>
      <c r="J30" s="3" t="s">
        <v>14</v>
      </c>
      <c r="K30" s="3" t="s">
        <v>1</v>
      </c>
      <c r="L30" s="3" t="s">
        <v>2</v>
      </c>
      <c r="M30" s="3" t="s">
        <v>61</v>
      </c>
    </row>
    <row r="31" spans="1:18" x14ac:dyDescent="0.3">
      <c r="F31" s="9"/>
      <c r="I31" s="2">
        <v>1</v>
      </c>
      <c r="J31" s="2">
        <v>1</v>
      </c>
      <c r="K31" s="2" t="s">
        <v>5</v>
      </c>
      <c r="L31" s="2" t="s">
        <v>6</v>
      </c>
      <c r="M31" s="2">
        <v>32</v>
      </c>
    </row>
    <row r="32" spans="1:18" x14ac:dyDescent="0.3">
      <c r="I32" s="2">
        <v>2</v>
      </c>
      <c r="J32" s="2">
        <v>2</v>
      </c>
      <c r="K32" s="2" t="s">
        <v>10</v>
      </c>
      <c r="L32" s="2" t="s">
        <v>9</v>
      </c>
      <c r="M32" s="2">
        <v>40</v>
      </c>
    </row>
    <row r="33" spans="1:14" x14ac:dyDescent="0.3">
      <c r="A33" s="5" t="s">
        <v>44</v>
      </c>
      <c r="B33" s="5" t="s">
        <v>45</v>
      </c>
      <c r="C33" s="5" t="s">
        <v>25</v>
      </c>
      <c r="D33" s="5" t="s">
        <v>26</v>
      </c>
      <c r="I33" s="2">
        <v>3</v>
      </c>
      <c r="J33" s="2">
        <v>2</v>
      </c>
      <c r="K33" s="2" t="s">
        <v>13</v>
      </c>
      <c r="L33" s="2" t="s">
        <v>9</v>
      </c>
      <c r="M33" s="2">
        <v>40</v>
      </c>
    </row>
    <row r="34" spans="1:14" x14ac:dyDescent="0.3">
      <c r="A34" s="4">
        <v>1</v>
      </c>
      <c r="B34" s="4">
        <v>9.5000000000000001E-2</v>
      </c>
      <c r="C34" s="7">
        <v>43466</v>
      </c>
      <c r="D34" s="7">
        <v>43921</v>
      </c>
      <c r="I34" s="4">
        <v>4</v>
      </c>
      <c r="J34" s="4">
        <v>2</v>
      </c>
      <c r="K34" s="4" t="s">
        <v>62</v>
      </c>
      <c r="L34" s="4" t="s">
        <v>9</v>
      </c>
      <c r="M34" s="4">
        <v>9</v>
      </c>
    </row>
    <row r="35" spans="1:14" x14ac:dyDescent="0.3">
      <c r="A35" s="4">
        <v>2</v>
      </c>
      <c r="B35" s="4">
        <v>0.10249999999999999</v>
      </c>
      <c r="C35" s="10">
        <v>43922</v>
      </c>
      <c r="D35" s="4" t="s">
        <v>46</v>
      </c>
      <c r="I35" s="4">
        <v>5</v>
      </c>
      <c r="J35" s="4">
        <v>2</v>
      </c>
      <c r="K35" s="4" t="s">
        <v>63</v>
      </c>
      <c r="L35" s="4" t="s">
        <v>9</v>
      </c>
      <c r="M35" s="4">
        <v>9</v>
      </c>
    </row>
    <row r="36" spans="1:14" x14ac:dyDescent="0.3">
      <c r="I36" s="4"/>
      <c r="J36" s="4"/>
      <c r="K36" s="4"/>
      <c r="L36" s="4"/>
      <c r="M36" s="4"/>
    </row>
    <row r="40" spans="1:14" x14ac:dyDescent="0.3">
      <c r="G40" s="5" t="s">
        <v>59</v>
      </c>
      <c r="H40" s="5" t="s">
        <v>14</v>
      </c>
      <c r="I40" s="5" t="s">
        <v>53</v>
      </c>
      <c r="J40" s="5" t="s">
        <v>54</v>
      </c>
      <c r="K40" s="5" t="s">
        <v>22</v>
      </c>
      <c r="L40" s="5" t="s">
        <v>55</v>
      </c>
      <c r="M40" s="5" t="s">
        <v>16</v>
      </c>
      <c r="N40" s="5" t="s">
        <v>17</v>
      </c>
    </row>
    <row r="41" spans="1:14" x14ac:dyDescent="0.3">
      <c r="G41" s="9">
        <v>1</v>
      </c>
      <c r="H41" s="9">
        <v>1</v>
      </c>
      <c r="I41" s="18">
        <f>SUMIF(Reservation[ReservationID],Table14[[#This Row],[ReservationID]],Reservation[NumOfNights])*SUMIF(ReservationRoom[ReservationID],Table14[[#This Row],[ReservationID]],ReservationRoom[PricePerNight])</f>
        <v>139.97999999999999</v>
      </c>
      <c r="J41" s="18">
        <f>SUMPRODUCT(--(ReservationAddOn[ReservationRoomID]=Table14[[#This Row],[ReservationID]]),ReservationAddOn[Price],ReservationAddOn[Quantity])</f>
        <v>29.99</v>
      </c>
      <c r="K41" s="18">
        <f>IFERROR(VLOOKUP(VLOOKUP(Table14[[#This Row],[ReservationID]],Reservation[],MATCH("PromotionID",Reservation[#Headers],0),FALSE),Promotion[],4,FALSE),0)*(SUM(Table14[[#This Row],[RoomTotal]:[AddOnTotal]]))</f>
        <v>-16.997</v>
      </c>
      <c r="L41" s="18">
        <f>SUM(Table14[[#This Row],[RoomTotal]:[Discount]])</f>
        <v>152.97300000000001</v>
      </c>
      <c r="M41" s="18">
        <f>VLOOKUP(VLOOKUP(Table14[[#This Row],[ReservationID]],Reservation[],MATCH("TaxRateID",Reservation[#Headers],0),FALSE),TaxRate[],MATCH("TaxRate",TaxRate[#Headers],0),FALSE)*Table14[[#This Row],[SubTotal]]</f>
        <v>15.6797325</v>
      </c>
      <c r="N41" s="18">
        <f>SUM(Table14[[#This Row],[SubTotal]:[Tax]])</f>
        <v>168.65273250000001</v>
      </c>
    </row>
    <row r="42" spans="1:14" x14ac:dyDescent="0.3">
      <c r="G42" s="9">
        <v>2</v>
      </c>
      <c r="H42" s="9">
        <v>2</v>
      </c>
      <c r="I42" s="18">
        <f>SUMIF(Reservation[ReservationID],Table14[[#This Row],[ReservationID]],Reservation[NumOfNights])*SUMIF(ReservationRoom[ReservationID],Table14[[#This Row],[ReservationID]],ReservationRoom[PricePerNight])</f>
        <v>269.94</v>
      </c>
      <c r="J42" s="19">
        <f>SUMPRODUCT(--(ReservationAddOn[ReservationRoomID]=Table14[[#This Row],[ReservationID]]),ReservationAddOn[Price],ReservationAddOn[Quantity])</f>
        <v>13.98</v>
      </c>
      <c r="K42" s="18">
        <f>IFERROR(VLOOKUP(VLOOKUP(Table14[[#This Row],[ReservationID]],Reservation[],MATCH("PromotionID",Reservation[#Headers],0),FALSE),Promotion[],3,FALSE),"null")</f>
        <v>-20</v>
      </c>
      <c r="L42" s="18">
        <f>SUM(Table14[[#This Row],[RoomTotal]:[Discount]])</f>
        <v>263.92</v>
      </c>
      <c r="M42" s="18">
        <f>VLOOKUP(VLOOKUP(Table14[[#This Row],[ReservationID]],Reservation[],MATCH("TaxRateID",Reservation[#Headers],0),FALSE),TaxRate[],MATCH("TaxRate",TaxRate[#Headers],0),FALSE)*Table14[[#This Row],[SubTotal]]</f>
        <v>27.0518</v>
      </c>
      <c r="N42" s="18">
        <f>SUM(Table14[[#This Row],[SubTotal]:[Tax]])</f>
        <v>290.97180000000003</v>
      </c>
    </row>
    <row r="43" spans="1:14" x14ac:dyDescent="0.3">
      <c r="G43" s="9"/>
      <c r="H43" s="9"/>
      <c r="I43" s="20"/>
      <c r="J43" s="20"/>
      <c r="K43" s="18"/>
      <c r="L43" s="18"/>
      <c r="M43" s="18"/>
      <c r="N43" s="18"/>
    </row>
  </sheetData>
  <hyperlinks>
    <hyperlink ref="E4" r:id="rId1" xr:uid="{44421EBC-0F2C-4745-BFC1-922CFB279EAA}"/>
    <hyperlink ref="E5" r:id="rId2" xr:uid="{56219379-7E20-4C04-92CB-159137B8BCBA}"/>
  </hyperlinks>
  <pageMargins left="0.7" right="0.7" top="0.75" bottom="0.75" header="0.3" footer="0.3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2020-04-16T01:54:04Z</dcterms:created>
  <dcterms:modified xsi:type="dcterms:W3CDTF">2020-04-20T02:57:49Z</dcterms:modified>
</cp:coreProperties>
</file>