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tcher/Library/CloudStorage/OneDrive-SpectralMD/1 - GitLab_Repositories/Probabilistic_Graphical_Models/scratch_work/"/>
    </mc:Choice>
  </mc:AlternateContent>
  <xr:revisionPtr revIDLastSave="0" documentId="13_ncr:1_{11AE548E-20A6-2840-AB81-6ACFDB5E7A66}" xr6:coauthVersionLast="47" xr6:coauthVersionMax="47" xr10:uidLastSave="{00000000-0000-0000-0000-000000000000}"/>
  <bookViews>
    <workbookView xWindow="0" yWindow="2660" windowWidth="34560" windowHeight="19860" xr2:uid="{22CB4745-5761-3642-BD65-8A32C05A4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1" l="1"/>
  <c r="Y53" i="1"/>
  <c r="Y49" i="1"/>
  <c r="Y48" i="1"/>
  <c r="AH55" i="1"/>
  <c r="AH54" i="1"/>
  <c r="AG55" i="1"/>
  <c r="AG54" i="1"/>
  <c r="R75" i="1"/>
  <c r="W76" i="1" s="1"/>
  <c r="W68" i="1"/>
  <c r="W67" i="1"/>
  <c r="S70" i="1"/>
  <c r="R76" i="1" s="1"/>
  <c r="W77" i="1" s="1"/>
  <c r="W60" i="1"/>
  <c r="S60" i="1"/>
  <c r="W61" i="1" s="1"/>
  <c r="P60" i="1"/>
  <c r="AA12" i="1"/>
  <c r="AA13" i="1"/>
  <c r="V39" i="1"/>
  <c r="V38" i="1"/>
  <c r="P30" i="1"/>
  <c r="P29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Z53" i="1" l="1"/>
  <c r="Z54" i="1"/>
  <c r="Z48" i="1"/>
  <c r="Z49" i="1"/>
  <c r="W63" i="1"/>
  <c r="W78" i="1"/>
  <c r="Y76" i="1" s="1"/>
  <c r="W79" i="1"/>
  <c r="Y77" i="1" s="1"/>
  <c r="W69" i="1"/>
  <c r="Y67" i="1" s="1"/>
  <c r="W70" i="1"/>
  <c r="Y68" i="1" s="1"/>
  <c r="W62" i="1"/>
  <c r="AB12" i="1"/>
  <c r="AB13" i="1"/>
  <c r="V30" i="1"/>
  <c r="V29" i="1"/>
  <c r="P38" i="1"/>
  <c r="P39" i="1"/>
  <c r="AI45" i="1"/>
  <c r="AG50" i="1"/>
  <c r="Y44" i="1"/>
  <c r="AG49" i="1"/>
  <c r="Y43" i="1" l="1"/>
  <c r="Z44" i="1" s="1"/>
  <c r="AH50" i="1"/>
  <c r="AH49" i="1"/>
  <c r="Z43" i="1" l="1"/>
</calcChain>
</file>

<file path=xl/sharedStrings.xml><?xml version="1.0" encoding="utf-8"?>
<sst xmlns="http://schemas.openxmlformats.org/spreadsheetml/2006/main" count="71" uniqueCount="33">
  <si>
    <t>a</t>
  </si>
  <si>
    <t>b</t>
  </si>
  <si>
    <t>c</t>
  </si>
  <si>
    <t>d</t>
  </si>
  <si>
    <t>e</t>
  </si>
  <si>
    <t>Phi(E = 1 | A,B,C,D)</t>
  </si>
  <si>
    <t>Phi(E = 2 | A,B,C,D)</t>
  </si>
  <si>
    <t xml:space="preserve">Z = </t>
  </si>
  <si>
    <t>d(1,2) [C]</t>
  </si>
  <si>
    <t>d(2,3)[D]</t>
  </si>
  <si>
    <t>d(3,2)[D]</t>
  </si>
  <si>
    <t>d(2,1)[C]</t>
  </si>
  <si>
    <t>value</t>
  </si>
  <si>
    <t>unnormalized</t>
  </si>
  <si>
    <t>normalized</t>
  </si>
  <si>
    <t>Beta(E = 1 | A,B,C,D)</t>
  </si>
  <si>
    <t>Beta(E = 2 | A,B,C,D)</t>
  </si>
  <si>
    <t>Beliefs</t>
  </si>
  <si>
    <t>P(E=1|D)</t>
  </si>
  <si>
    <t>Marginal over BN</t>
  </si>
  <si>
    <t>Joint CPD     P(A,B,C,D,E)</t>
  </si>
  <si>
    <t>P(E=2|D)</t>
  </si>
  <si>
    <t>Message Passing</t>
  </si>
  <si>
    <t xml:space="preserve">Joint Probability </t>
  </si>
  <si>
    <t>Example BN that could have generated the above Clique Tree</t>
  </si>
  <si>
    <t>A</t>
  </si>
  <si>
    <t>B</t>
  </si>
  <si>
    <t>A,B</t>
  </si>
  <si>
    <t>B|A</t>
  </si>
  <si>
    <t>P(B)</t>
  </si>
  <si>
    <t>Playing with multiplying two factors that are independent</t>
  </si>
  <si>
    <t>Phi(D = 1 | A,B,C,D)</t>
  </si>
  <si>
    <t>Phi(D = 2 | A,B,C,D)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</si>
</sst>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1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3" xfId="0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194735</xdr:colOff>
      <xdr:row>1</xdr:row>
      <xdr:rowOff>83961</xdr:rowOff>
    </xdr:from>
    <xdr:to>
      <xdr:col>13</xdr:col>
      <xdr:colOff>806028</xdr:colOff>
      <xdr:row>9</xdr:row>
      <xdr:rowOff>57996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1AE605D6-2B4D-0F70-C0A8-96FF758EDB4D}"/>
            </a:ext>
          </a:extLst>
        </xdr:cNvPr>
        <xdr:cNvSpPr/>
      </xdr:nvSpPr>
      <xdr:spPr>
        <a:xfrm>
          <a:off x="3524957" y="874183"/>
          <a:ext cx="3108960" cy="1554480"/>
        </a:xfrm>
        <a:prstGeom prst="ellipse">
          <a:avLst/>
        </a:prstGeom>
        <a:ln w="381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2800"/>
            <a:t>1: A,B,C</a:t>
          </a:r>
        </a:p>
      </xdr:txBody>
    </xdr:sp>
    <xdr:clientData/>
  </xdr:twoCellAnchor>
  <xdr:twoCellAnchor>
    <xdr:from>
      <xdr:col>15</xdr:col>
      <xdr:colOff>476954</xdr:colOff>
      <xdr:row>1</xdr:row>
      <xdr:rowOff>83961</xdr:rowOff>
    </xdr:from>
    <xdr:to>
      <xdr:col>19</xdr:col>
      <xdr:colOff>255692</xdr:colOff>
      <xdr:row>9</xdr:row>
      <xdr:rowOff>57996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937458A-1A34-BD4F-9C7A-CD250119CE7D}"/>
            </a:ext>
          </a:extLst>
        </xdr:cNvPr>
        <xdr:cNvSpPr/>
      </xdr:nvSpPr>
      <xdr:spPr>
        <a:xfrm>
          <a:off x="7969954" y="874183"/>
          <a:ext cx="3108960" cy="1554480"/>
        </a:xfrm>
        <a:prstGeom prst="ellipse">
          <a:avLst/>
        </a:prstGeom>
        <a:ln w="381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800">
              <a:solidFill>
                <a:schemeClr val="lt1"/>
              </a:solidFill>
              <a:latin typeface="+mn-lt"/>
              <a:ea typeface="+mn-ea"/>
              <a:cs typeface="+mn-cs"/>
            </a:rPr>
            <a:t>2: C,D</a:t>
          </a:r>
        </a:p>
      </xdr:txBody>
    </xdr:sp>
    <xdr:clientData/>
  </xdr:twoCellAnchor>
  <xdr:twoCellAnchor>
    <xdr:from>
      <xdr:col>20</xdr:col>
      <xdr:colOff>461432</xdr:colOff>
      <xdr:row>1</xdr:row>
      <xdr:rowOff>83961</xdr:rowOff>
    </xdr:from>
    <xdr:to>
      <xdr:col>24</xdr:col>
      <xdr:colOff>240170</xdr:colOff>
      <xdr:row>9</xdr:row>
      <xdr:rowOff>57996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F4C09C6-9762-274F-A884-59FF762DB127}"/>
            </a:ext>
          </a:extLst>
        </xdr:cNvPr>
        <xdr:cNvSpPr/>
      </xdr:nvSpPr>
      <xdr:spPr>
        <a:xfrm>
          <a:off x="12117210" y="874183"/>
          <a:ext cx="3108960" cy="1554480"/>
        </a:xfrm>
        <a:prstGeom prst="ellipse">
          <a:avLst/>
        </a:prstGeom>
        <a:ln w="381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800">
              <a:solidFill>
                <a:schemeClr val="lt1"/>
              </a:solidFill>
              <a:latin typeface="+mn-lt"/>
              <a:ea typeface="+mn-ea"/>
              <a:cs typeface="+mn-cs"/>
            </a:rPr>
            <a:t>3: D,E</a:t>
          </a:r>
        </a:p>
      </xdr:txBody>
    </xdr:sp>
    <xdr:clientData/>
  </xdr:twoCellAnchor>
  <xdr:twoCellAnchor>
    <xdr:from>
      <xdr:col>13</xdr:col>
      <xdr:colOff>564444</xdr:colOff>
      <xdr:row>31</xdr:row>
      <xdr:rowOff>-1</xdr:rowOff>
    </xdr:from>
    <xdr:to>
      <xdr:col>16</xdr:col>
      <xdr:colOff>310444</xdr:colOff>
      <xdr:row>31</xdr:row>
      <xdr:rowOff>-1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9092B8B-D650-6BD2-3BA8-7B97820C347D}"/>
            </a:ext>
          </a:extLst>
        </xdr:cNvPr>
        <xdr:cNvCxnSpPr/>
      </xdr:nvCxnSpPr>
      <xdr:spPr>
        <a:xfrm>
          <a:off x="6392333" y="6801555"/>
          <a:ext cx="2243667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889001</xdr:colOff>
      <xdr:row>31</xdr:row>
      <xdr:rowOff>28222</xdr:rowOff>
    </xdr:from>
    <xdr:to>
      <xdr:col>22</xdr:col>
      <xdr:colOff>197556</xdr:colOff>
      <xdr:row>31</xdr:row>
      <xdr:rowOff>28222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3751B3C-E085-DD49-8B19-A5DBB4C6E17D}"/>
            </a:ext>
          </a:extLst>
        </xdr:cNvPr>
        <xdr:cNvCxnSpPr/>
      </xdr:nvCxnSpPr>
      <xdr:spPr>
        <a:xfrm>
          <a:off x="11712223" y="6829778"/>
          <a:ext cx="2173111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841023</xdr:colOff>
      <xdr:row>35</xdr:row>
      <xdr:rowOff>8465</xdr:rowOff>
    </xdr:from>
    <xdr:to>
      <xdr:col>22</xdr:col>
      <xdr:colOff>42334</xdr:colOff>
      <xdr:row>35</xdr:row>
      <xdr:rowOff>8465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9254C1E-DCCA-6843-BA9B-D7D43F4D77B3}"/>
            </a:ext>
          </a:extLst>
        </xdr:cNvPr>
        <xdr:cNvCxnSpPr/>
      </xdr:nvCxnSpPr>
      <xdr:spPr>
        <a:xfrm flipH="1">
          <a:off x="11664245" y="7600243"/>
          <a:ext cx="2065867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555976</xdr:colOff>
      <xdr:row>35</xdr:row>
      <xdr:rowOff>5643</xdr:rowOff>
    </xdr:from>
    <xdr:to>
      <xdr:col>16</xdr:col>
      <xdr:colOff>211666</xdr:colOff>
      <xdr:row>35</xdr:row>
      <xdr:rowOff>5643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0B3AF53-CC77-264E-8D27-A5501F715A25}"/>
            </a:ext>
          </a:extLst>
        </xdr:cNvPr>
        <xdr:cNvCxnSpPr/>
      </xdr:nvCxnSpPr>
      <xdr:spPr>
        <a:xfrm flipH="1">
          <a:off x="6383865" y="7597421"/>
          <a:ext cx="2153357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806028</xdr:colOff>
      <xdr:row>5</xdr:row>
      <xdr:rowOff>70979</xdr:rowOff>
    </xdr:from>
    <xdr:to>
      <xdr:col>15</xdr:col>
      <xdr:colOff>476954</xdr:colOff>
      <xdr:row>5</xdr:row>
      <xdr:rowOff>70979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39AFE0DF-6E77-EE3C-912E-4C6DBE2CDD87}"/>
            </a:ext>
          </a:extLst>
        </xdr:cNvPr>
        <xdr:cNvCxnSpPr>
          <a:stCxn id="2" idx="6"/>
          <a:endCxn id="3" idx="2"/>
        </xdr:cNvCxnSpPr>
      </xdr:nvCxnSpPr>
      <xdr:spPr>
        <a:xfrm>
          <a:off x="6633917" y="1651423"/>
          <a:ext cx="1336037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255692</xdr:colOff>
      <xdr:row>5</xdr:row>
      <xdr:rowOff>70979</xdr:rowOff>
    </xdr:from>
    <xdr:to>
      <xdr:col>20</xdr:col>
      <xdr:colOff>461432</xdr:colOff>
      <xdr:row>5</xdr:row>
      <xdr:rowOff>70979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D24307D5-784F-F948-B534-6FD9735CC81E}"/>
            </a:ext>
          </a:extLst>
        </xdr:cNvPr>
        <xdr:cNvCxnSpPr>
          <a:stCxn id="3" idx="6"/>
          <a:endCxn id="4" idx="2"/>
        </xdr:cNvCxnSpPr>
      </xdr:nvCxnSpPr>
      <xdr:spPr>
        <a:xfrm>
          <a:off x="11078914" y="1651423"/>
          <a:ext cx="1038296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699914</xdr:colOff>
      <xdr:row>30</xdr:row>
      <xdr:rowOff>95249</xdr:rowOff>
    </xdr:from>
    <xdr:to>
      <xdr:col>13</xdr:col>
      <xdr:colOff>213081</xdr:colOff>
      <xdr:row>35</xdr:row>
      <xdr:rowOff>112889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C8E40795-D6BC-4E48-B35F-ADC0792F37B3}"/>
            </a:ext>
          </a:extLst>
        </xdr:cNvPr>
        <xdr:cNvSpPr/>
      </xdr:nvSpPr>
      <xdr:spPr>
        <a:xfrm>
          <a:off x="4030136" y="6699249"/>
          <a:ext cx="2010834" cy="1005418"/>
        </a:xfrm>
        <a:prstGeom prst="ellipse">
          <a:avLst/>
        </a:prstGeom>
        <a:ln w="381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2800"/>
            <a:t>1: A,B,C</a:t>
          </a:r>
        </a:p>
      </xdr:txBody>
    </xdr:sp>
    <xdr:clientData/>
  </xdr:twoCellAnchor>
  <xdr:twoCellAnchor>
    <xdr:from>
      <xdr:col>16</xdr:col>
      <xdr:colOff>798688</xdr:colOff>
      <xdr:row>30</xdr:row>
      <xdr:rowOff>95249</xdr:rowOff>
    </xdr:from>
    <xdr:to>
      <xdr:col>19</xdr:col>
      <xdr:colOff>311856</xdr:colOff>
      <xdr:row>35</xdr:row>
      <xdr:rowOff>112889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B2B1167A-A4B5-D14C-9E23-91505CCF5128}"/>
            </a:ext>
          </a:extLst>
        </xdr:cNvPr>
        <xdr:cNvSpPr/>
      </xdr:nvSpPr>
      <xdr:spPr>
        <a:xfrm>
          <a:off x="9124244" y="6656916"/>
          <a:ext cx="2010834" cy="1005417"/>
        </a:xfrm>
        <a:prstGeom prst="ellipse">
          <a:avLst/>
        </a:prstGeom>
        <a:ln w="381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800">
              <a:solidFill>
                <a:schemeClr val="lt1"/>
              </a:solidFill>
              <a:latin typeface="+mn-lt"/>
              <a:ea typeface="+mn-ea"/>
              <a:cs typeface="+mn-cs"/>
            </a:rPr>
            <a:t>2: C,D</a:t>
          </a:r>
        </a:p>
      </xdr:txBody>
    </xdr:sp>
    <xdr:clientData/>
  </xdr:twoCellAnchor>
  <xdr:twoCellAnchor>
    <xdr:from>
      <xdr:col>22</xdr:col>
      <xdr:colOff>684389</xdr:colOff>
      <xdr:row>30</xdr:row>
      <xdr:rowOff>95249</xdr:rowOff>
    </xdr:from>
    <xdr:to>
      <xdr:col>25</xdr:col>
      <xdr:colOff>197557</xdr:colOff>
      <xdr:row>35</xdr:row>
      <xdr:rowOff>112889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D9F98B6E-1FEE-4848-9ACB-8D2410F3DEC6}"/>
            </a:ext>
          </a:extLst>
        </xdr:cNvPr>
        <xdr:cNvSpPr/>
      </xdr:nvSpPr>
      <xdr:spPr>
        <a:xfrm>
          <a:off x="14372167" y="6699249"/>
          <a:ext cx="2010834" cy="1005418"/>
        </a:xfrm>
        <a:prstGeom prst="ellipse">
          <a:avLst/>
        </a:prstGeom>
        <a:ln w="38100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2800">
              <a:solidFill>
                <a:schemeClr val="lt1"/>
              </a:solidFill>
              <a:latin typeface="+mn-lt"/>
              <a:ea typeface="+mn-ea"/>
              <a:cs typeface="+mn-cs"/>
            </a:rPr>
            <a:t>3: D,E</a:t>
          </a:r>
        </a:p>
      </xdr:txBody>
    </xdr:sp>
    <xdr:clientData/>
  </xdr:twoCellAnchor>
  <xdr:twoCellAnchor>
    <xdr:from>
      <xdr:col>13</xdr:col>
      <xdr:colOff>213081</xdr:colOff>
      <xdr:row>33</xdr:row>
      <xdr:rowOff>5291</xdr:rowOff>
    </xdr:from>
    <xdr:to>
      <xdr:col>16</xdr:col>
      <xdr:colOff>798688</xdr:colOff>
      <xdr:row>33</xdr:row>
      <xdr:rowOff>5291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DDD0B520-FCFB-B54A-A1DD-E47A9A1D6A2C}"/>
            </a:ext>
          </a:extLst>
        </xdr:cNvPr>
        <xdr:cNvCxnSpPr>
          <a:stCxn id="31" idx="6"/>
          <a:endCxn id="32" idx="2"/>
        </xdr:cNvCxnSpPr>
      </xdr:nvCxnSpPr>
      <xdr:spPr>
        <a:xfrm>
          <a:off x="6040970" y="7201958"/>
          <a:ext cx="3083274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311856</xdr:colOff>
      <xdr:row>33</xdr:row>
      <xdr:rowOff>5291</xdr:rowOff>
    </xdr:from>
    <xdr:to>
      <xdr:col>22</xdr:col>
      <xdr:colOff>684389</xdr:colOff>
      <xdr:row>33</xdr:row>
      <xdr:rowOff>5291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39375A21-F6FD-8F44-899E-D852EA733974}"/>
            </a:ext>
          </a:extLst>
        </xdr:cNvPr>
        <xdr:cNvCxnSpPr>
          <a:stCxn id="32" idx="6"/>
          <a:endCxn id="33" idx="2"/>
        </xdr:cNvCxnSpPr>
      </xdr:nvCxnSpPr>
      <xdr:spPr>
        <a:xfrm>
          <a:off x="11135078" y="7201958"/>
          <a:ext cx="3237089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536223</xdr:colOff>
      <xdr:row>30</xdr:row>
      <xdr:rowOff>141111</xdr:rowOff>
    </xdr:from>
    <xdr:ext cx="374718" cy="530658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282DAE6E-D44E-1375-56AA-932AC07C5623}"/>
            </a:ext>
          </a:extLst>
        </xdr:cNvPr>
        <xdr:cNvSpPr txBox="1"/>
      </xdr:nvSpPr>
      <xdr:spPr>
        <a:xfrm>
          <a:off x="7196667" y="6745111"/>
          <a:ext cx="374718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 b="1"/>
            <a:t>C</a:t>
          </a:r>
        </a:p>
      </xdr:txBody>
    </xdr:sp>
    <xdr:clientData/>
  </xdr:oneCellAnchor>
  <xdr:oneCellAnchor>
    <xdr:from>
      <xdr:col>20</xdr:col>
      <xdr:colOff>801511</xdr:colOff>
      <xdr:row>30</xdr:row>
      <xdr:rowOff>152400</xdr:rowOff>
    </xdr:from>
    <xdr:ext cx="411010" cy="530658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6410296-504E-354F-82F1-C43DE2B2ECF4}"/>
            </a:ext>
          </a:extLst>
        </xdr:cNvPr>
        <xdr:cNvSpPr txBox="1"/>
      </xdr:nvSpPr>
      <xdr:spPr>
        <a:xfrm>
          <a:off x="12626622" y="6756400"/>
          <a:ext cx="41101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 b="1"/>
            <a:t>D</a:t>
          </a:r>
        </a:p>
      </xdr:txBody>
    </xdr:sp>
    <xdr:clientData/>
  </xdr:oneCellAnchor>
  <xdr:twoCellAnchor>
    <xdr:from>
      <xdr:col>1</xdr:col>
      <xdr:colOff>84667</xdr:colOff>
      <xdr:row>4</xdr:row>
      <xdr:rowOff>180624</xdr:rowOff>
    </xdr:from>
    <xdr:to>
      <xdr:col>5</xdr:col>
      <xdr:colOff>251178</xdr:colOff>
      <xdr:row>39</xdr:row>
      <xdr:rowOff>59267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64F45642-CFAE-535A-67A0-2F66A1374AB3}"/>
            </a:ext>
          </a:extLst>
        </xdr:cNvPr>
        <xdr:cNvGrpSpPr/>
      </xdr:nvGrpSpPr>
      <xdr:grpSpPr>
        <a:xfrm>
          <a:off x="917223" y="1013180"/>
          <a:ext cx="3496733" cy="6962420"/>
          <a:chOff x="15169444" y="11017957"/>
          <a:chExt cx="3496733" cy="6793088"/>
        </a:xfrm>
      </xdr:grpSpPr>
      <xdr:sp macro="" textlink="">
        <xdr:nvSpPr>
          <xdr:cNvPr id="50" name="Oval 49">
            <a:extLst>
              <a:ext uri="{FF2B5EF4-FFF2-40B4-BE49-F238E27FC236}">
                <a16:creationId xmlns:a16="http://schemas.microsoft.com/office/drawing/2014/main" id="{C12CDF42-10A0-5B51-FA3A-5B2D616522CB}"/>
              </a:ext>
            </a:extLst>
          </xdr:cNvPr>
          <xdr:cNvSpPr/>
        </xdr:nvSpPr>
        <xdr:spPr>
          <a:xfrm>
            <a:off x="15169444" y="11034890"/>
            <a:ext cx="1241778" cy="1241778"/>
          </a:xfrm>
          <a:prstGeom prst="ellipse">
            <a:avLst/>
          </a:prstGeom>
          <a:ln w="38100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28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A</a:t>
            </a:r>
          </a:p>
        </xdr:txBody>
      </xdr:sp>
      <xdr:sp macro="" textlink="">
        <xdr:nvSpPr>
          <xdr:cNvPr id="51" name="Oval 50">
            <a:extLst>
              <a:ext uri="{FF2B5EF4-FFF2-40B4-BE49-F238E27FC236}">
                <a16:creationId xmlns:a16="http://schemas.microsoft.com/office/drawing/2014/main" id="{3362AEC6-D327-D44E-B135-9073700FF8EC}"/>
              </a:ext>
            </a:extLst>
          </xdr:cNvPr>
          <xdr:cNvSpPr/>
        </xdr:nvSpPr>
        <xdr:spPr>
          <a:xfrm>
            <a:off x="17424399" y="11017957"/>
            <a:ext cx="1241778" cy="1241778"/>
          </a:xfrm>
          <a:prstGeom prst="ellipse">
            <a:avLst/>
          </a:prstGeom>
          <a:ln w="38100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28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B</a:t>
            </a:r>
          </a:p>
        </xdr:txBody>
      </xdr:sp>
      <xdr:sp macro="" textlink="">
        <xdr:nvSpPr>
          <xdr:cNvPr id="52" name="Oval 51">
            <a:extLst>
              <a:ext uri="{FF2B5EF4-FFF2-40B4-BE49-F238E27FC236}">
                <a16:creationId xmlns:a16="http://schemas.microsoft.com/office/drawing/2014/main" id="{A50DAFC5-3E88-7A4F-832F-750A9074EEFC}"/>
              </a:ext>
            </a:extLst>
          </xdr:cNvPr>
          <xdr:cNvSpPr/>
        </xdr:nvSpPr>
        <xdr:spPr>
          <a:xfrm>
            <a:off x="16391466" y="13004800"/>
            <a:ext cx="1241778" cy="1241778"/>
          </a:xfrm>
          <a:prstGeom prst="ellipse">
            <a:avLst/>
          </a:prstGeom>
          <a:ln w="38100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28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C</a:t>
            </a:r>
          </a:p>
        </xdr:txBody>
      </xdr:sp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5721F9FC-4FDD-F840-A593-F7C93A0BE849}"/>
              </a:ext>
            </a:extLst>
          </xdr:cNvPr>
          <xdr:cNvSpPr/>
        </xdr:nvSpPr>
        <xdr:spPr>
          <a:xfrm>
            <a:off x="16402756" y="14822311"/>
            <a:ext cx="1241778" cy="1241778"/>
          </a:xfrm>
          <a:prstGeom prst="ellipse">
            <a:avLst/>
          </a:prstGeom>
          <a:ln w="38100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28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D</a:t>
            </a:r>
          </a:p>
        </xdr:txBody>
      </xdr:sp>
      <xdr:sp macro="" textlink="">
        <xdr:nvSpPr>
          <xdr:cNvPr id="54" name="Oval 53">
            <a:extLst>
              <a:ext uri="{FF2B5EF4-FFF2-40B4-BE49-F238E27FC236}">
                <a16:creationId xmlns:a16="http://schemas.microsoft.com/office/drawing/2014/main" id="{02DAFA08-BA56-E540-9478-6D0504F60F85}"/>
              </a:ext>
            </a:extLst>
          </xdr:cNvPr>
          <xdr:cNvSpPr/>
        </xdr:nvSpPr>
        <xdr:spPr>
          <a:xfrm>
            <a:off x="16414045" y="16569267"/>
            <a:ext cx="1241778" cy="1241778"/>
          </a:xfrm>
          <a:prstGeom prst="ellipse">
            <a:avLst/>
          </a:prstGeom>
          <a:ln w="38100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28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E</a:t>
            </a:r>
          </a:p>
        </xdr:txBody>
      </xdr:sp>
      <xdr:cxnSp macro="">
        <xdr:nvCxnSpPr>
          <xdr:cNvPr id="57" name="Straight Arrow Connector 56">
            <a:extLst>
              <a:ext uri="{FF2B5EF4-FFF2-40B4-BE49-F238E27FC236}">
                <a16:creationId xmlns:a16="http://schemas.microsoft.com/office/drawing/2014/main" id="{D241B263-0669-7E41-B60D-12B1153C2678}"/>
              </a:ext>
            </a:extLst>
          </xdr:cNvPr>
          <xdr:cNvCxnSpPr>
            <a:stCxn id="50" idx="4"/>
            <a:endCxn id="52" idx="0"/>
          </xdr:cNvCxnSpPr>
        </xdr:nvCxnSpPr>
        <xdr:spPr>
          <a:xfrm>
            <a:off x="15790333" y="12276668"/>
            <a:ext cx="1222022" cy="728132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Arrow Connector 60">
            <a:extLst>
              <a:ext uri="{FF2B5EF4-FFF2-40B4-BE49-F238E27FC236}">
                <a16:creationId xmlns:a16="http://schemas.microsoft.com/office/drawing/2014/main" id="{EC812357-F55C-D649-AF12-D7836225D3E4}"/>
              </a:ext>
            </a:extLst>
          </xdr:cNvPr>
          <xdr:cNvCxnSpPr>
            <a:stCxn id="51" idx="4"/>
            <a:endCxn id="52" idx="0"/>
          </xdr:cNvCxnSpPr>
        </xdr:nvCxnSpPr>
        <xdr:spPr>
          <a:xfrm flipH="1">
            <a:off x="17012355" y="12259735"/>
            <a:ext cx="1032933" cy="745065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Arrow Connector 64">
            <a:extLst>
              <a:ext uri="{FF2B5EF4-FFF2-40B4-BE49-F238E27FC236}">
                <a16:creationId xmlns:a16="http://schemas.microsoft.com/office/drawing/2014/main" id="{22A79B38-4186-E248-97F5-83D7884D7661}"/>
              </a:ext>
            </a:extLst>
          </xdr:cNvPr>
          <xdr:cNvCxnSpPr>
            <a:stCxn id="52" idx="4"/>
            <a:endCxn id="53" idx="0"/>
          </xdr:cNvCxnSpPr>
        </xdr:nvCxnSpPr>
        <xdr:spPr>
          <a:xfrm>
            <a:off x="17012355" y="14246578"/>
            <a:ext cx="11290" cy="575733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Straight Arrow Connector 69">
            <a:extLst>
              <a:ext uri="{FF2B5EF4-FFF2-40B4-BE49-F238E27FC236}">
                <a16:creationId xmlns:a16="http://schemas.microsoft.com/office/drawing/2014/main" id="{E31417B0-96F3-A24C-A748-3C5BE0E71DDA}"/>
              </a:ext>
            </a:extLst>
          </xdr:cNvPr>
          <xdr:cNvCxnSpPr>
            <a:stCxn id="53" idx="4"/>
            <a:endCxn id="54" idx="0"/>
          </xdr:cNvCxnSpPr>
        </xdr:nvCxnSpPr>
        <xdr:spPr>
          <a:xfrm>
            <a:off x="17023645" y="16064089"/>
            <a:ext cx="11289" cy="505178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C1EC-05F5-B348-AD6A-294174EB7D9A}">
  <dimension ref="B3:AI82"/>
  <sheetViews>
    <sheetView tabSelected="1" topLeftCell="I1" zoomScale="90" zoomScaleNormal="90" workbookViewId="0">
      <selection activeCell="Y55" sqref="Y55"/>
    </sheetView>
  </sheetViews>
  <sheetFormatPr baseColWidth="10" defaultRowHeight="16" x14ac:dyDescent="0.2"/>
  <cols>
    <col min="14" max="14" width="13.1640625" bestFit="1" customWidth="1"/>
    <col min="15" max="15" width="13.5" bestFit="1" customWidth="1"/>
    <col min="19" max="19" width="13.1640625" bestFit="1" customWidth="1"/>
    <col min="20" max="20" width="13.5" bestFit="1" customWidth="1"/>
    <col min="21" max="21" width="13.1640625" bestFit="1" customWidth="1"/>
    <col min="22" max="22" width="10.83203125" customWidth="1"/>
    <col min="27" max="27" width="13.1640625" bestFit="1" customWidth="1"/>
    <col min="28" max="28" width="11.5" customWidth="1"/>
    <col min="32" max="32" width="17.33203125" bestFit="1" customWidth="1"/>
    <col min="33" max="33" width="13" bestFit="1" customWidth="1"/>
    <col min="34" max="34" width="13.5" bestFit="1" customWidth="1"/>
  </cols>
  <sheetData>
    <row r="3" spans="2:35" ht="19" x14ac:dyDescent="0.25">
      <c r="B3" s="11" t="s">
        <v>24</v>
      </c>
    </row>
    <row r="8" spans="2:35" x14ac:dyDescent="0.2">
      <c r="AD8" s="7" t="s">
        <v>23</v>
      </c>
    </row>
    <row r="11" spans="2:35" ht="19" x14ac:dyDescent="0.25">
      <c r="K11" s="2" t="s">
        <v>0</v>
      </c>
      <c r="L11" s="2" t="s">
        <v>1</v>
      </c>
      <c r="M11" s="2" t="s">
        <v>2</v>
      </c>
      <c r="N11" s="2" t="s">
        <v>12</v>
      </c>
      <c r="O11" s="1"/>
      <c r="P11" s="1"/>
      <c r="Q11" s="2" t="s">
        <v>2</v>
      </c>
      <c r="R11" s="2" t="s">
        <v>3</v>
      </c>
      <c r="S11" s="2" t="s">
        <v>12</v>
      </c>
      <c r="T11" s="1"/>
      <c r="U11" s="1"/>
      <c r="V11" s="2" t="s">
        <v>3</v>
      </c>
      <c r="W11" s="2" t="s">
        <v>4</v>
      </c>
      <c r="X11" s="2" t="s">
        <v>12</v>
      </c>
      <c r="AA11" s="8" t="s">
        <v>13</v>
      </c>
      <c r="AB11" s="8" t="s">
        <v>14</v>
      </c>
      <c r="AC11" s="1"/>
      <c r="AD11" s="21" t="s">
        <v>20</v>
      </c>
      <c r="AE11" s="21"/>
      <c r="AF11" s="21"/>
      <c r="AG11" s="21"/>
      <c r="AH11" s="21"/>
      <c r="AI11" s="21"/>
    </row>
    <row r="12" spans="2:35" x14ac:dyDescent="0.2">
      <c r="K12" s="3">
        <v>1</v>
      </c>
      <c r="L12" s="3">
        <v>1</v>
      </c>
      <c r="M12" s="3">
        <v>1</v>
      </c>
      <c r="N12" s="3">
        <v>1</v>
      </c>
      <c r="O12" s="1"/>
      <c r="P12" s="1"/>
      <c r="Q12" s="3">
        <v>1</v>
      </c>
      <c r="R12" s="3">
        <v>1</v>
      </c>
      <c r="S12" s="3">
        <v>1</v>
      </c>
      <c r="T12" s="1"/>
      <c r="U12" s="1"/>
      <c r="V12" s="4">
        <v>1</v>
      </c>
      <c r="W12" s="4">
        <v>1</v>
      </c>
      <c r="X12" s="4">
        <v>4</v>
      </c>
      <c r="Z12" s="10" t="s">
        <v>18</v>
      </c>
      <c r="AA12" s="8">
        <f>SUM(X12,X14)</f>
        <v>5</v>
      </c>
      <c r="AB12" s="8">
        <f>AA12/(AA12+AA13)</f>
        <v>0.25</v>
      </c>
      <c r="AC12" s="1"/>
      <c r="AD12" s="2" t="s">
        <v>0</v>
      </c>
      <c r="AE12" s="2" t="s">
        <v>1</v>
      </c>
      <c r="AF12" s="2" t="s">
        <v>2</v>
      </c>
      <c r="AG12" s="2" t="s">
        <v>3</v>
      </c>
      <c r="AH12" s="2" t="s">
        <v>4</v>
      </c>
      <c r="AI12" s="2" t="s">
        <v>12</v>
      </c>
    </row>
    <row r="13" spans="2:35" x14ac:dyDescent="0.2">
      <c r="K13" s="4">
        <v>1</v>
      </c>
      <c r="L13" s="4">
        <v>1</v>
      </c>
      <c r="M13" s="4">
        <v>2</v>
      </c>
      <c r="N13" s="4">
        <v>100</v>
      </c>
      <c r="Q13" s="4">
        <v>1</v>
      </c>
      <c r="R13" s="4">
        <v>2</v>
      </c>
      <c r="S13" s="4">
        <v>90</v>
      </c>
      <c r="V13" s="4">
        <v>1</v>
      </c>
      <c r="W13" s="4">
        <v>2</v>
      </c>
      <c r="X13" s="4">
        <v>10</v>
      </c>
      <c r="Z13" s="10" t="s">
        <v>21</v>
      </c>
      <c r="AA13" s="8">
        <f>SUM(X13,X15)</f>
        <v>15</v>
      </c>
      <c r="AB13" s="8">
        <f>AA13/(AA12+AA13)</f>
        <v>0.75</v>
      </c>
      <c r="AD13" s="4">
        <v>1</v>
      </c>
      <c r="AE13" s="4">
        <v>1</v>
      </c>
      <c r="AF13" s="4">
        <v>1</v>
      </c>
      <c r="AG13" s="4">
        <v>1</v>
      </c>
      <c r="AH13" s="4">
        <v>1</v>
      </c>
      <c r="AI13" s="4">
        <f>N12*S12*X12</f>
        <v>4</v>
      </c>
    </row>
    <row r="14" spans="2:35" x14ac:dyDescent="0.2">
      <c r="K14" s="4">
        <v>1</v>
      </c>
      <c r="L14" s="4">
        <v>2</v>
      </c>
      <c r="M14" s="4">
        <v>1</v>
      </c>
      <c r="N14" s="4">
        <v>30</v>
      </c>
      <c r="Q14" s="4">
        <v>2</v>
      </c>
      <c r="R14" s="4">
        <v>1</v>
      </c>
      <c r="S14" s="4">
        <v>1</v>
      </c>
      <c r="V14" s="4">
        <v>2</v>
      </c>
      <c r="W14" s="4">
        <v>1</v>
      </c>
      <c r="X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2</v>
      </c>
      <c r="AI14" s="4">
        <f>N12*S12*X13</f>
        <v>10</v>
      </c>
    </row>
    <row r="15" spans="2:35" x14ac:dyDescent="0.2">
      <c r="K15" s="4">
        <v>1</v>
      </c>
      <c r="L15" s="4">
        <v>2</v>
      </c>
      <c r="M15" s="4">
        <v>2</v>
      </c>
      <c r="N15" s="4">
        <v>100</v>
      </c>
      <c r="Q15" s="4">
        <v>2</v>
      </c>
      <c r="R15" s="4">
        <v>2</v>
      </c>
      <c r="S15" s="4">
        <v>1000</v>
      </c>
      <c r="V15" s="4">
        <v>2</v>
      </c>
      <c r="W15" s="4">
        <v>2</v>
      </c>
      <c r="X15" s="4">
        <v>5</v>
      </c>
      <c r="AD15" s="4">
        <v>1</v>
      </c>
      <c r="AE15" s="4">
        <v>1</v>
      </c>
      <c r="AF15" s="4">
        <v>1</v>
      </c>
      <c r="AG15" s="4">
        <v>2</v>
      </c>
      <c r="AH15" s="4">
        <v>1</v>
      </c>
      <c r="AI15" s="4">
        <f>N12*S13*X14</f>
        <v>90</v>
      </c>
    </row>
    <row r="16" spans="2:35" x14ac:dyDescent="0.2">
      <c r="K16" s="4">
        <v>2</v>
      </c>
      <c r="L16" s="4">
        <v>1</v>
      </c>
      <c r="M16" s="4">
        <v>1</v>
      </c>
      <c r="N16" s="4">
        <v>500</v>
      </c>
      <c r="AD16" s="4">
        <v>1</v>
      </c>
      <c r="AE16" s="4">
        <v>1</v>
      </c>
      <c r="AF16" s="4">
        <v>1</v>
      </c>
      <c r="AG16" s="4">
        <v>2</v>
      </c>
      <c r="AH16" s="4">
        <v>2</v>
      </c>
      <c r="AI16" s="4">
        <f>N12*S13*X15</f>
        <v>450</v>
      </c>
    </row>
    <row r="17" spans="11:35" x14ac:dyDescent="0.2">
      <c r="K17" s="4">
        <v>2</v>
      </c>
      <c r="L17" s="4">
        <v>1</v>
      </c>
      <c r="M17" s="4">
        <v>2</v>
      </c>
      <c r="N17" s="4">
        <v>100</v>
      </c>
      <c r="AD17" s="4">
        <v>1</v>
      </c>
      <c r="AE17" s="4">
        <v>1</v>
      </c>
      <c r="AF17" s="4">
        <v>2</v>
      </c>
      <c r="AG17" s="4">
        <v>1</v>
      </c>
      <c r="AH17" s="4">
        <v>1</v>
      </c>
      <c r="AI17" s="4">
        <f>N13*S14*X12</f>
        <v>400</v>
      </c>
    </row>
    <row r="18" spans="11:35" x14ac:dyDescent="0.2">
      <c r="K18" s="4">
        <v>2</v>
      </c>
      <c r="L18" s="4">
        <v>2</v>
      </c>
      <c r="M18" s="4">
        <v>1</v>
      </c>
      <c r="N18" s="4">
        <v>60</v>
      </c>
      <c r="AD18" s="4">
        <v>1</v>
      </c>
      <c r="AE18" s="4">
        <v>1</v>
      </c>
      <c r="AF18" s="4">
        <v>2</v>
      </c>
      <c r="AG18" s="4">
        <v>1</v>
      </c>
      <c r="AH18" s="4">
        <v>2</v>
      </c>
      <c r="AI18" s="4">
        <f>N13*S14*X13</f>
        <v>1000</v>
      </c>
    </row>
    <row r="19" spans="11:35" x14ac:dyDescent="0.2">
      <c r="K19" s="4">
        <v>2</v>
      </c>
      <c r="L19" s="4">
        <v>2</v>
      </c>
      <c r="M19" s="4">
        <v>2</v>
      </c>
      <c r="N19" s="4">
        <v>100</v>
      </c>
      <c r="AD19" s="4">
        <v>1</v>
      </c>
      <c r="AE19" s="4">
        <v>1</v>
      </c>
      <c r="AF19" s="4">
        <v>2</v>
      </c>
      <c r="AG19" s="4">
        <v>2</v>
      </c>
      <c r="AH19" s="4">
        <v>1</v>
      </c>
      <c r="AI19" s="4">
        <f>N13*S15*X14</f>
        <v>100000</v>
      </c>
    </row>
    <row r="20" spans="11:35" x14ac:dyDescent="0.2">
      <c r="AD20" s="4">
        <v>1</v>
      </c>
      <c r="AE20" s="4">
        <v>1</v>
      </c>
      <c r="AF20" s="4">
        <v>2</v>
      </c>
      <c r="AG20" s="4">
        <v>2</v>
      </c>
      <c r="AH20" s="4">
        <v>2</v>
      </c>
      <c r="AI20" s="4">
        <f>N13*S15*X15</f>
        <v>500000</v>
      </c>
    </row>
    <row r="21" spans="11:35" x14ac:dyDescent="0.2">
      <c r="AD21" s="4">
        <v>1</v>
      </c>
      <c r="AE21" s="4">
        <v>2</v>
      </c>
      <c r="AF21" s="4">
        <v>1</v>
      </c>
      <c r="AG21" s="4">
        <v>1</v>
      </c>
      <c r="AH21" s="4">
        <v>1</v>
      </c>
      <c r="AI21" s="4">
        <f>N14*S12*X12</f>
        <v>120</v>
      </c>
    </row>
    <row r="22" spans="11:35" x14ac:dyDescent="0.2">
      <c r="AD22" s="4">
        <v>1</v>
      </c>
      <c r="AE22" s="4">
        <v>2</v>
      </c>
      <c r="AF22" s="4">
        <v>1</v>
      </c>
      <c r="AG22" s="4">
        <v>1</v>
      </c>
      <c r="AH22" s="4">
        <v>2</v>
      </c>
      <c r="AI22" s="4">
        <f>N14*S12*X13</f>
        <v>300</v>
      </c>
    </row>
    <row r="23" spans="11:35" x14ac:dyDescent="0.2">
      <c r="AD23" s="4">
        <v>1</v>
      </c>
      <c r="AE23" s="4">
        <v>2</v>
      </c>
      <c r="AF23" s="4">
        <v>1</v>
      </c>
      <c r="AG23" s="4">
        <v>2</v>
      </c>
      <c r="AH23" s="4">
        <v>1</v>
      </c>
      <c r="AI23" s="4">
        <f>N14*S13*X14</f>
        <v>2700</v>
      </c>
    </row>
    <row r="24" spans="11:35" x14ac:dyDescent="0.2">
      <c r="AD24" s="4">
        <v>1</v>
      </c>
      <c r="AE24" s="4">
        <v>2</v>
      </c>
      <c r="AF24" s="4">
        <v>1</v>
      </c>
      <c r="AG24" s="4">
        <v>2</v>
      </c>
      <c r="AH24" s="4">
        <v>2</v>
      </c>
      <c r="AI24" s="4">
        <f>N14*S13*X15</f>
        <v>13500</v>
      </c>
    </row>
    <row r="25" spans="11:35" x14ac:dyDescent="0.2">
      <c r="K25" s="7" t="s">
        <v>22</v>
      </c>
      <c r="AD25" s="4">
        <v>1</v>
      </c>
      <c r="AE25" s="4">
        <v>2</v>
      </c>
      <c r="AF25" s="4">
        <v>2</v>
      </c>
      <c r="AG25" s="4">
        <v>1</v>
      </c>
      <c r="AH25" s="4">
        <v>1</v>
      </c>
      <c r="AI25" s="4">
        <f>N15*S14*X12</f>
        <v>400</v>
      </c>
    </row>
    <row r="26" spans="11:35" x14ac:dyDescent="0.2">
      <c r="AD26" s="4">
        <v>1</v>
      </c>
      <c r="AE26" s="4">
        <v>2</v>
      </c>
      <c r="AF26" s="4">
        <v>2</v>
      </c>
      <c r="AG26" s="4">
        <v>1</v>
      </c>
      <c r="AH26" s="4">
        <v>2</v>
      </c>
      <c r="AI26" s="4">
        <f>N15*S14*X13</f>
        <v>1000</v>
      </c>
    </row>
    <row r="27" spans="11:35" x14ac:dyDescent="0.2">
      <c r="AD27" s="4">
        <v>1</v>
      </c>
      <c r="AE27" s="4">
        <v>2</v>
      </c>
      <c r="AF27" s="4">
        <v>2</v>
      </c>
      <c r="AG27" s="4">
        <v>2</v>
      </c>
      <c r="AH27" s="4">
        <v>1</v>
      </c>
      <c r="AI27" s="4">
        <f>N15*S15*X14</f>
        <v>100000</v>
      </c>
    </row>
    <row r="28" spans="11:35" ht="19" x14ac:dyDescent="0.25">
      <c r="O28" s="6" t="s">
        <v>8</v>
      </c>
      <c r="P28" s="6"/>
      <c r="Q28" s="5"/>
      <c r="R28" s="5"/>
      <c r="S28" s="5"/>
      <c r="T28" s="5"/>
      <c r="U28" s="6" t="s">
        <v>9</v>
      </c>
      <c r="V28" s="6"/>
      <c r="AD28" s="4">
        <v>1</v>
      </c>
      <c r="AE28" s="4">
        <v>2</v>
      </c>
      <c r="AF28" s="4">
        <v>2</v>
      </c>
      <c r="AG28" s="4">
        <v>2</v>
      </c>
      <c r="AH28" s="4">
        <v>2</v>
      </c>
      <c r="AI28" s="4">
        <f>N15*S15*X15</f>
        <v>500000</v>
      </c>
    </row>
    <row r="29" spans="11:35" x14ac:dyDescent="0.2">
      <c r="O29" s="4">
        <v>1</v>
      </c>
      <c r="P29" s="4">
        <f>1*SUM(N12,N14,N16,N18)</f>
        <v>591</v>
      </c>
      <c r="U29" s="4">
        <v>1</v>
      </c>
      <c r="V29" s="4">
        <f>(S12*P29)+(S14*P30)</f>
        <v>991</v>
      </c>
      <c r="AD29" s="4">
        <v>2</v>
      </c>
      <c r="AE29" s="4">
        <v>1</v>
      </c>
      <c r="AF29" s="4">
        <v>1</v>
      </c>
      <c r="AG29" s="4">
        <v>1</v>
      </c>
      <c r="AH29" s="4">
        <v>1</v>
      </c>
      <c r="AI29" s="4">
        <f>N16*S12*X12</f>
        <v>2000</v>
      </c>
    </row>
    <row r="30" spans="11:35" x14ac:dyDescent="0.2">
      <c r="O30" s="4">
        <v>2</v>
      </c>
      <c r="P30" s="4">
        <f>1*SUM(N13,N15,N17,N19)</f>
        <v>400</v>
      </c>
      <c r="U30" s="4">
        <v>2</v>
      </c>
      <c r="V30" s="4">
        <f>(S13*P29)+(S15*P30)</f>
        <v>453190</v>
      </c>
      <c r="AD30" s="4">
        <v>2</v>
      </c>
      <c r="AE30" s="4">
        <v>1</v>
      </c>
      <c r="AF30" s="4">
        <v>1</v>
      </c>
      <c r="AG30" s="4">
        <v>1</v>
      </c>
      <c r="AH30" s="4">
        <v>2</v>
      </c>
      <c r="AI30" s="4">
        <f>N16*S12*X13</f>
        <v>5000</v>
      </c>
    </row>
    <row r="31" spans="11:35" x14ac:dyDescent="0.2">
      <c r="AD31" s="4">
        <v>2</v>
      </c>
      <c r="AE31" s="4">
        <v>1</v>
      </c>
      <c r="AF31" s="4">
        <v>1</v>
      </c>
      <c r="AG31" s="4">
        <v>2</v>
      </c>
      <c r="AH31" s="4">
        <v>1</v>
      </c>
      <c r="AI31" s="4">
        <f>N16*S13*X14</f>
        <v>45000</v>
      </c>
    </row>
    <row r="32" spans="11:35" x14ac:dyDescent="0.2">
      <c r="AD32" s="4">
        <v>2</v>
      </c>
      <c r="AE32" s="4">
        <v>1</v>
      </c>
      <c r="AF32" s="4">
        <v>1</v>
      </c>
      <c r="AG32" s="4">
        <v>2</v>
      </c>
      <c r="AH32" s="4">
        <v>2</v>
      </c>
      <c r="AI32" s="4">
        <f>N16*S13*X15</f>
        <v>225000</v>
      </c>
    </row>
    <row r="33" spans="15:35" x14ac:dyDescent="0.2">
      <c r="AD33" s="4">
        <v>2</v>
      </c>
      <c r="AE33" s="4">
        <v>1</v>
      </c>
      <c r="AF33" s="4">
        <v>2</v>
      </c>
      <c r="AG33" s="4">
        <v>1</v>
      </c>
      <c r="AH33" s="4">
        <v>1</v>
      </c>
      <c r="AI33" s="4">
        <f>N17*S14*X12</f>
        <v>400</v>
      </c>
    </row>
    <row r="34" spans="15:35" x14ac:dyDescent="0.2">
      <c r="AD34" s="4">
        <v>2</v>
      </c>
      <c r="AE34" s="4">
        <v>1</v>
      </c>
      <c r="AF34" s="4">
        <v>2</v>
      </c>
      <c r="AG34" s="4">
        <v>1</v>
      </c>
      <c r="AH34" s="4">
        <v>2</v>
      </c>
      <c r="AI34" s="4">
        <f>N17*S14*X13</f>
        <v>1000</v>
      </c>
    </row>
    <row r="35" spans="15:35" x14ac:dyDescent="0.2">
      <c r="AD35" s="4">
        <v>2</v>
      </c>
      <c r="AE35" s="4">
        <v>1</v>
      </c>
      <c r="AF35" s="4">
        <v>2</v>
      </c>
      <c r="AG35" s="4">
        <v>2</v>
      </c>
      <c r="AH35" s="4">
        <v>1</v>
      </c>
      <c r="AI35" s="4">
        <f>N17*S15*X14</f>
        <v>100000</v>
      </c>
    </row>
    <row r="36" spans="15:35" x14ac:dyDescent="0.2">
      <c r="AD36" s="4">
        <v>2</v>
      </c>
      <c r="AE36" s="4">
        <v>1</v>
      </c>
      <c r="AF36" s="4">
        <v>2</v>
      </c>
      <c r="AG36" s="4">
        <v>2</v>
      </c>
      <c r="AH36" s="4">
        <v>2</v>
      </c>
      <c r="AI36" s="4">
        <f>N17*S15*X15</f>
        <v>500000</v>
      </c>
    </row>
    <row r="37" spans="15:35" ht="19" x14ac:dyDescent="0.25">
      <c r="O37" s="6" t="s">
        <v>11</v>
      </c>
      <c r="P37" s="6"/>
      <c r="U37" s="6" t="s">
        <v>10</v>
      </c>
      <c r="V37" s="6"/>
      <c r="AD37" s="4">
        <v>2</v>
      </c>
      <c r="AE37" s="4">
        <v>2</v>
      </c>
      <c r="AF37" s="4">
        <v>1</v>
      </c>
      <c r="AG37" s="4">
        <v>1</v>
      </c>
      <c r="AH37" s="4">
        <v>1</v>
      </c>
      <c r="AI37" s="4">
        <f>N18*S12*X12</f>
        <v>240</v>
      </c>
    </row>
    <row r="38" spans="15:35" x14ac:dyDescent="0.2">
      <c r="O38" s="4">
        <v>1</v>
      </c>
      <c r="P38" s="4">
        <f>(S12*V38)+(S13*V39)</f>
        <v>554</v>
      </c>
      <c r="U38" s="4">
        <v>1</v>
      </c>
      <c r="V38" s="4">
        <f>SUM(X12,X13)</f>
        <v>14</v>
      </c>
      <c r="AD38" s="4">
        <v>2</v>
      </c>
      <c r="AE38" s="4">
        <v>2</v>
      </c>
      <c r="AF38" s="4">
        <v>1</v>
      </c>
      <c r="AG38" s="4">
        <v>1</v>
      </c>
      <c r="AH38" s="4">
        <v>2</v>
      </c>
      <c r="AI38" s="4">
        <f>N18*S12*X13</f>
        <v>600</v>
      </c>
    </row>
    <row r="39" spans="15:35" ht="19" x14ac:dyDescent="0.25">
      <c r="O39" s="4">
        <v>2</v>
      </c>
      <c r="P39" s="4">
        <f>S14*V38+S15*V39</f>
        <v>6014</v>
      </c>
      <c r="Q39" s="5"/>
      <c r="R39" s="5"/>
      <c r="S39" s="5"/>
      <c r="T39" s="5"/>
      <c r="U39" s="4">
        <v>2</v>
      </c>
      <c r="V39" s="4">
        <f>SUM(X14,X15)</f>
        <v>6</v>
      </c>
      <c r="AD39" s="4">
        <v>2</v>
      </c>
      <c r="AE39" s="4">
        <v>2</v>
      </c>
      <c r="AF39" s="4">
        <v>1</v>
      </c>
      <c r="AG39" s="4">
        <v>2</v>
      </c>
      <c r="AH39" s="4">
        <v>1</v>
      </c>
      <c r="AI39" s="4">
        <f>N18*S13*X14</f>
        <v>5400</v>
      </c>
    </row>
    <row r="40" spans="15:35" x14ac:dyDescent="0.2">
      <c r="AD40" s="4">
        <v>2</v>
      </c>
      <c r="AE40" s="4">
        <v>2</v>
      </c>
      <c r="AF40" s="4">
        <v>1</v>
      </c>
      <c r="AG40" s="4">
        <v>2</v>
      </c>
      <c r="AH40" s="4">
        <v>2</v>
      </c>
      <c r="AI40" s="4">
        <f>N18*S13*X15</f>
        <v>27000</v>
      </c>
    </row>
    <row r="41" spans="15:35" x14ac:dyDescent="0.2">
      <c r="AD41" s="4">
        <v>2</v>
      </c>
      <c r="AE41" s="4">
        <v>2</v>
      </c>
      <c r="AF41" s="4">
        <v>2</v>
      </c>
      <c r="AG41" s="4">
        <v>1</v>
      </c>
      <c r="AH41" s="4">
        <v>1</v>
      </c>
      <c r="AI41" s="4">
        <f>N19*S14*X12</f>
        <v>400</v>
      </c>
    </row>
    <row r="42" spans="15:35" x14ac:dyDescent="0.2">
      <c r="W42" s="23" t="s">
        <v>17</v>
      </c>
      <c r="X42" s="24"/>
      <c r="Y42" s="8" t="s">
        <v>13</v>
      </c>
      <c r="Z42" s="8" t="s">
        <v>14</v>
      </c>
      <c r="AD42" s="4">
        <v>2</v>
      </c>
      <c r="AE42" s="4">
        <v>2</v>
      </c>
      <c r="AF42" s="4">
        <v>2</v>
      </c>
      <c r="AG42" s="4">
        <v>1</v>
      </c>
      <c r="AH42" s="4">
        <v>2</v>
      </c>
      <c r="AI42" s="4">
        <f>N19*S14*X13</f>
        <v>1000</v>
      </c>
    </row>
    <row r="43" spans="15:35" x14ac:dyDescent="0.2">
      <c r="W43" s="23" t="s">
        <v>15</v>
      </c>
      <c r="X43" s="24"/>
      <c r="Y43" s="8">
        <f>X12*V29+X14*V30</f>
        <v>457154</v>
      </c>
      <c r="Z43" s="8">
        <f>Y43/(Y43+Y44)</f>
        <v>0.16727100556382074</v>
      </c>
      <c r="AD43" s="4">
        <v>2</v>
      </c>
      <c r="AE43" s="4">
        <v>2</v>
      </c>
      <c r="AF43" s="4">
        <v>2</v>
      </c>
      <c r="AG43" s="4">
        <v>2</v>
      </c>
      <c r="AH43" s="4">
        <v>1</v>
      </c>
      <c r="AI43" s="4">
        <f>N19*S15*X14</f>
        <v>100000</v>
      </c>
    </row>
    <row r="44" spans="15:35" x14ac:dyDescent="0.2">
      <c r="W44" s="23" t="s">
        <v>16</v>
      </c>
      <c r="X44" s="24"/>
      <c r="Y44" s="8">
        <f>X13*V29+X15*V30</f>
        <v>2275860</v>
      </c>
      <c r="Z44" s="8">
        <f>Y44/(Y44+Y43)</f>
        <v>0.8327289944361792</v>
      </c>
      <c r="AD44" s="4">
        <v>2</v>
      </c>
      <c r="AE44" s="4">
        <v>2</v>
      </c>
      <c r="AF44" s="4">
        <v>2</v>
      </c>
      <c r="AG44" s="4">
        <v>2</v>
      </c>
      <c r="AH44" s="4">
        <v>2</v>
      </c>
      <c r="AI44" s="4">
        <f>N19*S15*X15</f>
        <v>500000</v>
      </c>
    </row>
    <row r="45" spans="15:35" x14ac:dyDescent="0.2">
      <c r="AH45" t="s">
        <v>7</v>
      </c>
      <c r="AI45">
        <f>SUM(AI13:AI44)</f>
        <v>2733014</v>
      </c>
    </row>
    <row r="47" spans="15:35" x14ac:dyDescent="0.2">
      <c r="W47" s="23" t="s">
        <v>17</v>
      </c>
      <c r="X47" s="24"/>
      <c r="Y47" s="8" t="s">
        <v>13</v>
      </c>
      <c r="Z47" s="8" t="s">
        <v>14</v>
      </c>
    </row>
    <row r="48" spans="15:35" x14ac:dyDescent="0.2">
      <c r="W48" s="22" t="s">
        <v>31</v>
      </c>
      <c r="X48" s="22"/>
      <c r="Y48" s="8">
        <f>P29*S12*V38+P30*S14*V38</f>
        <v>13874</v>
      </c>
      <c r="Z48" s="8">
        <f>Y48/(Y48+Y49)</f>
        <v>5.0764467360942898E-3</v>
      </c>
      <c r="AE48" s="22" t="s">
        <v>19</v>
      </c>
      <c r="AF48" s="22"/>
      <c r="AG48" s="8" t="s">
        <v>13</v>
      </c>
      <c r="AH48" s="8" t="s">
        <v>14</v>
      </c>
    </row>
    <row r="49" spans="14:34" x14ac:dyDescent="0.2">
      <c r="W49" s="23" t="s">
        <v>32</v>
      </c>
      <c r="X49" s="24"/>
      <c r="Y49" s="8">
        <f>P29*S13*V39+P30*S15*V39</f>
        <v>2719140</v>
      </c>
      <c r="Z49" s="8">
        <f>Y49/(Y49+Y48)</f>
        <v>0.99492355326390569</v>
      </c>
      <c r="AD49" s="7"/>
      <c r="AE49" s="22" t="s">
        <v>5</v>
      </c>
      <c r="AF49" s="22"/>
      <c r="AG49" s="9">
        <f>SUM(AI13,AI15,AI17,AI19,AI21,AI23,AI25,AI27,AI29,AI31,AI33,AI35,AI37,AI39,AI41,AI43)</f>
        <v>457154</v>
      </c>
      <c r="AH49" s="8">
        <f>AG49/AI45</f>
        <v>0.16727100556382074</v>
      </c>
    </row>
    <row r="50" spans="14:34" x14ac:dyDescent="0.2">
      <c r="AE50" s="22" t="s">
        <v>6</v>
      </c>
      <c r="AF50" s="22"/>
      <c r="AG50" s="9">
        <f>SUM(AI14,AI16,AI18,AI20,AI22,AI24,AI26,AI28,AI30,AI32,AI34,AI36,AI38,AI40,AI42,AI44)</f>
        <v>2275860</v>
      </c>
      <c r="AH50" s="8">
        <f>AG50/AI45</f>
        <v>0.8327289944361792</v>
      </c>
    </row>
    <row r="52" spans="14:34" x14ac:dyDescent="0.2">
      <c r="W52" s="23" t="s">
        <v>17</v>
      </c>
      <c r="X52" s="24"/>
      <c r="Y52" s="8" t="s">
        <v>13</v>
      </c>
      <c r="Z52" s="8" t="s">
        <v>14</v>
      </c>
    </row>
    <row r="53" spans="14:34" x14ac:dyDescent="0.2">
      <c r="W53" s="22" t="s">
        <v>31</v>
      </c>
      <c r="X53" s="22"/>
      <c r="Y53" s="8">
        <f>V29*X12+V29*X13</f>
        <v>13874</v>
      </c>
      <c r="Z53" s="8">
        <f>Y53/(Y53+Y54)</f>
        <v>5.0764467360942898E-3</v>
      </c>
      <c r="AE53" s="22" t="s">
        <v>19</v>
      </c>
      <c r="AF53" s="22"/>
      <c r="AG53" s="8" t="s">
        <v>13</v>
      </c>
      <c r="AH53" s="8" t="s">
        <v>14</v>
      </c>
    </row>
    <row r="54" spans="14:34" x14ac:dyDescent="0.2">
      <c r="W54" s="23" t="s">
        <v>32</v>
      </c>
      <c r="X54" s="24"/>
      <c r="Y54" s="8">
        <f>V30*X14+V30*X15</f>
        <v>2719140</v>
      </c>
      <c r="Z54" s="8">
        <f>Y54/(Y54+Y53)</f>
        <v>0.99492355326390569</v>
      </c>
      <c r="AE54" s="22" t="s">
        <v>31</v>
      </c>
      <c r="AF54" s="22"/>
      <c r="AG54" s="9">
        <f>SUM(AI13:AI14,AI17:AI18,AI21:AI22,AI25:AI26,AI29:AI30,AI33:AI34,AI37:AI38,AI41:AI42)</f>
        <v>13874</v>
      </c>
      <c r="AH54" s="8">
        <f>AG54/SUM(AG54:AG55)</f>
        <v>5.0764467360942898E-3</v>
      </c>
    </row>
    <row r="55" spans="14:34" x14ac:dyDescent="0.2">
      <c r="AE55" s="23" t="s">
        <v>32</v>
      </c>
      <c r="AF55" s="24"/>
      <c r="AG55" s="9">
        <f>SUM(AI15:AI16,AI19:AI20,AI23:AI24,AI27:AI28,AI31:AI32,AI35:AI36,AI39:AI40,AI43:AI44)</f>
        <v>2719140</v>
      </c>
      <c r="AH55" s="8">
        <f>AG55/SUM(AG54:AG55)</f>
        <v>0.99492355326390569</v>
      </c>
    </row>
    <row r="57" spans="14:34" x14ac:dyDescent="0.2">
      <c r="N57" s="12" t="s">
        <v>30</v>
      </c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4:34" x14ac:dyDescent="0.2">
      <c r="N58" s="12"/>
      <c r="O58" s="13" t="s">
        <v>25</v>
      </c>
      <c r="P58" s="14"/>
      <c r="Q58" s="12"/>
      <c r="R58" s="13" t="s">
        <v>26</v>
      </c>
      <c r="S58" s="14"/>
      <c r="T58" s="12"/>
      <c r="U58" s="13" t="s">
        <v>27</v>
      </c>
      <c r="V58" s="15"/>
      <c r="W58" s="14"/>
      <c r="X58" s="12"/>
      <c r="Y58" s="12"/>
      <c r="Z58" s="12"/>
    </row>
    <row r="59" spans="14:34" x14ac:dyDescent="0.2">
      <c r="N59" s="12"/>
      <c r="O59" s="16">
        <v>0</v>
      </c>
      <c r="P59" s="17">
        <v>0.25</v>
      </c>
      <c r="Q59" s="12"/>
      <c r="R59" s="16">
        <v>0</v>
      </c>
      <c r="S59" s="17">
        <v>0.33</v>
      </c>
      <c r="T59" s="12"/>
      <c r="U59" s="16" t="s">
        <v>25</v>
      </c>
      <c r="V59" s="12" t="s">
        <v>26</v>
      </c>
      <c r="W59" s="17"/>
      <c r="X59" s="12"/>
      <c r="Y59" s="12"/>
      <c r="Z59" s="12"/>
    </row>
    <row r="60" spans="14:34" x14ac:dyDescent="0.2">
      <c r="N60" s="12"/>
      <c r="O60" s="18">
        <v>1</v>
      </c>
      <c r="P60" s="19">
        <f>1-P59</f>
        <v>0.75</v>
      </c>
      <c r="Q60" s="12"/>
      <c r="R60" s="18">
        <v>1</v>
      </c>
      <c r="S60" s="19">
        <f>1-S59</f>
        <v>0.66999999999999993</v>
      </c>
      <c r="T60" s="12"/>
      <c r="U60" s="16">
        <v>0</v>
      </c>
      <c r="V60" s="12">
        <v>0</v>
      </c>
      <c r="W60" s="17">
        <f>P59*S59</f>
        <v>8.2500000000000004E-2</v>
      </c>
      <c r="X60" s="12"/>
      <c r="Y60" s="12"/>
      <c r="Z60" s="12"/>
    </row>
    <row r="61" spans="14:34" x14ac:dyDescent="0.2">
      <c r="N61" s="12"/>
      <c r="O61" s="12"/>
      <c r="P61" s="12"/>
      <c r="Q61" s="12"/>
      <c r="R61" s="12"/>
      <c r="S61" s="12"/>
      <c r="T61" s="12"/>
      <c r="U61" s="16">
        <v>0</v>
      </c>
      <c r="V61" s="12">
        <v>1</v>
      </c>
      <c r="W61" s="17">
        <f>P59*S60</f>
        <v>0.16749999999999998</v>
      </c>
      <c r="X61" s="12"/>
      <c r="Y61" s="12"/>
      <c r="Z61" s="12"/>
    </row>
    <row r="62" spans="14:34" x14ac:dyDescent="0.2">
      <c r="N62" s="12"/>
      <c r="O62" s="12"/>
      <c r="P62" s="12"/>
      <c r="Q62" s="12"/>
      <c r="R62" s="12"/>
      <c r="S62" s="12"/>
      <c r="T62" s="12"/>
      <c r="U62" s="16">
        <v>1</v>
      </c>
      <c r="V62" s="12">
        <v>0</v>
      </c>
      <c r="W62" s="17">
        <f>P60*S59</f>
        <v>0.2475</v>
      </c>
      <c r="X62" s="12"/>
      <c r="Y62" s="12"/>
      <c r="Z62" s="12"/>
    </row>
    <row r="63" spans="14:34" x14ac:dyDescent="0.2">
      <c r="N63" s="12"/>
      <c r="O63" s="12"/>
      <c r="P63" s="12"/>
      <c r="Q63" s="12"/>
      <c r="R63" s="12"/>
      <c r="S63" s="12"/>
      <c r="T63" s="12"/>
      <c r="U63" s="18">
        <v>1</v>
      </c>
      <c r="V63" s="20">
        <v>1</v>
      </c>
      <c r="W63" s="19">
        <f>P60*S60</f>
        <v>0.50249999999999995</v>
      </c>
      <c r="X63" s="12"/>
      <c r="Y63" s="12"/>
      <c r="Z63" s="12"/>
    </row>
    <row r="64" spans="14:34" x14ac:dyDescent="0.2"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4:26" x14ac:dyDescent="0.2">
      <c r="N65" s="12"/>
      <c r="O65" s="12"/>
      <c r="P65" s="12"/>
      <c r="Q65" s="13"/>
      <c r="R65" s="15" t="s">
        <v>28</v>
      </c>
      <c r="S65" s="14"/>
      <c r="T65" s="12"/>
      <c r="U65" s="13" t="s">
        <v>27</v>
      </c>
      <c r="V65" s="15"/>
      <c r="W65" s="14"/>
      <c r="X65" s="12"/>
      <c r="Y65" s="12"/>
      <c r="Z65" s="12"/>
    </row>
    <row r="66" spans="14:26" x14ac:dyDescent="0.2">
      <c r="N66" s="12"/>
      <c r="O66" s="12"/>
      <c r="P66" s="12"/>
      <c r="Q66" s="16" t="s">
        <v>26</v>
      </c>
      <c r="R66" s="12" t="s">
        <v>25</v>
      </c>
      <c r="S66" s="17"/>
      <c r="T66" s="12"/>
      <c r="U66" s="16" t="s">
        <v>25</v>
      </c>
      <c r="V66" s="12" t="s">
        <v>26</v>
      </c>
      <c r="W66" s="17"/>
      <c r="X66" s="12"/>
      <c r="Y66" s="12"/>
      <c r="Z66" s="12"/>
    </row>
    <row r="67" spans="14:26" x14ac:dyDescent="0.2">
      <c r="N67" s="12"/>
      <c r="O67" s="12"/>
      <c r="P67" s="12"/>
      <c r="Q67" s="16">
        <v>0</v>
      </c>
      <c r="R67" s="12">
        <v>0</v>
      </c>
      <c r="S67" s="17">
        <v>0.15</v>
      </c>
      <c r="T67" s="12"/>
      <c r="U67" s="16">
        <v>0</v>
      </c>
      <c r="V67" s="12">
        <v>0</v>
      </c>
      <c r="W67" s="17">
        <f>P59*S67</f>
        <v>3.7499999999999999E-2</v>
      </c>
      <c r="X67" s="12"/>
      <c r="Y67" s="12">
        <f>W67+W69</f>
        <v>0.56249999999999989</v>
      </c>
      <c r="Z67" s="12"/>
    </row>
    <row r="68" spans="14:26" x14ac:dyDescent="0.2">
      <c r="N68" s="12"/>
      <c r="O68" s="12"/>
      <c r="P68" s="12"/>
      <c r="Q68" s="16">
        <v>0</v>
      </c>
      <c r="R68" s="12">
        <v>1</v>
      </c>
      <c r="S68" s="17">
        <v>0.7</v>
      </c>
      <c r="T68" s="12"/>
      <c r="U68" s="16">
        <v>0</v>
      </c>
      <c r="V68" s="12">
        <v>1</v>
      </c>
      <c r="W68" s="17">
        <f>P59*S69</f>
        <v>1.2500000000000001E-2</v>
      </c>
      <c r="X68" s="12"/>
      <c r="Y68" s="12">
        <f>W68+W70</f>
        <v>8.7499999999999981E-2</v>
      </c>
      <c r="Z68" s="12"/>
    </row>
    <row r="69" spans="14:26" x14ac:dyDescent="0.2">
      <c r="N69" s="12"/>
      <c r="O69" s="12"/>
      <c r="P69" s="12"/>
      <c r="Q69" s="16">
        <v>1</v>
      </c>
      <c r="R69" s="12">
        <v>0</v>
      </c>
      <c r="S69" s="17">
        <v>0.05</v>
      </c>
      <c r="T69" s="12"/>
      <c r="U69" s="16">
        <v>1</v>
      </c>
      <c r="V69" s="12">
        <v>0</v>
      </c>
      <c r="W69" s="17">
        <f>P60*S68</f>
        <v>0.52499999999999991</v>
      </c>
      <c r="X69" s="12"/>
      <c r="Y69" s="12"/>
      <c r="Z69" s="12"/>
    </row>
    <row r="70" spans="14:26" x14ac:dyDescent="0.2">
      <c r="N70" s="12"/>
      <c r="O70" s="12"/>
      <c r="P70" s="12"/>
      <c r="Q70" s="18">
        <v>1</v>
      </c>
      <c r="R70" s="20">
        <v>1</v>
      </c>
      <c r="S70" s="19">
        <f>1-SUM(S67:S69)</f>
        <v>9.9999999999999978E-2</v>
      </c>
      <c r="T70" s="12"/>
      <c r="U70" s="18">
        <v>1</v>
      </c>
      <c r="V70" s="20">
        <v>1</v>
      </c>
      <c r="W70" s="19">
        <f>P60*S70</f>
        <v>7.4999999999999983E-2</v>
      </c>
      <c r="X70" s="12"/>
      <c r="Y70" s="12"/>
      <c r="Z70" s="12"/>
    </row>
    <row r="71" spans="14:26" x14ac:dyDescent="0.2"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4:26" x14ac:dyDescent="0.2"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4:26" x14ac:dyDescent="0.2">
      <c r="N73" s="12"/>
      <c r="O73" s="12"/>
      <c r="P73" s="12"/>
      <c r="Q73" s="13"/>
      <c r="R73" s="14" t="s">
        <v>29</v>
      </c>
      <c r="S73" s="12"/>
      <c r="T73" s="12"/>
      <c r="U73" s="12"/>
      <c r="V73" s="12"/>
      <c r="W73" s="12"/>
      <c r="X73" s="12"/>
      <c r="Y73" s="12"/>
      <c r="Z73" s="12"/>
    </row>
    <row r="74" spans="14:26" x14ac:dyDescent="0.2">
      <c r="N74" s="12"/>
      <c r="O74" s="12"/>
      <c r="P74" s="12"/>
      <c r="Q74" s="16" t="s">
        <v>26</v>
      </c>
      <c r="R74" s="17"/>
      <c r="S74" s="12"/>
      <c r="T74" s="12"/>
      <c r="U74" s="13" t="s">
        <v>27</v>
      </c>
      <c r="V74" s="15"/>
      <c r="W74" s="14"/>
      <c r="X74" s="12"/>
      <c r="Y74" s="12"/>
      <c r="Z74" s="12"/>
    </row>
    <row r="75" spans="14:26" x14ac:dyDescent="0.2">
      <c r="N75" s="12"/>
      <c r="O75" s="12"/>
      <c r="P75" s="12"/>
      <c r="Q75" s="16">
        <v>0</v>
      </c>
      <c r="R75" s="17">
        <f>S67+S68</f>
        <v>0.85</v>
      </c>
      <c r="S75" s="12"/>
      <c r="T75" s="12"/>
      <c r="U75" s="16" t="s">
        <v>25</v>
      </c>
      <c r="V75" s="12" t="s">
        <v>26</v>
      </c>
      <c r="W75" s="17"/>
      <c r="X75" s="12"/>
      <c r="Y75" s="12"/>
      <c r="Z75" s="12"/>
    </row>
    <row r="76" spans="14:26" x14ac:dyDescent="0.2">
      <c r="N76" s="12"/>
      <c r="O76" s="12"/>
      <c r="P76" s="12"/>
      <c r="Q76" s="18">
        <v>1</v>
      </c>
      <c r="R76" s="19">
        <f>S69+S70</f>
        <v>0.14999999999999997</v>
      </c>
      <c r="S76" s="12"/>
      <c r="T76" s="12"/>
      <c r="U76" s="16">
        <v>0</v>
      </c>
      <c r="V76" s="12">
        <v>0</v>
      </c>
      <c r="W76" s="17">
        <f>P59*R75</f>
        <v>0.21249999999999999</v>
      </c>
      <c r="X76" s="12"/>
      <c r="Y76" s="12">
        <f>W76+W78</f>
        <v>0.85</v>
      </c>
      <c r="Z76" s="12"/>
    </row>
    <row r="77" spans="14:26" x14ac:dyDescent="0.2">
      <c r="N77" s="12"/>
      <c r="O77" s="12"/>
      <c r="P77" s="12"/>
      <c r="Q77" s="12"/>
      <c r="R77" s="12"/>
      <c r="S77" s="12"/>
      <c r="T77" s="12"/>
      <c r="U77" s="16">
        <v>0</v>
      </c>
      <c r="V77" s="12">
        <v>1</v>
      </c>
      <c r="W77" s="17">
        <f>P59*R76</f>
        <v>3.7499999999999992E-2</v>
      </c>
      <c r="X77" s="12"/>
      <c r="Y77" s="12">
        <f>W77+W79</f>
        <v>0.14999999999999997</v>
      </c>
      <c r="Z77" s="12"/>
    </row>
    <row r="78" spans="14:26" x14ac:dyDescent="0.2">
      <c r="N78" s="12"/>
      <c r="O78" s="12"/>
      <c r="P78" s="12"/>
      <c r="Q78" s="12"/>
      <c r="R78" s="12"/>
      <c r="S78" s="12"/>
      <c r="T78" s="12"/>
      <c r="U78" s="16">
        <v>1</v>
      </c>
      <c r="V78" s="12">
        <v>0</v>
      </c>
      <c r="W78" s="17">
        <f>P60*R75</f>
        <v>0.63749999999999996</v>
      </c>
      <c r="X78" s="12"/>
      <c r="Y78" s="12"/>
      <c r="Z78" s="12"/>
    </row>
    <row r="79" spans="14:26" x14ac:dyDescent="0.2">
      <c r="N79" s="12"/>
      <c r="O79" s="12"/>
      <c r="P79" s="12"/>
      <c r="Q79" s="12"/>
      <c r="R79" s="12"/>
      <c r="S79" s="12"/>
      <c r="T79" s="12"/>
      <c r="U79" s="18">
        <v>1</v>
      </c>
      <c r="V79" s="20">
        <v>1</v>
      </c>
      <c r="W79" s="19">
        <f>P60*R76</f>
        <v>0.11249999999999998</v>
      </c>
      <c r="X79" s="12"/>
      <c r="Y79" s="12"/>
      <c r="Z79" s="12"/>
    </row>
    <row r="80" spans="14:26" x14ac:dyDescent="0.2"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4:26" x14ac:dyDescent="0.2"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4:26" x14ac:dyDescent="0.2"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</sheetData>
  <mergeCells count="16">
    <mergeCell ref="AE53:AF53"/>
    <mergeCell ref="AE54:AF54"/>
    <mergeCell ref="AE55:AF55"/>
    <mergeCell ref="W47:X47"/>
    <mergeCell ref="W48:X48"/>
    <mergeCell ref="W49:X49"/>
    <mergeCell ref="W52:X52"/>
    <mergeCell ref="W53:X53"/>
    <mergeCell ref="W54:X54"/>
    <mergeCell ref="AD11:AI11"/>
    <mergeCell ref="AE48:AF48"/>
    <mergeCell ref="AE49:AF49"/>
    <mergeCell ref="AE50:AF50"/>
    <mergeCell ref="W42:X42"/>
    <mergeCell ref="W43:X43"/>
    <mergeCell ref="W44:X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Thatcher</dc:creator>
  <cp:lastModifiedBy>Jeffrey Thatcher</cp:lastModifiedBy>
  <dcterms:created xsi:type="dcterms:W3CDTF">2023-11-20T20:17:11Z</dcterms:created>
  <dcterms:modified xsi:type="dcterms:W3CDTF">2023-11-29T01:40:56Z</dcterms:modified>
</cp:coreProperties>
</file>