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 tabRatio="774" activeTab="7"/>
  </bookViews>
  <sheets>
    <sheet name="Base" sheetId="1" r:id="rId1"/>
    <sheet name="Analise" sheetId="4" r:id="rId2"/>
    <sheet name="Estudo Oportunidade" sheetId="3" r:id="rId3"/>
    <sheet name="Estudo Equipamento" sheetId="6" r:id="rId4"/>
    <sheet name="Cronograma - Dados" sheetId="5" r:id="rId5"/>
    <sheet name="Cronograma - Analise" sheetId="7" r:id="rId6"/>
    <sheet name="Plan1" sheetId="8" r:id="rId7"/>
    <sheet name="Gráf1" sheetId="9" r:id="rId8"/>
  </sheets>
  <calcPr calcId="125725"/>
  <pivotCaches>
    <pivotCache cacheId="0" r:id="rId9"/>
    <pivotCache cacheId="1" r:id="rId10"/>
  </pivotCaches>
</workbook>
</file>

<file path=xl/calcChain.xml><?xml version="1.0" encoding="utf-8"?>
<calcChain xmlns="http://schemas.openxmlformats.org/spreadsheetml/2006/main">
  <c r="N30" i="8"/>
  <c r="N26"/>
  <c r="F36" i="3"/>
  <c r="F35"/>
  <c r="P7" i="8"/>
  <c r="P6"/>
  <c r="L6"/>
  <c r="M6" s="1"/>
  <c r="N6" s="1"/>
  <c r="O6" s="1"/>
  <c r="K6"/>
  <c r="D37" i="3"/>
  <c r="D36"/>
  <c r="D35"/>
  <c r="K2" i="8"/>
  <c r="L2" s="1"/>
  <c r="M2" s="1"/>
  <c r="N2" s="1"/>
  <c r="O2" s="1"/>
  <c r="P2" s="1"/>
  <c r="Q2" s="1"/>
  <c r="R2" s="1"/>
  <c r="S2" s="1"/>
  <c r="T2" s="1"/>
  <c r="U2" s="1"/>
  <c r="V2" s="1"/>
  <c r="W2" s="1"/>
  <c r="X2" s="1"/>
  <c r="Y2" s="1"/>
  <c r="Z2" s="1"/>
  <c r="AA2" s="1"/>
  <c r="AB2" s="1"/>
  <c r="AC2" s="1"/>
  <c r="AD2" s="1"/>
  <c r="AE2" s="1"/>
  <c r="AF2" s="1"/>
  <c r="AG2" s="1"/>
  <c r="AH2" s="1"/>
  <c r="AI2" s="1"/>
  <c r="AJ2" s="1"/>
  <c r="C4"/>
  <c r="D4" s="1"/>
  <c r="E4" s="1"/>
  <c r="F4" s="1"/>
  <c r="G4" s="1"/>
  <c r="H4" s="1"/>
  <c r="I4" s="1"/>
  <c r="K86" i="5"/>
  <c r="K82"/>
  <c r="K72"/>
  <c r="K65"/>
  <c r="K58"/>
  <c r="K51"/>
  <c r="K44"/>
  <c r="K37"/>
  <c r="K36"/>
  <c r="K29"/>
  <c r="K28"/>
  <c r="K21"/>
  <c r="K19"/>
  <c r="K3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20" s="1"/>
  <c r="K22" s="1"/>
  <c r="K23" s="1"/>
  <c r="K24" s="1"/>
  <c r="K25" s="1"/>
  <c r="K26" s="1"/>
  <c r="K27" s="1"/>
  <c r="K30" s="1"/>
  <c r="K31" s="1"/>
  <c r="K32" s="1"/>
  <c r="K33" s="1"/>
  <c r="K34" s="1"/>
  <c r="K35" s="1"/>
  <c r="K38" s="1"/>
  <c r="K39" s="1"/>
  <c r="K40" s="1"/>
  <c r="K41" s="1"/>
  <c r="K42" s="1"/>
  <c r="K43" s="1"/>
  <c r="K45" s="1"/>
  <c r="K46" s="1"/>
  <c r="K47" s="1"/>
  <c r="K48" s="1"/>
  <c r="K49" s="1"/>
  <c r="K50" s="1"/>
  <c r="K52" s="1"/>
  <c r="K53" s="1"/>
  <c r="K54" s="1"/>
  <c r="K55" s="1"/>
  <c r="K56" s="1"/>
  <c r="K57" s="1"/>
  <c r="J15" i="6"/>
  <c r="I15"/>
  <c r="H15"/>
  <c r="G15"/>
  <c r="F15"/>
  <c r="E15"/>
  <c r="D15"/>
  <c r="J14"/>
  <c r="I14"/>
  <c r="H14"/>
  <c r="G14"/>
  <c r="F14"/>
  <c r="E14"/>
  <c r="D14"/>
  <c r="C15"/>
  <c r="C14"/>
  <c r="J9"/>
  <c r="I9"/>
  <c r="H9"/>
  <c r="G9"/>
  <c r="F9"/>
  <c r="E9"/>
  <c r="D9"/>
  <c r="J8"/>
  <c r="I8"/>
  <c r="H8"/>
  <c r="G8"/>
  <c r="F8"/>
  <c r="E8"/>
  <c r="D8"/>
  <c r="C9"/>
  <c r="C8"/>
  <c r="J6"/>
  <c r="I6"/>
  <c r="H6"/>
  <c r="G6"/>
  <c r="F6"/>
  <c r="E6"/>
  <c r="D6"/>
  <c r="C6"/>
  <c r="J18" i="3"/>
  <c r="I18"/>
  <c r="H18"/>
  <c r="G18"/>
  <c r="F18"/>
  <c r="E18"/>
  <c r="D18"/>
  <c r="K3" i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"/>
  <c r="J21" i="3"/>
  <c r="J22" s="1"/>
  <c r="G13"/>
  <c r="H13"/>
  <c r="J13"/>
  <c r="J26" s="1"/>
  <c r="J31" s="1"/>
  <c r="C9"/>
  <c r="C18" s="1"/>
  <c r="C21" s="1"/>
  <c r="D9"/>
  <c r="D12" s="1"/>
  <c r="E9"/>
  <c r="E12" s="1"/>
  <c r="F9"/>
  <c r="F12" s="1"/>
  <c r="F13" s="1"/>
  <c r="G9"/>
  <c r="G12" s="1"/>
  <c r="H9"/>
  <c r="H12" s="1"/>
  <c r="I9"/>
  <c r="I12" s="1"/>
  <c r="J9"/>
  <c r="J12" s="1"/>
  <c r="J25" s="1"/>
  <c r="J30" s="1"/>
  <c r="C12"/>
  <c r="C13" s="1"/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"/>
  <c r="J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"/>
  <c r="E2"/>
  <c r="E3"/>
  <c r="E4"/>
  <c r="J4" s="1"/>
  <c r="K4" s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"/>
  <c r="K59" i="5" l="1"/>
  <c r="K60" s="1"/>
  <c r="K61" s="1"/>
  <c r="K62" s="1"/>
  <c r="K63" s="1"/>
  <c r="K64" s="1"/>
  <c r="K66" s="1"/>
  <c r="K67" s="1"/>
  <c r="K68" s="1"/>
  <c r="K69" s="1"/>
  <c r="K70" s="1"/>
  <c r="K71" s="1"/>
  <c r="K73" s="1"/>
  <c r="K74" s="1"/>
  <c r="K75" s="1"/>
  <c r="K76" s="1"/>
  <c r="K77" s="1"/>
  <c r="K78" s="1"/>
  <c r="K79" s="1"/>
  <c r="K80" s="1"/>
  <c r="K81" s="1"/>
  <c r="K83" s="1"/>
  <c r="K84" s="1"/>
  <c r="K85" s="1"/>
  <c r="K87" s="1"/>
  <c r="K88" s="1"/>
  <c r="K89" s="1"/>
  <c r="K90" s="1"/>
  <c r="K91" s="1"/>
  <c r="K92" s="1"/>
  <c r="K93" s="1"/>
  <c r="C16" i="6"/>
  <c r="E16"/>
  <c r="G16"/>
  <c r="I16"/>
  <c r="D16"/>
  <c r="F16"/>
  <c r="H16"/>
  <c r="J16"/>
  <c r="C25" i="3"/>
  <c r="C30" s="1"/>
  <c r="C22"/>
  <c r="C26" s="1"/>
  <c r="C31" s="1"/>
  <c r="I13"/>
  <c r="I26" s="1"/>
  <c r="I31" s="1"/>
  <c r="I21"/>
  <c r="I22" s="1"/>
  <c r="H25"/>
  <c r="H30" s="1"/>
  <c r="H21"/>
  <c r="H22" s="1"/>
  <c r="H26" s="1"/>
  <c r="H31" s="1"/>
  <c r="G26"/>
  <c r="G31" s="1"/>
  <c r="G21"/>
  <c r="G22" s="1"/>
  <c r="F21"/>
  <c r="F22" s="1"/>
  <c r="F26" s="1"/>
  <c r="F31" s="1"/>
  <c r="E13"/>
  <c r="E21"/>
  <c r="E22" s="1"/>
  <c r="D13"/>
  <c r="D21"/>
  <c r="D22" s="1"/>
  <c r="D26" l="1"/>
  <c r="D31" s="1"/>
  <c r="E26"/>
  <c r="E31" s="1"/>
  <c r="I25"/>
  <c r="I30" s="1"/>
  <c r="G25"/>
  <c r="G30" s="1"/>
  <c r="F25"/>
  <c r="F30" s="1"/>
  <c r="E25"/>
  <c r="E30" s="1"/>
  <c r="D25"/>
  <c r="D30" s="1"/>
  <c r="J5" i="8" l="1"/>
  <c r="J6" l="1"/>
  <c r="K5"/>
  <c r="L5" s="1"/>
  <c r="M5" s="1"/>
  <c r="N5" s="1"/>
  <c r="O5" s="1"/>
  <c r="P5" s="1"/>
  <c r="Q5" s="1"/>
  <c r="R5" s="1"/>
  <c r="S5" s="1"/>
  <c r="T5" s="1"/>
  <c r="U5" s="1"/>
  <c r="V5" s="1"/>
  <c r="W5" s="1"/>
  <c r="X5" s="1"/>
  <c r="Y5" s="1"/>
  <c r="Z5" s="1"/>
  <c r="AA5" s="1"/>
  <c r="AB5" s="1"/>
  <c r="AC5" s="1"/>
  <c r="AD5" s="1"/>
  <c r="AE5" s="1"/>
  <c r="AF5" s="1"/>
  <c r="AG5" s="1"/>
  <c r="AH5" s="1"/>
  <c r="AI5" s="1"/>
  <c r="AJ5" s="1"/>
  <c r="J7"/>
  <c r="K7" l="1"/>
  <c r="L7" l="1"/>
  <c r="M7" l="1"/>
  <c r="N7" l="1"/>
  <c r="O7" l="1"/>
</calcChain>
</file>

<file path=xl/sharedStrings.xml><?xml version="1.0" encoding="utf-8"?>
<sst xmlns="http://schemas.openxmlformats.org/spreadsheetml/2006/main" count="549" uniqueCount="229">
  <si>
    <t>Módulo</t>
  </si>
  <si>
    <t>Descrição</t>
  </si>
  <si>
    <t>Observação</t>
  </si>
  <si>
    <t>Acesso</t>
  </si>
  <si>
    <t>Acesso ao sistema</t>
  </si>
  <si>
    <t>Pesquisa</t>
  </si>
  <si>
    <t>Pesquisa ao catálogo de produtos</t>
  </si>
  <si>
    <t>Pedido</t>
  </si>
  <si>
    <t>Consulta e crição de pedidos</t>
  </si>
  <si>
    <t>Gestão de pedidos ao longo de todo o processo (Criação, Consulta, Atualização, Cancelamento, Finalização)</t>
  </si>
  <si>
    <t>Provê acesso rápido ao catálogo de produtos através de várias opções (Marca, Categoria/Linha/Coleção, Gênero, Tamanho, Cor)</t>
  </si>
  <si>
    <t>Estatística (BI)</t>
  </si>
  <si>
    <t>Autenticação (login e senha) e acesso aos principais módulos</t>
  </si>
  <si>
    <t>Potencializa as vendas através do histórico e análise do perfil do cliente e colaborador</t>
  </si>
  <si>
    <r>
      <t xml:space="preserve">Provê as seguintes informações por:
 &gt; </t>
    </r>
    <r>
      <rPr>
        <b/>
        <sz val="11"/>
        <color theme="1"/>
        <rFont val="Calibri"/>
        <family val="2"/>
        <scheme val="minor"/>
      </rPr>
      <t>Cliente</t>
    </r>
    <r>
      <rPr>
        <sz val="11"/>
        <color theme="1"/>
        <rFont val="Calibri"/>
        <family val="2"/>
        <scheme val="minor"/>
      </rPr>
      <t xml:space="preserve">
   - Classificação ABC
   - Dimensão Relação (Cliente desde, Última Compra em)
   - Dimensão Valor (Média, Maior e Menor Compra)
   - Dimensão Pedido (Total Anual e Média Mensal)
 &gt; </t>
    </r>
    <r>
      <rPr>
        <b/>
        <sz val="11"/>
        <color theme="1"/>
        <rFont val="Calibri"/>
        <family val="2"/>
        <scheme val="minor"/>
      </rPr>
      <t>Colaborador</t>
    </r>
    <r>
      <rPr>
        <sz val="11"/>
        <color theme="1"/>
        <rFont val="Calibri"/>
        <family val="2"/>
        <scheme val="minor"/>
      </rPr>
      <t xml:space="preserve">
   - Classificação ABC
   - Dimensão Relação Colaborador desde, Última Venda em)
   - Dimensão Valor (Média, Maior e Menor Venda)
   - Dimensão Pedido (Total Anual e Média Mensal)
 &gt; </t>
    </r>
    <r>
      <rPr>
        <b/>
        <sz val="11"/>
        <color theme="1"/>
        <rFont val="Calibri"/>
        <family val="2"/>
        <scheme val="minor"/>
      </rPr>
      <t>Pedido Nâo Efetivado</t>
    </r>
    <r>
      <rPr>
        <sz val="11"/>
        <color theme="1"/>
        <rFont val="Calibri"/>
        <family val="2"/>
        <scheme val="minor"/>
      </rPr>
      <t xml:space="preserve">
   - Dimensão Valor (Média, Maior e Compra)
   - Dimensão Pedido (Total Anual e Média Mensal)
 &gt; </t>
    </r>
    <r>
      <rPr>
        <b/>
        <sz val="11"/>
        <color theme="1"/>
        <rFont val="Calibri"/>
        <family val="2"/>
        <scheme val="minor"/>
      </rPr>
      <t>Venda Cruzada/Agregada Nâo Efetivada</t>
    </r>
    <r>
      <rPr>
        <sz val="11"/>
        <color theme="1"/>
        <rFont val="Calibri"/>
        <family val="2"/>
        <scheme val="minor"/>
      </rPr>
      <t xml:space="preserve">
   - Dimensão Valor (Média, Maior e Venda)
   - Dimensão Pedido (Total Anual e Média Mensal)
</t>
    </r>
    <r>
      <rPr>
        <b/>
        <sz val="11"/>
        <color theme="1"/>
        <rFont val="Calibri"/>
        <family val="2"/>
        <scheme val="minor"/>
      </rPr>
      <t>IMPORTANTE:</t>
    </r>
    <r>
      <rPr>
        <sz val="11"/>
        <color theme="1"/>
        <rFont val="Calibri"/>
        <family val="2"/>
        <scheme val="minor"/>
      </rPr>
      <t xml:space="preserve"> todas as informações, quando pertinentes, terão a visualização por tempo (diária, mensal e anual) e produto (marca, categoria/linha/coleção, gênero)</t>
    </r>
  </si>
  <si>
    <t>Enquete</t>
  </si>
  <si>
    <t>Pesquisas rápidas sobre questões importantes p/ definição de estratégias</t>
  </si>
  <si>
    <t>Exemplos:
 a) Avaliação do cliente sobre a última experiência em vários aspectos (preço, atendimento etc.);
 b) Motivos que levaram a realizar a compra no concorrente;</t>
  </si>
  <si>
    <t>Total de Horas</t>
  </si>
  <si>
    <t>Planejamento</t>
  </si>
  <si>
    <t>Execução</t>
  </si>
  <si>
    <t>Controle</t>
  </si>
  <si>
    <t>Implantação</t>
  </si>
  <si>
    <t>Avaliação</t>
  </si>
  <si>
    <t>TEP-Execução</t>
  </si>
  <si>
    <t>TEP-Planejamento</t>
  </si>
  <si>
    <t>TEP-Controle</t>
  </si>
  <si>
    <t>TEP-Implantação</t>
  </si>
  <si>
    <t>TEP-Avaliação</t>
  </si>
  <si>
    <t>Total geral</t>
  </si>
  <si>
    <t>TEP-Treinamento</t>
  </si>
  <si>
    <t>Treinamento</t>
  </si>
  <si>
    <t>Horas Estimadas do Projeto</t>
  </si>
  <si>
    <t>Horas por Fase</t>
  </si>
  <si>
    <t>Módulos do Sistema</t>
  </si>
  <si>
    <t>Colaboradores</t>
  </si>
  <si>
    <t>Taubaté</t>
  </si>
  <si>
    <t>Jacareí</t>
  </si>
  <si>
    <t>Guaratinguetá</t>
  </si>
  <si>
    <t>Mogi das Cruzes</t>
  </si>
  <si>
    <t>Suzano</t>
  </si>
  <si>
    <t>Resende - RJ</t>
  </si>
  <si>
    <t>Caraguatatuba -SP</t>
  </si>
  <si>
    <t>Unidades</t>
  </si>
  <si>
    <t>Atendimento VNE (Colaborador/dia)</t>
  </si>
  <si>
    <t>S.J.Campos</t>
  </si>
  <si>
    <t>Ticket Médio VNE</t>
  </si>
  <si>
    <t>Dias Trabalhados</t>
  </si>
  <si>
    <t>Atendimento VNE Total (mês)</t>
  </si>
  <si>
    <t>Ticket Médio VNE Total (mês)</t>
  </si>
  <si>
    <t>Ticket Médio VNE Total (ano)</t>
  </si>
  <si>
    <t>% sobre Atendimentos VNE</t>
  </si>
  <si>
    <t>Ticket Médio VNE Acessórios</t>
  </si>
  <si>
    <t>Atendimento VNE Acessórios Total (mês)</t>
  </si>
  <si>
    <t>Ticket Médio VNE Acessórios Total (mês)</t>
  </si>
  <si>
    <t>Ticket Médio VNE Acessórios Total (ano)</t>
  </si>
  <si>
    <t>% Positivação dos Atendimentos VNE</t>
  </si>
  <si>
    <t>Vendas Não Efetivadas ( VNE )</t>
  </si>
  <si>
    <t>Previsão de Positivação das VNE´s + Acessórios - Resultado Mensal e Anual</t>
  </si>
  <si>
    <t>VNE´s + Acessórios - Resultado Mensal e Anual</t>
  </si>
  <si>
    <t>Acessórios das VNE´s</t>
  </si>
  <si>
    <t>Total de Dias</t>
  </si>
  <si>
    <t>Implantação da Automação de Venda</t>
  </si>
  <si>
    <t>Início do Projeto</t>
  </si>
  <si>
    <t>Planejamento Detalhado</t>
  </si>
  <si>
    <t>Reunir com Usuários</t>
  </si>
  <si>
    <t>Aprovar Especificação Funcional</t>
  </si>
  <si>
    <t>4</t>
  </si>
  <si>
    <t>Definir Escopo/Especificação Funcional</t>
  </si>
  <si>
    <t>5</t>
  </si>
  <si>
    <t>Adequar Especificação</t>
  </si>
  <si>
    <t>6</t>
  </si>
  <si>
    <t>Elaborar Cronograma Detalhado</t>
  </si>
  <si>
    <t>7</t>
  </si>
  <si>
    <t>Elaborar Plano do Projeto</t>
  </si>
  <si>
    <t>8</t>
  </si>
  <si>
    <t>Aprovar para Construção</t>
  </si>
  <si>
    <t>1 day</t>
  </si>
  <si>
    <t>Construção aprovada</t>
  </si>
  <si>
    <t>Elaborar Project Charter</t>
  </si>
  <si>
    <t>11</t>
  </si>
  <si>
    <t>Construção</t>
  </si>
  <si>
    <t>Elaborar Plano de Testes</t>
  </si>
  <si>
    <t>Especificação Técnica</t>
  </si>
  <si>
    <t>Criar modelo de arquitetura</t>
  </si>
  <si>
    <t>Criar modelo de casos de uso</t>
  </si>
  <si>
    <t>Criar modelo de dados</t>
  </si>
  <si>
    <t>Aprovar Especificação Técnica</t>
  </si>
  <si>
    <t>Especificação Técnica Aprovada</t>
  </si>
  <si>
    <t>Desenvolvimento</t>
  </si>
  <si>
    <t>Sistema de Banco de Dados</t>
  </si>
  <si>
    <t>Implementar modelo de dados</t>
  </si>
  <si>
    <t>Validar modelo de dados</t>
  </si>
  <si>
    <t>Modelo de dados aprovado</t>
  </si>
  <si>
    <t>24</t>
  </si>
  <si>
    <t>Sistema de Interface</t>
  </si>
  <si>
    <t>Módulo 01 - Acesso</t>
  </si>
  <si>
    <t>Construção do layout</t>
  </si>
  <si>
    <t>Aprovação do layout</t>
  </si>
  <si>
    <t>Programação</t>
  </si>
  <si>
    <t>29</t>
  </si>
  <si>
    <t>Testes Modulares</t>
  </si>
  <si>
    <t>30</t>
  </si>
  <si>
    <t>Aprovação do módulo</t>
  </si>
  <si>
    <t>Módulo 01 - Acesso aprovado</t>
  </si>
  <si>
    <t>32</t>
  </si>
  <si>
    <t>Módulo 02 - Pesquisa</t>
  </si>
  <si>
    <t>37</t>
  </si>
  <si>
    <t>38</t>
  </si>
  <si>
    <t>Módulo 02 - Pesquisa aprovado</t>
  </si>
  <si>
    <t>39</t>
  </si>
  <si>
    <t>Módulo 03 - Pedido</t>
  </si>
  <si>
    <t>44</t>
  </si>
  <si>
    <t>45</t>
  </si>
  <si>
    <t>Módulo 03 - Pedido aprovado</t>
  </si>
  <si>
    <t>46</t>
  </si>
  <si>
    <t>Módulo 04 - Estatística (BI)</t>
  </si>
  <si>
    <t>Especificação dos Relatórios</t>
  </si>
  <si>
    <t>Aprovação dos Relatórios</t>
  </si>
  <si>
    <t>51</t>
  </si>
  <si>
    <t>52</t>
  </si>
  <si>
    <t>53</t>
  </si>
  <si>
    <t>Módulo 04 - Estatística (BI) aprovado</t>
  </si>
  <si>
    <t>Módulo 05 - Enquete</t>
  </si>
  <si>
    <t>58</t>
  </si>
  <si>
    <t>59</t>
  </si>
  <si>
    <t>60</t>
  </si>
  <si>
    <t>Módulo 05 - Enquete aprovado</t>
  </si>
  <si>
    <t>Módulo 06 - KPI´s</t>
  </si>
  <si>
    <t>65</t>
  </si>
  <si>
    <t>66</t>
  </si>
  <si>
    <t>67</t>
  </si>
  <si>
    <t>Módulo 06 - KPI´s aprovado</t>
  </si>
  <si>
    <t>Testes Integrados</t>
  </si>
  <si>
    <t>Aprovação dos Testes Integrados</t>
  </si>
  <si>
    <t>Produto desenvolvido</t>
  </si>
  <si>
    <t>Homologação</t>
  </si>
  <si>
    <t>Produto homologado</t>
  </si>
  <si>
    <t>74</t>
  </si>
  <si>
    <t>Aprovar implantação</t>
  </si>
  <si>
    <t>75</t>
  </si>
  <si>
    <t>Elaborar Plano de Implantação</t>
  </si>
  <si>
    <t>Executar Plano de Implantação</t>
  </si>
  <si>
    <t>78</t>
  </si>
  <si>
    <t>Treinar Usuário</t>
  </si>
  <si>
    <t>Produto implantado</t>
  </si>
  <si>
    <t>Estabilizar Mudança</t>
  </si>
  <si>
    <t>Término do Projeto</t>
  </si>
  <si>
    <t>82</t>
  </si>
  <si>
    <t>69</t>
  </si>
  <si>
    <t>73</t>
  </si>
  <si>
    <t>80</t>
  </si>
  <si>
    <t>Valor Total Equipamento</t>
  </si>
  <si>
    <t>Valor Total Tablet A</t>
  </si>
  <si>
    <t>Valor Total Tablet B</t>
  </si>
  <si>
    <t>Total de Unidades</t>
  </si>
  <si>
    <t>Tablet A (Qtd)</t>
  </si>
  <si>
    <t>Tablet B (Qtd)</t>
  </si>
  <si>
    <t>Tablet A (R$)</t>
  </si>
  <si>
    <t>Tablet B (R$)</t>
  </si>
  <si>
    <t>Definição de Hardware e Software</t>
  </si>
  <si>
    <t>9</t>
  </si>
  <si>
    <t>10;9;7</t>
  </si>
  <si>
    <t>Aprovar aquisição de Hardware e Software</t>
  </si>
  <si>
    <t>12</t>
  </si>
  <si>
    <t>Aquisição do Hardware e Software</t>
  </si>
  <si>
    <t>13</t>
  </si>
  <si>
    <t>Instalação e Preparação do Hardware</t>
  </si>
  <si>
    <t>14</t>
  </si>
  <si>
    <t>Testar Sistema</t>
  </si>
  <si>
    <t>79</t>
  </si>
  <si>
    <t>83</t>
  </si>
  <si>
    <t>84</t>
  </si>
  <si>
    <t>86</t>
  </si>
  <si>
    <t>87</t>
  </si>
  <si>
    <t>No</t>
  </si>
  <si>
    <t>Yes</t>
  </si>
  <si>
    <t>Codigo</t>
  </si>
  <si>
    <t>Atividade</t>
  </si>
  <si>
    <t>Marco</t>
  </si>
  <si>
    <t>Duração</t>
  </si>
  <si>
    <t>Início</t>
  </si>
  <si>
    <t>Fim</t>
  </si>
  <si>
    <t>Horas</t>
  </si>
  <si>
    <t>Custo</t>
  </si>
  <si>
    <t>Predecessor</t>
  </si>
  <si>
    <t>Rótulos de Linha</t>
  </si>
  <si>
    <t>Soma de Custo</t>
  </si>
  <si>
    <t>Projeto Finalizado</t>
  </si>
  <si>
    <t>76</t>
  </si>
  <si>
    <t>Infraestrutura (Hardware e Software) instalada</t>
  </si>
  <si>
    <t>13;15</t>
  </si>
  <si>
    <t>33</t>
  </si>
  <si>
    <t>41</t>
  </si>
  <si>
    <t>48</t>
  </si>
  <si>
    <t>55</t>
  </si>
  <si>
    <t>62</t>
  </si>
  <si>
    <t>87;88</t>
  </si>
  <si>
    <t>89</t>
  </si>
  <si>
    <t>90</t>
  </si>
  <si>
    <t>21;22;23</t>
  </si>
  <si>
    <t>24;26;14</t>
  </si>
  <si>
    <t>31;26;14</t>
  </si>
  <si>
    <t>40</t>
  </si>
  <si>
    <t>42;31;26;14</t>
  </si>
  <si>
    <t>47</t>
  </si>
  <si>
    <t>49;31;26;14</t>
  </si>
  <si>
    <t>54</t>
  </si>
  <si>
    <t>56;31;26;14</t>
  </si>
  <si>
    <t>61</t>
  </si>
  <si>
    <t>63;31;26;14</t>
  </si>
  <si>
    <t>68</t>
  </si>
  <si>
    <t>72</t>
  </si>
  <si>
    <t>70;63;56;49;42;77</t>
  </si>
  <si>
    <t>Projeto</t>
  </si>
  <si>
    <t>Encerramento</t>
  </si>
  <si>
    <t>Fase</t>
  </si>
  <si>
    <t>Rótulos de Coluna</t>
  </si>
  <si>
    <t>Custo Acum</t>
  </si>
  <si>
    <t>VNE</t>
  </si>
  <si>
    <t>% Rec</t>
  </si>
  <si>
    <t>Retorno</t>
  </si>
  <si>
    <t>Receita</t>
  </si>
  <si>
    <t>Projeto Acum</t>
  </si>
  <si>
    <t>Payback</t>
  </si>
  <si>
    <t>Lucro</t>
  </si>
  <si>
    <t>Vendas Não Efetivadas</t>
  </si>
  <si>
    <t>Fluxo de Caixa</t>
  </si>
  <si>
    <t>Fluxo de Caixa Acum.</t>
  </si>
</sst>
</file>

<file path=xl/styles.xml><?xml version="1.0" encoding="utf-8"?>
<styleSheet xmlns="http://schemas.openxmlformats.org/spreadsheetml/2006/main">
  <numFmts count="8"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_);\(&quot;R$&quot;\ #,##0.00\)"/>
    <numFmt numFmtId="165" formatCode="_-[$R$-416]\ * #,##0_-;\-[$R$-416]\ * #,##0_-;_-[$R$-416]\ * &quot;-&quot;??_-;_-@_-"/>
    <numFmt numFmtId="166" formatCode="_-&quot;R$&quot;\ * #,##0_-;\-&quot;R$&quot;\ * #,##0_-;_-&quot;R$&quot;\ * &quot;-&quot;??_-;_-@_-"/>
    <numFmt numFmtId="167" formatCode="_-* #,##0_-;\-* #,##0_-;_-* &quot;-&quot;??_-;_-@_-"/>
    <numFmt numFmtId="168" formatCode="&quot;R$&quot;\ #,##0.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9" fontId="0" fillId="6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9" fontId="0" fillId="7" borderId="1" xfId="0" applyNumberForma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1" xfId="0" applyNumberForma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9" fontId="0" fillId="9" borderId="1" xfId="0" applyNumberForma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9" fontId="0" fillId="10" borderId="1" xfId="0" applyNumberForma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9" fontId="0" fillId="11" borderId="1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22" fontId="0" fillId="0" borderId="0" xfId="0" applyNumberFormat="1"/>
    <xf numFmtId="164" fontId="0" fillId="0" borderId="0" xfId="0" applyNumberFormat="1"/>
    <xf numFmtId="165" fontId="0" fillId="5" borderId="1" xfId="0" applyNumberFormat="1" applyFill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9" borderId="1" xfId="0" applyNumberFormat="1" applyFill="1" applyBorder="1" applyAlignment="1">
      <alignment horizontal="center" vertical="center"/>
    </xf>
    <xf numFmtId="165" fontId="0" fillId="10" borderId="1" xfId="0" applyNumberFormat="1" applyFill="1" applyBorder="1" applyAlignment="1">
      <alignment horizontal="center" vertical="center"/>
    </xf>
    <xf numFmtId="165" fontId="0" fillId="11" borderId="1" xfId="0" applyNumberFormat="1" applyFill="1" applyBorder="1" applyAlignment="1">
      <alignment horizontal="center" vertical="center"/>
    </xf>
    <xf numFmtId="166" fontId="0" fillId="6" borderId="1" xfId="2" applyNumberFormat="1" applyFont="1" applyFill="1" applyBorder="1" applyAlignment="1">
      <alignment horizontal="center" vertical="center"/>
    </xf>
    <xf numFmtId="166" fontId="0" fillId="7" borderId="1" xfId="2" applyNumberFormat="1" applyFont="1" applyFill="1" applyBorder="1" applyAlignment="1">
      <alignment horizontal="center" vertical="center"/>
    </xf>
    <xf numFmtId="166" fontId="0" fillId="8" borderId="1" xfId="2" applyNumberFormat="1" applyFont="1" applyFill="1" applyBorder="1" applyAlignment="1">
      <alignment horizontal="center" vertical="center"/>
    </xf>
    <xf numFmtId="166" fontId="0" fillId="2" borderId="1" xfId="2" applyNumberFormat="1" applyFont="1" applyFill="1" applyBorder="1" applyAlignment="1">
      <alignment horizontal="center" vertical="center"/>
    </xf>
    <xf numFmtId="166" fontId="0" fillId="9" borderId="1" xfId="2" applyNumberFormat="1" applyFont="1" applyFill="1" applyBorder="1" applyAlignment="1">
      <alignment horizontal="center" vertical="center"/>
    </xf>
    <xf numFmtId="166" fontId="0" fillId="10" borderId="1" xfId="2" applyNumberFormat="1" applyFont="1" applyFill="1" applyBorder="1" applyAlignment="1">
      <alignment horizontal="center" vertical="center"/>
    </xf>
    <xf numFmtId="166" fontId="0" fillId="11" borderId="1" xfId="2" applyNumberFormat="1" applyFont="1" applyFill="1" applyBorder="1" applyAlignment="1">
      <alignment horizontal="center" vertical="center"/>
    </xf>
    <xf numFmtId="167" fontId="0" fillId="5" borderId="1" xfId="1" applyNumberFormat="1" applyFont="1" applyFill="1" applyBorder="1" applyAlignment="1">
      <alignment horizontal="center" vertical="center"/>
    </xf>
    <xf numFmtId="167" fontId="0" fillId="6" borderId="1" xfId="1" applyNumberFormat="1" applyFont="1" applyFill="1" applyBorder="1" applyAlignment="1">
      <alignment horizontal="center" vertical="center"/>
    </xf>
    <xf numFmtId="167" fontId="0" fillId="7" borderId="1" xfId="1" applyNumberFormat="1" applyFont="1" applyFill="1" applyBorder="1" applyAlignment="1">
      <alignment horizontal="center" vertical="center"/>
    </xf>
    <xf numFmtId="167" fontId="0" fillId="8" borderId="1" xfId="1" applyNumberFormat="1" applyFont="1" applyFill="1" applyBorder="1" applyAlignment="1">
      <alignment horizontal="center" vertical="center"/>
    </xf>
    <xf numFmtId="167" fontId="0" fillId="2" borderId="1" xfId="1" applyNumberFormat="1" applyFont="1" applyFill="1" applyBorder="1" applyAlignment="1">
      <alignment horizontal="center" vertical="center"/>
    </xf>
    <xf numFmtId="167" fontId="0" fillId="9" borderId="1" xfId="1" applyNumberFormat="1" applyFont="1" applyFill="1" applyBorder="1" applyAlignment="1">
      <alignment horizontal="center" vertical="center"/>
    </xf>
    <xf numFmtId="167" fontId="0" fillId="10" borderId="1" xfId="1" applyNumberFormat="1" applyFont="1" applyFill="1" applyBorder="1" applyAlignment="1">
      <alignment horizontal="center" vertical="center"/>
    </xf>
    <xf numFmtId="167" fontId="0" fillId="11" borderId="1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8" fontId="0" fillId="0" borderId="0" xfId="0" applyNumberFormat="1"/>
    <xf numFmtId="0" fontId="0" fillId="12" borderId="0" xfId="0" applyFill="1"/>
    <xf numFmtId="22" fontId="0" fillId="12" borderId="0" xfId="0" applyNumberFormat="1" applyFill="1"/>
    <xf numFmtId="4" fontId="0" fillId="12" borderId="0" xfId="0" applyNumberFormat="1" applyFill="1"/>
    <xf numFmtId="164" fontId="0" fillId="12" borderId="0" xfId="0" applyNumberFormat="1" applyFill="1"/>
    <xf numFmtId="0" fontId="0" fillId="5" borderId="0" xfId="0" applyFill="1"/>
    <xf numFmtId="22" fontId="0" fillId="5" borderId="0" xfId="0" applyNumberFormat="1" applyFill="1"/>
    <xf numFmtId="4" fontId="0" fillId="5" borderId="0" xfId="0" applyNumberFormat="1" applyFill="1"/>
    <xf numFmtId="164" fontId="0" fillId="5" borderId="0" xfId="0" applyNumberFormat="1" applyFill="1"/>
    <xf numFmtId="0" fontId="0" fillId="5" borderId="0" xfId="0" applyFill="1" applyAlignment="1">
      <alignment horizontal="left" indent="1"/>
    </xf>
    <xf numFmtId="0" fontId="0" fillId="5" borderId="0" xfId="0" applyFill="1" applyAlignment="1">
      <alignment horizontal="left" indent="2"/>
    </xf>
    <xf numFmtId="0" fontId="0" fillId="13" borderId="0" xfId="0" applyFill="1"/>
    <xf numFmtId="22" fontId="0" fillId="13" borderId="0" xfId="0" applyNumberFormat="1" applyFill="1"/>
    <xf numFmtId="164" fontId="0" fillId="13" borderId="0" xfId="0" applyNumberFormat="1" applyFill="1"/>
    <xf numFmtId="0" fontId="0" fillId="13" borderId="0" xfId="0" applyFill="1" applyAlignment="1">
      <alignment horizontal="left" indent="1"/>
    </xf>
    <xf numFmtId="0" fontId="1" fillId="0" borderId="0" xfId="0" applyFont="1"/>
    <xf numFmtId="22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0" fontId="0" fillId="0" borderId="0" xfId="0" applyAlignment="1">
      <alignment horizontal="left" indent="1"/>
    </xf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indent="3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17" fontId="1" fillId="0" borderId="0" xfId="0" applyNumberFormat="1" applyFont="1" applyAlignment="1">
      <alignment horizontal="center" vertical="center"/>
    </xf>
    <xf numFmtId="0" fontId="1" fillId="2" borderId="0" xfId="0" applyFont="1" applyFill="1"/>
    <xf numFmtId="0" fontId="0" fillId="2" borderId="0" xfId="0" applyFill="1"/>
    <xf numFmtId="9" fontId="0" fillId="2" borderId="0" xfId="0" applyNumberFormat="1" applyFill="1"/>
    <xf numFmtId="0" fontId="4" fillId="14" borderId="0" xfId="0" applyFont="1" applyFill="1"/>
    <xf numFmtId="0" fontId="5" fillId="14" borderId="0" xfId="0" applyFont="1" applyFill="1"/>
    <xf numFmtId="0" fontId="1" fillId="15" borderId="0" xfId="0" applyFont="1" applyFill="1"/>
    <xf numFmtId="0" fontId="0" fillId="15" borderId="0" xfId="0" applyFill="1"/>
    <xf numFmtId="0" fontId="1" fillId="13" borderId="0" xfId="0" applyFont="1" applyFill="1"/>
    <xf numFmtId="165" fontId="0" fillId="0" borderId="0" xfId="0" applyNumberFormat="1" applyAlignment="1">
      <alignment horizontal="center" vertical="center"/>
    </xf>
    <xf numFmtId="166" fontId="0" fillId="0" borderId="0" xfId="2" applyNumberFormat="1" applyFont="1"/>
    <xf numFmtId="166" fontId="0" fillId="0" borderId="0" xfId="0" applyNumberFormat="1"/>
    <xf numFmtId="166" fontId="5" fillId="14" borderId="0" xfId="0" applyNumberFormat="1" applyFont="1" applyFill="1"/>
    <xf numFmtId="166" fontId="0" fillId="15" borderId="0" xfId="0" applyNumberFormat="1" applyFill="1"/>
    <xf numFmtId="166" fontId="0" fillId="13" borderId="0" xfId="0" applyNumberFormat="1" applyFill="1"/>
    <xf numFmtId="166" fontId="0" fillId="13" borderId="0" xfId="0" applyNumberFormat="1" applyFont="1" applyFill="1"/>
    <xf numFmtId="41" fontId="0" fillId="0" borderId="0" xfId="2" applyNumberFormat="1" applyFont="1"/>
    <xf numFmtId="41" fontId="0" fillId="0" borderId="0" xfId="0" applyNumberFormat="1"/>
    <xf numFmtId="41" fontId="5" fillId="14" borderId="0" xfId="0" applyNumberFormat="1" applyFont="1" applyFill="1"/>
    <xf numFmtId="41" fontId="0" fillId="15" borderId="0" xfId="0" applyNumberFormat="1" applyFill="1"/>
    <xf numFmtId="41" fontId="0" fillId="13" borderId="0" xfId="0" applyNumberFormat="1" applyFill="1"/>
    <xf numFmtId="41" fontId="0" fillId="13" borderId="0" xfId="0" applyNumberFormat="1" applyFont="1" applyFill="1"/>
    <xf numFmtId="166" fontId="0" fillId="15" borderId="0" xfId="0" applyNumberFormat="1" applyFont="1" applyFill="1"/>
    <xf numFmtId="41" fontId="0" fillId="15" borderId="0" xfId="0" applyNumberFormat="1" applyFont="1" applyFill="1"/>
    <xf numFmtId="0" fontId="2" fillId="0" borderId="0" xfId="0" applyFont="1" applyAlignment="1">
      <alignment horizontal="center" vertical="center"/>
    </xf>
  </cellXfs>
  <cellStyles count="3">
    <cellStyle name="Moeda" xfId="2" builtinId="4"/>
    <cellStyle name="Normal" xfId="0" builtinId="0"/>
    <cellStyle name="Separador de milhares" xfId="1" builtinId="3"/>
  </cellStyles>
  <dxfs count="1">
    <dxf>
      <alignment horizontal="right" readingOrder="0"/>
    </dxf>
  </dxfs>
  <tableStyles count="0" defaultTableStyle="TableStyleMedium9" defaultPivotStyle="PivotStyleLight16"/>
  <colors>
    <mruColors>
      <color rgb="FFCCFF99"/>
      <color rgb="FF9999FF"/>
      <color rgb="FFFFCC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6"/>
  <c:chart>
    <c:title>
      <c:tx>
        <c:rich>
          <a:bodyPr/>
          <a:lstStyle/>
          <a:p>
            <a:pPr>
              <a:defRPr sz="2400"/>
            </a:pPr>
            <a:r>
              <a:rPr lang="pt-BR" sz="2400"/>
              <a:t>Fluxo de Caixa, Payback e Receita Projetada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Plan1!$A$13</c:f>
              <c:strCache>
                <c:ptCount val="1"/>
                <c:pt idx="0">
                  <c:v>Fluxo de Caixa</c:v>
                </c:pt>
              </c:strCache>
            </c:strRef>
          </c:tx>
          <c:cat>
            <c:numRef>
              <c:f>Plan1!$B$11:$Y$11</c:f>
              <c:numCache>
                <c:formatCode>mmm/yy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Plan1!$B$13:$Y$13</c:f>
              <c:numCache>
                <c:formatCode>_-* #,##0_-;\-* #,##0_-;_-* "-"_-;_-@_-</c:formatCode>
                <c:ptCount val="24"/>
                <c:pt idx="0">
                  <c:v>-13457.336380952383</c:v>
                </c:pt>
                <c:pt idx="1">
                  <c:v>-11417.76</c:v>
                </c:pt>
                <c:pt idx="2">
                  <c:v>-24171.03829523798</c:v>
                </c:pt>
                <c:pt idx="3">
                  <c:v>-7260.9370666666664</c:v>
                </c:pt>
                <c:pt idx="4">
                  <c:v>-14414.620800000004</c:v>
                </c:pt>
                <c:pt idx="5">
                  <c:v>-12190.668800000003</c:v>
                </c:pt>
                <c:pt idx="6">
                  <c:v>-116039.53406190479</c:v>
                </c:pt>
                <c:pt idx="7">
                  <c:v>-3530.3199999999997</c:v>
                </c:pt>
              </c:numCache>
            </c:numRef>
          </c:val>
        </c:ser>
        <c:ser>
          <c:idx val="2"/>
          <c:order val="1"/>
          <c:tx>
            <c:strRef>
              <c:f>Plan1!$A$14</c:f>
              <c:strCache>
                <c:ptCount val="1"/>
                <c:pt idx="0">
                  <c:v>Fluxo de Caixa Acum.</c:v>
                </c:pt>
              </c:strCache>
            </c:strRef>
          </c:tx>
          <c:cat>
            <c:numRef>
              <c:f>Plan1!$B$11:$Y$11</c:f>
              <c:numCache>
                <c:formatCode>mmm/yy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Plan1!$B$14:$Y$14</c:f>
              <c:numCache>
                <c:formatCode>_-* #,##0_-;\-* #,##0_-;_-* "-"_-;_-@_-</c:formatCode>
                <c:ptCount val="24"/>
                <c:pt idx="0">
                  <c:v>-13457.336380952383</c:v>
                </c:pt>
                <c:pt idx="1">
                  <c:v>-24875.096380952382</c:v>
                </c:pt>
                <c:pt idx="2">
                  <c:v>-49046.134676190362</c:v>
                </c:pt>
                <c:pt idx="3">
                  <c:v>-56307.071742857028</c:v>
                </c:pt>
                <c:pt idx="4">
                  <c:v>-70721.692542857025</c:v>
                </c:pt>
                <c:pt idx="5">
                  <c:v>-82912.361342857024</c:v>
                </c:pt>
                <c:pt idx="6">
                  <c:v>-198951.89540476183</c:v>
                </c:pt>
                <c:pt idx="7">
                  <c:v>-202482.21540476184</c:v>
                </c:pt>
              </c:numCache>
            </c:numRef>
          </c:val>
        </c:ser>
        <c:ser>
          <c:idx val="4"/>
          <c:order val="2"/>
          <c:tx>
            <c:strRef>
              <c:f>Plan1!$A$16</c:f>
              <c:strCache>
                <c:ptCount val="1"/>
                <c:pt idx="0">
                  <c:v>Payback</c:v>
                </c:pt>
              </c:strCache>
            </c:strRef>
          </c:tx>
          <c:cat>
            <c:numRef>
              <c:f>Plan1!$B$11:$Y$11</c:f>
              <c:numCache>
                <c:formatCode>mmm/yy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Plan1!$B$16:$Y$16</c:f>
              <c:numCache>
                <c:formatCode>_-* #,##0_-;\-* #,##0_-;_-* "-"_-;_-@_-</c:formatCode>
                <c:ptCount val="24"/>
                <c:pt idx="8">
                  <c:v>-193679.46540476184</c:v>
                </c:pt>
                <c:pt idx="9">
                  <c:v>-184876.71540476184</c:v>
                </c:pt>
                <c:pt idx="10">
                  <c:v>-162693.78540476185</c:v>
                </c:pt>
                <c:pt idx="11">
                  <c:v>-128201.08980476184</c:v>
                </c:pt>
                <c:pt idx="12">
                  <c:v>-79552.163764761848</c:v>
                </c:pt>
                <c:pt idx="13">
                  <c:v>-11792.326630761847</c:v>
                </c:pt>
              </c:numCache>
            </c:numRef>
          </c:val>
        </c:ser>
        <c:ser>
          <c:idx val="0"/>
          <c:order val="3"/>
          <c:tx>
            <c:strRef>
              <c:f>Plan1!$A$12</c:f>
              <c:strCache>
                <c:ptCount val="1"/>
                <c:pt idx="0">
                  <c:v>Vendas Não Efetivadas</c:v>
                </c:pt>
              </c:strCache>
            </c:strRef>
          </c:tx>
          <c:spPr>
            <a:solidFill>
              <a:schemeClr val="accent6"/>
            </a:solidFill>
          </c:spPr>
          <c:cat>
            <c:numRef>
              <c:f>Plan1!$B$11:$Y$11</c:f>
              <c:numCache>
                <c:formatCode>mmm/yy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Plan1!$B$12:$Y$12</c:f>
              <c:numCache>
                <c:formatCode>_-* #,##0_-;\-* #,##0_-;_-* "-"_-;_-@_-</c:formatCode>
                <c:ptCount val="24"/>
                <c:pt idx="8">
                  <c:v>-176055</c:v>
                </c:pt>
                <c:pt idx="9">
                  <c:v>-167252.25</c:v>
                </c:pt>
                <c:pt idx="10">
                  <c:v>-153872.07</c:v>
                </c:pt>
                <c:pt idx="11">
                  <c:v>-138484.86300000001</c:v>
                </c:pt>
                <c:pt idx="12">
                  <c:v>-110787.8904</c:v>
                </c:pt>
                <c:pt idx="13">
                  <c:v>-88630.312319999997</c:v>
                </c:pt>
                <c:pt idx="14">
                  <c:v>-70904.249855999995</c:v>
                </c:pt>
                <c:pt idx="15">
                  <c:v>-53178.187391999993</c:v>
                </c:pt>
                <c:pt idx="16">
                  <c:v>-39883.640543999994</c:v>
                </c:pt>
                <c:pt idx="17">
                  <c:v>-26722.039164479997</c:v>
                </c:pt>
                <c:pt idx="18">
                  <c:v>-17903.766240201599</c:v>
                </c:pt>
                <c:pt idx="19">
                  <c:v>-11995.523380935072</c:v>
                </c:pt>
                <c:pt idx="20">
                  <c:v>-8037.0006652264983</c:v>
                </c:pt>
                <c:pt idx="21">
                  <c:v>-5384.7904457017539</c:v>
                </c:pt>
                <c:pt idx="22">
                  <c:v>-3607.8095986201752</c:v>
                </c:pt>
                <c:pt idx="23">
                  <c:v>-2417.2324310755175</c:v>
                </c:pt>
              </c:numCache>
            </c:numRef>
          </c:val>
        </c:ser>
        <c:ser>
          <c:idx val="3"/>
          <c:order val="4"/>
          <c:tx>
            <c:strRef>
              <c:f>Plan1!$A$15</c:f>
              <c:strCache>
                <c:ptCount val="1"/>
                <c:pt idx="0">
                  <c:v>Lucro</c:v>
                </c:pt>
              </c:strCache>
            </c:strRef>
          </c:tx>
          <c:cat>
            <c:numRef>
              <c:f>Plan1!$B$11:$Y$11</c:f>
              <c:numCache>
                <c:formatCode>mmm/yy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Plan1!$B$15:$Y$15</c:f>
              <c:numCache>
                <c:formatCode>_-* #,##0_-;\-* #,##0_-;_-* "-"_-;_-@_-</c:formatCode>
                <c:ptCount val="24"/>
                <c:pt idx="15">
                  <c:v>117142.43140089601</c:v>
                </c:pt>
                <c:pt idx="16" formatCode="_-&quot;R$&quot;\ * #,##0_-;\-&quot;R$&quot;\ * #,##0_-;_-&quot;R$&quot;\ * &quot;-&quot;??_-;_-@_-">
                  <c:v>131870.57355067201</c:v>
                </c:pt>
                <c:pt idx="17">
                  <c:v>158151.23375979843</c:v>
                </c:pt>
                <c:pt idx="18">
                  <c:v>164059.47661906495</c:v>
                </c:pt>
                <c:pt idx="19">
                  <c:v>168017.99933477351</c:v>
                </c:pt>
                <c:pt idx="20">
                  <c:v>170670.20955429826</c:v>
                </c:pt>
                <c:pt idx="21">
                  <c:v>172447.19040137983</c:v>
                </c:pt>
                <c:pt idx="22">
                  <c:v>173637.76756892449</c:v>
                </c:pt>
                <c:pt idx="23">
                  <c:v>174435.45427117942</c:v>
                </c:pt>
              </c:numCache>
            </c:numRef>
          </c:val>
        </c:ser>
        <c:axId val="161924992"/>
        <c:axId val="161926528"/>
      </c:barChart>
      <c:dateAx>
        <c:axId val="161924992"/>
        <c:scaling>
          <c:orientation val="minMax"/>
        </c:scaling>
        <c:axPos val="b"/>
        <c:majorGridlines>
          <c:spPr>
            <a:ln>
              <a:solidFill>
                <a:srgbClr val="1F497D">
                  <a:lumMod val="20000"/>
                  <a:lumOff val="80000"/>
                </a:srgbClr>
              </a:solidFill>
            </a:ln>
          </c:spPr>
        </c:majorGridlines>
        <c:numFmt formatCode="mmm/yy" sourceLinked="1"/>
        <c:tickLblPos val="low"/>
        <c:txPr>
          <a:bodyPr/>
          <a:lstStyle/>
          <a:p>
            <a:pPr>
              <a:defRPr b="0"/>
            </a:pPr>
            <a:endParaRPr lang="pt-BR"/>
          </a:p>
        </c:txPr>
        <c:crossAx val="161926528"/>
        <c:crosses val="autoZero"/>
        <c:auto val="1"/>
        <c:lblOffset val="100"/>
      </c:dateAx>
      <c:valAx>
        <c:axId val="161926528"/>
        <c:scaling>
          <c:orientation val="minMax"/>
        </c:scaling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numFmt formatCode="_-* #,##0_-;\-* #,##0_-;_-* &quot;-&quot;_-;_-@_-" sourceLinked="1"/>
        <c:tickLblPos val="nextTo"/>
        <c:crossAx val="161924992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sz="1200" b="1"/>
          </a:pPr>
          <a:endParaRPr lang="pt-BR"/>
        </a:p>
      </c:txPr>
    </c:legend>
    <c:plotVisOnly val="1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5"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57907" cy="6014041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0.89235</cdr:x>
      <cdr:y>0.49563</cdr:y>
    </cdr:from>
    <cdr:to>
      <cdr:x>0.97795</cdr:x>
      <cdr:y>0.58395</cdr:y>
    </cdr:to>
    <cdr:grpSp>
      <cdr:nvGrpSpPr>
        <cdr:cNvPr id="11" name="Grupo 10"/>
        <cdr:cNvGrpSpPr/>
      </cdr:nvGrpSpPr>
      <cdr:grpSpPr>
        <a:xfrm xmlns:a="http://schemas.openxmlformats.org/drawingml/2006/main">
          <a:off x="8618233" y="2980739"/>
          <a:ext cx="826717" cy="531160"/>
          <a:chOff x="8618233" y="2935940"/>
          <a:chExt cx="826717" cy="531155"/>
        </a:xfrm>
      </cdr:grpSpPr>
      <cdr:sp macro="" textlink="">
        <cdr:nvSpPr>
          <cdr:cNvPr id="16" name="CaixaDeTexto 15"/>
          <cdr:cNvSpPr txBox="1"/>
        </cdr:nvSpPr>
        <cdr:spPr>
          <a:xfrm xmlns:a="http://schemas.openxmlformats.org/drawingml/2006/main">
            <a:off x="8618233" y="3265143"/>
            <a:ext cx="826717" cy="201952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6"/>
          </a:solidFill>
          <a:ln xmlns:a="http://schemas.openxmlformats.org/drawingml/2006/main">
            <a:solidFill>
              <a:sysClr val="windowText" lastClr="000000"/>
            </a:solidFill>
          </a:ln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pPr algn="ctr"/>
            <a:r>
              <a:rPr lang="pt-BR" sz="900"/>
              <a:t>VNE -$2.147 </a:t>
            </a:r>
          </a:p>
        </cdr:txBody>
      </cdr:sp>
      <cdr:sp macro="" textlink="">
        <cdr:nvSpPr>
          <cdr:cNvPr id="18" name="Conector reto 17"/>
          <cdr:cNvSpPr/>
        </cdr:nvSpPr>
        <cdr:spPr>
          <a:xfrm xmlns:a="http://schemas.openxmlformats.org/drawingml/2006/main" flipV="1">
            <a:off x="9031592" y="2935940"/>
            <a:ext cx="347732" cy="329202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pt-BR"/>
          </a:p>
        </cdr:txBody>
      </cdr:sp>
    </cdr:grpSp>
  </cdr:relSizeAnchor>
  <cdr:relSizeAnchor xmlns:cdr="http://schemas.openxmlformats.org/drawingml/2006/chartDrawing">
    <cdr:from>
      <cdr:x>0.54743</cdr:x>
      <cdr:y>0.39887</cdr:y>
    </cdr:from>
    <cdr:to>
      <cdr:x>0.63304</cdr:x>
      <cdr:y>0.49191</cdr:y>
    </cdr:to>
    <cdr:grpSp>
      <cdr:nvGrpSpPr>
        <cdr:cNvPr id="10" name="Grupo 9"/>
        <cdr:cNvGrpSpPr/>
      </cdr:nvGrpSpPr>
      <cdr:grpSpPr>
        <a:xfrm xmlns:a="http://schemas.openxmlformats.org/drawingml/2006/main">
          <a:off x="5287028" y="2398820"/>
          <a:ext cx="826813" cy="559547"/>
          <a:chOff x="5354247" y="2342769"/>
          <a:chExt cx="826813" cy="559555"/>
        </a:xfrm>
      </cdr:grpSpPr>
      <cdr:sp macro="" textlink="">
        <cdr:nvSpPr>
          <cdr:cNvPr id="19" name="CaixaDeTexto 1"/>
          <cdr:cNvSpPr txBox="1"/>
        </cdr:nvSpPr>
        <cdr:spPr>
          <a:xfrm xmlns:a="http://schemas.openxmlformats.org/drawingml/2006/main">
            <a:off x="5354247" y="2342769"/>
            <a:ext cx="826813" cy="201891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70C0"/>
          </a:solidFill>
          <a:ln xmlns:a="http://schemas.openxmlformats.org/drawingml/2006/main">
            <a:solidFill>
              <a:sysClr val="windowText" lastClr="000000"/>
            </a:solidFill>
          </a:ln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Calibri"/>
              </a:defRPr>
            </a:lvl1pPr>
            <a:lvl2pPr marL="457200" indent="0">
              <a:defRPr sz="1100">
                <a:latin typeface="Calibri"/>
              </a:defRPr>
            </a:lvl2pPr>
            <a:lvl3pPr marL="914400" indent="0">
              <a:defRPr sz="1100">
                <a:latin typeface="Calibri"/>
              </a:defRPr>
            </a:lvl3pPr>
            <a:lvl4pPr marL="1371600" indent="0">
              <a:defRPr sz="1100">
                <a:latin typeface="Calibri"/>
              </a:defRPr>
            </a:lvl4pPr>
            <a:lvl5pPr marL="1828800" indent="0">
              <a:defRPr sz="1100">
                <a:latin typeface="Calibri"/>
              </a:defRPr>
            </a:lvl5pPr>
            <a:lvl6pPr marL="2286000" indent="0">
              <a:defRPr sz="1100">
                <a:latin typeface="Calibri"/>
              </a:defRPr>
            </a:lvl6pPr>
            <a:lvl7pPr marL="2743200" indent="0">
              <a:defRPr sz="1100">
                <a:latin typeface="Calibri"/>
              </a:defRPr>
            </a:lvl7pPr>
            <a:lvl8pPr marL="3200400" indent="0">
              <a:defRPr sz="1100">
                <a:latin typeface="Calibri"/>
              </a:defRPr>
            </a:lvl8pPr>
            <a:lvl9pPr marL="3657600" indent="0">
              <a:defRPr sz="1100">
                <a:latin typeface="Calibri"/>
              </a:defRPr>
            </a:lvl9pPr>
          </a:lstStyle>
          <a:p xmlns:a="http://schemas.openxmlformats.org/drawingml/2006/main">
            <a:pPr algn="ctr"/>
            <a:r>
              <a:rPr lang="pt-BR" sz="900" b="1">
                <a:solidFill>
                  <a:schemeClr val="bg1"/>
                </a:solidFill>
              </a:rPr>
              <a:t>Payback Zero</a:t>
            </a:r>
          </a:p>
        </cdr:txBody>
      </cdr:sp>
      <cdr:sp macro="" textlink="">
        <cdr:nvSpPr>
          <cdr:cNvPr id="21" name="Conector reto 20"/>
          <cdr:cNvSpPr/>
        </cdr:nvSpPr>
        <cdr:spPr>
          <a:xfrm xmlns:a="http://schemas.openxmlformats.org/drawingml/2006/main">
            <a:off x="5767605" y="2544661"/>
            <a:ext cx="216336" cy="357663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pt-BR"/>
          </a:p>
        </cdr:txBody>
      </cdr:sp>
    </cdr:grpSp>
  </cdr:relSizeAnchor>
  <cdr:relSizeAnchor xmlns:cdr="http://schemas.openxmlformats.org/drawingml/2006/chartDrawing">
    <cdr:from>
      <cdr:x>0.28336</cdr:x>
      <cdr:y>0.83103</cdr:y>
    </cdr:from>
    <cdr:to>
      <cdr:x>0.3866</cdr:x>
      <cdr:y>0.8916</cdr:y>
    </cdr:to>
    <cdr:grpSp>
      <cdr:nvGrpSpPr>
        <cdr:cNvPr id="9" name="Grupo 8"/>
        <cdr:cNvGrpSpPr/>
      </cdr:nvGrpSpPr>
      <cdr:grpSpPr>
        <a:xfrm xmlns:a="http://schemas.openxmlformats.org/drawingml/2006/main">
          <a:off x="2736665" y="4997848"/>
          <a:ext cx="997082" cy="364271"/>
          <a:chOff x="2792680" y="4527175"/>
          <a:chExt cx="997083" cy="364285"/>
        </a:xfrm>
      </cdr:grpSpPr>
      <cdr:sp macro="" textlink="">
        <cdr:nvSpPr>
          <cdr:cNvPr id="22" name="CaixaDeTexto 1"/>
          <cdr:cNvSpPr txBox="1"/>
        </cdr:nvSpPr>
        <cdr:spPr>
          <a:xfrm xmlns:a="http://schemas.openxmlformats.org/drawingml/2006/main">
            <a:off x="2792680" y="4689569"/>
            <a:ext cx="997083" cy="201891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3"/>
          </a:solidFill>
          <a:ln xmlns:a="http://schemas.openxmlformats.org/drawingml/2006/main">
            <a:solidFill>
              <a:sysClr val="windowText" lastClr="000000"/>
            </a:solidFill>
          </a:ln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Calibri"/>
              </a:defRPr>
            </a:lvl1pPr>
            <a:lvl2pPr marL="457200" indent="0">
              <a:defRPr sz="1100">
                <a:latin typeface="Calibri"/>
              </a:defRPr>
            </a:lvl2pPr>
            <a:lvl3pPr marL="914400" indent="0">
              <a:defRPr sz="1100">
                <a:latin typeface="Calibri"/>
              </a:defRPr>
            </a:lvl3pPr>
            <a:lvl4pPr marL="1371600" indent="0">
              <a:defRPr sz="1100">
                <a:latin typeface="Calibri"/>
              </a:defRPr>
            </a:lvl4pPr>
            <a:lvl5pPr marL="1828800" indent="0">
              <a:defRPr sz="1100">
                <a:latin typeface="Calibri"/>
              </a:defRPr>
            </a:lvl5pPr>
            <a:lvl6pPr marL="2286000" indent="0">
              <a:defRPr sz="1100">
                <a:latin typeface="Calibri"/>
              </a:defRPr>
            </a:lvl6pPr>
            <a:lvl7pPr marL="2743200" indent="0">
              <a:defRPr sz="1100">
                <a:latin typeface="Calibri"/>
              </a:defRPr>
            </a:lvl7pPr>
            <a:lvl8pPr marL="3200400" indent="0">
              <a:defRPr sz="1100">
                <a:latin typeface="Calibri"/>
              </a:defRPr>
            </a:lvl8pPr>
            <a:lvl9pPr marL="3657600" indent="0">
              <a:defRPr sz="1100">
                <a:latin typeface="Calibri"/>
              </a:defRPr>
            </a:lvl9pPr>
          </a:lstStyle>
          <a:p xmlns:a="http://schemas.openxmlformats.org/drawingml/2006/main">
            <a:pPr algn="ctr"/>
            <a:r>
              <a:rPr lang="pt-BR" sz="900"/>
              <a:t>Projeto $202.482</a:t>
            </a:r>
          </a:p>
        </cdr:txBody>
      </cdr:sp>
      <cdr:sp macro="" textlink="">
        <cdr:nvSpPr>
          <cdr:cNvPr id="24" name="Conector reto 23"/>
          <cdr:cNvSpPr/>
        </cdr:nvSpPr>
        <cdr:spPr>
          <a:xfrm xmlns:a="http://schemas.openxmlformats.org/drawingml/2006/main" flipV="1">
            <a:off x="3303391" y="4527175"/>
            <a:ext cx="125609" cy="158303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pt-BR"/>
          </a:p>
        </cdr:txBody>
      </cdr:sp>
    </cdr:grpSp>
  </cdr:relSizeAnchor>
  <cdr:relSizeAnchor xmlns:cdr="http://schemas.openxmlformats.org/drawingml/2006/chartDrawing">
    <cdr:from>
      <cdr:x>0.10907</cdr:x>
      <cdr:y>0.20123</cdr:y>
    </cdr:from>
    <cdr:to>
      <cdr:x>0.35273</cdr:x>
      <cdr:y>0.34197</cdr:y>
    </cdr:to>
    <cdr:sp macro="" textlink="">
      <cdr:nvSpPr>
        <cdr:cNvPr id="8" name="CaixaDeTexto 2"/>
        <cdr:cNvSpPr txBox="1"/>
      </cdr:nvSpPr>
      <cdr:spPr>
        <a:xfrm xmlns:a="http://schemas.openxmlformats.org/drawingml/2006/main">
          <a:off x="1053353" y="1210235"/>
          <a:ext cx="2353235" cy="84638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3175">
          <a:solidFill>
            <a:schemeClr val="tx1"/>
          </a:solidFill>
          <a:prstDash val="dash"/>
        </a:ln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rgbClr val="000000"/>
              </a:solidFill>
              <a:latin typeface="Times New Roman" pitchFamily="18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rgbClr val="000000"/>
              </a:solidFill>
              <a:latin typeface="Times New Roman" pitchFamily="18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rgbClr val="000000"/>
              </a:solidFill>
              <a:latin typeface="Times New Roman" pitchFamily="18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rgbClr val="000000"/>
              </a:solidFill>
              <a:latin typeface="Times New Roman" pitchFamily="18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rgbClr val="000000"/>
              </a:solidFill>
              <a:latin typeface="Times New Roman" pitchFamily="18" charset="0"/>
            </a:defRPr>
          </a:lvl5pPr>
          <a:lvl6pPr marL="2286000" algn="l" defTabSz="914400" rtl="0" eaLnBrk="1" latinLnBrk="0" hangingPunct="1">
            <a:defRPr sz="2400" kern="1200">
              <a:solidFill>
                <a:srgbClr val="000000"/>
              </a:solidFill>
              <a:latin typeface="Times New Roman" pitchFamily="18" charset="0"/>
            </a:defRPr>
          </a:lvl6pPr>
          <a:lvl7pPr marL="2743200" algn="l" defTabSz="914400" rtl="0" eaLnBrk="1" latinLnBrk="0" hangingPunct="1">
            <a:defRPr sz="2400" kern="1200">
              <a:solidFill>
                <a:srgbClr val="000000"/>
              </a:solidFill>
              <a:latin typeface="Times New Roman" pitchFamily="18" charset="0"/>
            </a:defRPr>
          </a:lvl7pPr>
          <a:lvl8pPr marL="3200400" algn="l" defTabSz="914400" rtl="0" eaLnBrk="1" latinLnBrk="0" hangingPunct="1">
            <a:defRPr sz="2400" kern="1200">
              <a:solidFill>
                <a:srgbClr val="000000"/>
              </a:solidFill>
              <a:latin typeface="Times New Roman" pitchFamily="18" charset="0"/>
            </a:defRPr>
          </a:lvl8pPr>
          <a:lvl9pPr marL="3657600" algn="l" defTabSz="914400" rtl="0" eaLnBrk="1" latinLnBrk="0" hangingPunct="1">
            <a:defRPr sz="2400" kern="1200">
              <a:solidFill>
                <a:srgbClr val="000000"/>
              </a:solidFill>
              <a:latin typeface="Times New Roman" pitchFamily="18" charset="0"/>
            </a:defRPr>
          </a:lvl9pPr>
        </a:lstStyle>
        <a:p xmlns:a="http://schemas.openxmlformats.org/drawingml/2006/main">
          <a:r>
            <a:rPr lang="pt-BR" sz="1400" b="1" dirty="0" smtClean="0">
              <a:solidFill>
                <a:srgbClr val="996633">
                  <a:lumMod val="50000"/>
                </a:srgbClr>
              </a:solidFill>
            </a:rPr>
            <a:t>Resumo do Projeto</a:t>
          </a:r>
        </a:p>
        <a:p xmlns:a="http://schemas.openxmlformats.org/drawingml/2006/main">
          <a:pPr marL="171450" indent="-171450">
            <a:buFont typeface="Wingdings" pitchFamily="2" charset="2"/>
            <a:buChar char="q"/>
          </a:pPr>
          <a:r>
            <a:rPr lang="pt-BR" sz="1200" dirty="0" smtClean="0">
              <a:solidFill>
                <a:srgbClr val="996633">
                  <a:lumMod val="50000"/>
                </a:srgbClr>
              </a:solidFill>
            </a:rPr>
            <a:t> Duração: 8 meses</a:t>
          </a:r>
        </a:p>
        <a:p xmlns:a="http://schemas.openxmlformats.org/drawingml/2006/main">
          <a:pPr marL="171450" indent="-171450">
            <a:buFont typeface="Wingdings" pitchFamily="2" charset="2"/>
            <a:buChar char="q"/>
          </a:pPr>
          <a:r>
            <a:rPr lang="pt-BR" sz="1200" dirty="0" smtClean="0">
              <a:solidFill>
                <a:srgbClr val="996633">
                  <a:lumMod val="50000"/>
                </a:srgbClr>
              </a:solidFill>
            </a:rPr>
            <a:t> Investimento: R$ 202.000,00</a:t>
          </a:r>
        </a:p>
        <a:p xmlns:a="http://schemas.openxmlformats.org/drawingml/2006/main">
          <a:pPr marL="171450" indent="-171450">
            <a:buFont typeface="Wingdings" pitchFamily="2" charset="2"/>
            <a:buChar char="q"/>
          </a:pPr>
          <a:r>
            <a:rPr lang="pt-BR" sz="1200" dirty="0" smtClean="0">
              <a:solidFill>
                <a:srgbClr val="996633">
                  <a:lumMod val="50000"/>
                </a:srgbClr>
              </a:solidFill>
            </a:rPr>
            <a:t> Payback: 7 meses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al2004" refreshedDate="41221.866214814814" createdVersion="3" refreshedVersion="3" minRefreshableVersion="3" recordCount="23">
  <cacheSource type="worksheet">
    <worksheetSource ref="A1:K24" sheet="Base"/>
  </cacheSource>
  <cacheFields count="12">
    <cacheField name="Módulo" numFmtId="0">
      <sharedItems containsBlank="1" count="6">
        <s v="Acesso"/>
        <s v="Pesquisa"/>
        <s v="Pedido"/>
        <s v="Estatística (BI)"/>
        <s v="Enquete"/>
        <m/>
      </sharedItems>
    </cacheField>
    <cacheField name="Descrição" numFmtId="0">
      <sharedItems containsBlank="1"/>
    </cacheField>
    <cacheField name="Observação" numFmtId="0">
      <sharedItems containsBlank="1" longText="1"/>
    </cacheField>
    <cacheField name="TEP-Execução" numFmtId="0">
      <sharedItems containsString="0" containsBlank="1" containsNumber="1" containsInteger="1" minValue="12" maxValue="120"/>
    </cacheField>
    <cacheField name="TEP-Planejamento" numFmtId="0">
      <sharedItems containsSemiMixedTypes="0" containsString="0" containsNumber="1" containsInteger="1" minValue="0" maxValue="72"/>
    </cacheField>
    <cacheField name="TEP-Controle" numFmtId="0">
      <sharedItems containsSemiMixedTypes="0" containsString="0" containsNumber="1" containsInteger="1" minValue="0" maxValue="44"/>
    </cacheField>
    <cacheField name="TEP-Implantação" numFmtId="0">
      <sharedItems containsSemiMixedTypes="0" containsString="0" containsNumber="1" containsInteger="1" minValue="0" maxValue="12"/>
    </cacheField>
    <cacheField name="TEP-Avaliação" numFmtId="0">
      <sharedItems containsSemiMixedTypes="0" containsString="0" containsNumber="1" containsInteger="1" minValue="0" maxValue="6"/>
    </cacheField>
    <cacheField name="TEP-Treinamento" numFmtId="0">
      <sharedItems containsSemiMixedTypes="0" containsString="0" containsNumber="1" containsInteger="1" minValue="0" maxValue="12"/>
    </cacheField>
    <cacheField name="Total de Horas" numFmtId="0">
      <sharedItems containsSemiMixedTypes="0" containsString="0" containsNumber="1" containsInteger="1" minValue="0" maxValue="266"/>
    </cacheField>
    <cacheField name="Total de Dias" numFmtId="0">
      <sharedItems containsSemiMixedTypes="0" containsString="0" containsNumber="1" containsInteger="1" minValue="0" maxValue="34"/>
    </cacheField>
    <cacheField name="TEP-Gestão" numFmtId="0" formula="'TEP-Planejamento'+'TEP-Controle'" databaseFiel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asal2004" refreshedDate="41223.564966550926" createdVersion="3" refreshedVersion="3" minRefreshableVersion="3" recordCount="91">
  <cacheSource type="worksheet">
    <worksheetSource ref="B1:J92" sheet="Cronograma - Dados"/>
  </cacheSource>
  <cacheFields count="10">
    <cacheField name="Fase" numFmtId="0">
      <sharedItems count="6">
        <s v="Projeto"/>
        <s v="Planejamento"/>
        <s v="Construção"/>
        <s v="Homologação"/>
        <s v="Implantação"/>
        <s v="Encerramento"/>
      </sharedItems>
    </cacheField>
    <cacheField name="Atividade" numFmtId="0">
      <sharedItems count="64">
        <s v="Implantação da Automação de Venda"/>
        <s v="Início do Projeto"/>
        <s v="Planejamento Detalhado"/>
        <s v="Reunir com Usuários"/>
        <s v="Definir Escopo/Especificação Funcional"/>
        <s v="Aprovar Especificação Funcional"/>
        <s v="Adequar Especificação"/>
        <s v="Definição de Hardware e Software"/>
        <s v="Elaborar Cronograma Detalhado"/>
        <s v="Elaborar Plano do Projeto"/>
        <s v="Aprovar para Construção"/>
        <s v="Construção aprovada"/>
        <s v="Aprovar aquisição de Hardware e Software"/>
        <s v="Aquisição do Hardware e Software"/>
        <s v="Instalação e Preparação do Hardware"/>
        <s v="Infraestrutura (Hardware e Software) instalada"/>
        <s v="Elaborar Project Charter"/>
        <s v="Construção"/>
        <s v="Elaborar Plano de Testes"/>
        <s v="Especificação Técnica"/>
        <s v="Criar modelo de arquitetura"/>
        <s v="Criar modelo de casos de uso"/>
        <s v="Criar modelo de dados"/>
        <s v="Aprovar Especificação Técnica"/>
        <s v="Especificação Técnica Aprovada"/>
        <s v="Desenvolvimento"/>
        <s v="Sistema de Banco de Dados"/>
        <s v="Implementar modelo de dados"/>
        <s v="Validar modelo de dados"/>
        <s v="Modelo de dados aprovado"/>
        <s v="Sistema de Interface"/>
        <s v="Módulo 01 - Acesso"/>
        <s v="Construção do layout"/>
        <s v="Aprovação do layout"/>
        <s v="Programação"/>
        <s v="Testes Modulares"/>
        <s v="Aprovação do módulo"/>
        <s v="Módulo 01 - Acesso aprovado"/>
        <s v="Módulo 02 - Pesquisa"/>
        <s v="Módulo 02 - Pesquisa aprovado"/>
        <s v="Módulo 03 - Pedido"/>
        <s v="Módulo 03 - Pedido aprovado"/>
        <s v="Módulo 04 - Estatística (BI)"/>
        <s v="Módulo 04 - Estatística (BI) aprovado"/>
        <s v="Módulo 05 - Enquete"/>
        <s v="Módulo 05 - Enquete aprovado"/>
        <s v="Módulo 06 - KPI´s"/>
        <s v="Especificação dos Relatórios"/>
        <s v="Aprovação dos Relatórios"/>
        <s v="Módulo 06 - KPI´s aprovado"/>
        <s v="Testes Integrados"/>
        <s v="Aprovação dos Testes Integrados"/>
        <s v="Produto desenvolvido"/>
        <s v="Homologação"/>
        <s v="Testar Sistema"/>
        <s v="Produto homologado"/>
        <s v="Aprovar implantação"/>
        <s v="Implantação"/>
        <s v="Elaborar Plano de Implantação"/>
        <s v="Executar Plano de Implantação"/>
        <s v="Treinar Usuário"/>
        <s v="Produto implantado"/>
        <s v="Estabilizar Mudança"/>
        <s v="Término do Projeto"/>
      </sharedItems>
    </cacheField>
    <cacheField name="Marco" numFmtId="0">
      <sharedItems count="2">
        <s v="No"/>
        <s v="Yes"/>
      </sharedItems>
    </cacheField>
    <cacheField name="Duração" numFmtId="0">
      <sharedItems/>
    </cacheField>
    <cacheField name="Início" numFmtId="22">
      <sharedItems containsSemiMixedTypes="0" containsNonDate="0" containsDate="1" containsString="0" minDate="2013-01-03T08:00:00" maxDate="2013-07-05T08:16:00"/>
    </cacheField>
    <cacheField name="Fim" numFmtId="22">
      <sharedItems containsSemiMixedTypes="0" containsNonDate="0" containsDate="1" containsString="0" minDate="2013-01-03T08:00:00" maxDate="2013-07-08T08:16:00"/>
    </cacheField>
    <cacheField name="Horas" numFmtId="0">
      <sharedItems/>
    </cacheField>
    <cacheField name="Predecessor" numFmtId="0">
      <sharedItems containsBlank="1"/>
    </cacheField>
    <cacheField name="Custo" numFmtId="164">
      <sharedItems containsSemiMixedTypes="0" containsString="0" containsNumber="1" minValue="0" maxValue="180174.67922142861"/>
    </cacheField>
    <cacheField name="Recursos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s v="Acesso ao sistema"/>
    <s v="Autenticação (login e senha) e acesso aos principais módulos"/>
    <n v="12"/>
    <n v="8"/>
    <n v="5"/>
    <n v="2"/>
    <n v="1"/>
    <n v="2"/>
    <n v="30"/>
    <n v="4"/>
  </r>
  <r>
    <x v="1"/>
    <s v="Pesquisa ao catálogo de produtos"/>
    <s v="Provê acesso rápido ao catálogo de produtos através de várias opções (Marca, Categoria/Linha/Coleção, Gênero, Tamanho, Cor)"/>
    <n v="40"/>
    <n v="24"/>
    <n v="15"/>
    <n v="4"/>
    <n v="2"/>
    <n v="4"/>
    <n v="89"/>
    <n v="12"/>
  </r>
  <r>
    <x v="2"/>
    <s v="Consulta e crição de pedidos"/>
    <s v="Gestão de pedidos ao longo de todo o processo (Criação, Consulta, Atualização, Cancelamento, Finalização)"/>
    <n v="120"/>
    <n v="72"/>
    <n v="44"/>
    <n v="12"/>
    <n v="6"/>
    <n v="12"/>
    <n v="266"/>
    <n v="34"/>
  </r>
  <r>
    <x v="3"/>
    <s v="Potencializa as vendas através do histórico e análise do perfil do cliente e colaborador"/>
    <s v="Provê as seguintes informações por:_x000a_ &gt; Cliente_x000a_   - Classificação ABC_x000a_   - Dimensão Relação (Cliente desde, Última Compra em)_x000a_   - Dimensão Valor (Média, Maior e Menor Compra)_x000a_   - Dimensão Pedido (Total Anual e Média Mensal)_x000a__x000a_ &gt; Colaborador_x000a_   - Classificação ABC_x000a_   - Dimensão Relação Colaborador desde, Última Venda em)_x000a_   - Dimensão Valor (Média, Maior e Menor Venda)_x000a_   - Dimensão Pedido (Total Anual e Média Mensal)_x000a__x000a_ &gt; Pedido Nâo Efetivado_x000a_   - Dimensão Valor (Média, Maior e Compra)_x000a_   - Dimensão Pedido (Total Anual e Média Mensal)_x000a__x000a_ &gt; Venda Cruzada/Agregada Nâo Efetivada_x000a_   - Dimensão Valor (Média, Maior e Venda)_x000a_   - Dimensão Pedido (Total Anual e Média Mensal)_x000a__x000a_IMPORTANTE: todas as informações, quando pertinentes, terão a visualização por tempo (diária, mensal e anual) e produto (marca, categoria/linha/coleção, gênero)"/>
    <n v="80"/>
    <n v="48"/>
    <n v="29"/>
    <n v="8"/>
    <n v="4"/>
    <n v="8"/>
    <n v="177"/>
    <n v="23"/>
  </r>
  <r>
    <x v="4"/>
    <s v="Pesquisas rápidas sobre questões importantes p/ definição de estratégias"/>
    <s v="Exemplos:_x000a_ a) Avaliação do cliente sobre a última experiência em vários aspectos (preço, atendimento etc.);_x000a__x000a_ b) Motivos que levaram a realizar a compra no concorrente;"/>
    <n v="60"/>
    <n v="36"/>
    <n v="22"/>
    <n v="6"/>
    <n v="3"/>
    <n v="6"/>
    <n v="133"/>
    <n v="17"/>
  </r>
  <r>
    <x v="5"/>
    <m/>
    <m/>
    <m/>
    <n v="0"/>
    <n v="0"/>
    <n v="0"/>
    <n v="0"/>
    <n v="0"/>
    <n v="0"/>
    <n v="0"/>
  </r>
  <r>
    <x v="5"/>
    <m/>
    <m/>
    <m/>
    <n v="0"/>
    <n v="0"/>
    <n v="0"/>
    <n v="0"/>
    <n v="0"/>
    <n v="0"/>
    <n v="0"/>
  </r>
  <r>
    <x v="5"/>
    <m/>
    <m/>
    <m/>
    <n v="0"/>
    <n v="0"/>
    <n v="0"/>
    <n v="0"/>
    <n v="0"/>
    <n v="0"/>
    <n v="0"/>
  </r>
  <r>
    <x v="5"/>
    <m/>
    <m/>
    <m/>
    <n v="0"/>
    <n v="0"/>
    <n v="0"/>
    <n v="0"/>
    <n v="0"/>
    <n v="0"/>
    <n v="0"/>
  </r>
  <r>
    <x v="5"/>
    <m/>
    <m/>
    <m/>
    <n v="0"/>
    <n v="0"/>
    <n v="0"/>
    <n v="0"/>
    <n v="0"/>
    <n v="0"/>
    <n v="0"/>
  </r>
  <r>
    <x v="5"/>
    <m/>
    <m/>
    <m/>
    <n v="0"/>
    <n v="0"/>
    <n v="0"/>
    <n v="0"/>
    <n v="0"/>
    <n v="0"/>
    <n v="0"/>
  </r>
  <r>
    <x v="5"/>
    <m/>
    <m/>
    <m/>
    <n v="0"/>
    <n v="0"/>
    <n v="0"/>
    <n v="0"/>
    <n v="0"/>
    <n v="0"/>
    <n v="0"/>
  </r>
  <r>
    <x v="5"/>
    <m/>
    <m/>
    <m/>
    <n v="0"/>
    <n v="0"/>
    <n v="0"/>
    <n v="0"/>
    <n v="0"/>
    <n v="0"/>
    <n v="0"/>
  </r>
  <r>
    <x v="5"/>
    <m/>
    <m/>
    <m/>
    <n v="0"/>
    <n v="0"/>
    <n v="0"/>
    <n v="0"/>
    <n v="0"/>
    <n v="0"/>
    <n v="0"/>
  </r>
  <r>
    <x v="5"/>
    <m/>
    <m/>
    <m/>
    <n v="0"/>
    <n v="0"/>
    <n v="0"/>
    <n v="0"/>
    <n v="0"/>
    <n v="0"/>
    <n v="0"/>
  </r>
  <r>
    <x v="5"/>
    <m/>
    <m/>
    <m/>
    <n v="0"/>
    <n v="0"/>
    <n v="0"/>
    <n v="0"/>
    <n v="0"/>
    <n v="0"/>
    <n v="0"/>
  </r>
  <r>
    <x v="5"/>
    <m/>
    <m/>
    <m/>
    <n v="0"/>
    <n v="0"/>
    <n v="0"/>
    <n v="0"/>
    <n v="0"/>
    <n v="0"/>
    <n v="0"/>
  </r>
  <r>
    <x v="5"/>
    <m/>
    <m/>
    <m/>
    <n v="0"/>
    <n v="0"/>
    <n v="0"/>
    <n v="0"/>
    <n v="0"/>
    <n v="0"/>
    <n v="0"/>
  </r>
  <r>
    <x v="5"/>
    <m/>
    <m/>
    <m/>
    <n v="0"/>
    <n v="0"/>
    <n v="0"/>
    <n v="0"/>
    <n v="0"/>
    <n v="0"/>
    <n v="0"/>
  </r>
  <r>
    <x v="5"/>
    <m/>
    <m/>
    <m/>
    <n v="0"/>
    <n v="0"/>
    <n v="0"/>
    <n v="0"/>
    <n v="0"/>
    <n v="0"/>
    <n v="0"/>
  </r>
  <r>
    <x v="5"/>
    <m/>
    <m/>
    <m/>
    <n v="0"/>
    <n v="0"/>
    <n v="0"/>
    <n v="0"/>
    <n v="0"/>
    <n v="0"/>
    <n v="0"/>
  </r>
  <r>
    <x v="5"/>
    <m/>
    <m/>
    <m/>
    <n v="0"/>
    <n v="0"/>
    <n v="0"/>
    <n v="0"/>
    <n v="0"/>
    <n v="0"/>
    <n v="0"/>
  </r>
  <r>
    <x v="5"/>
    <m/>
    <m/>
    <m/>
    <n v="0"/>
    <n v="0"/>
    <n v="0"/>
    <n v="0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1">
  <r>
    <x v="0"/>
    <x v="0"/>
    <x v="0"/>
    <s v="132,03 days"/>
    <d v="2013-01-03T08:00:00"/>
    <d v="2013-07-08T08:16:00"/>
    <s v="6.067,25 hrs"/>
    <m/>
    <n v="180174.67922142861"/>
    <s v="Analista de Negócios Web Sênior;Cliente;Gerente de Projetos"/>
  </r>
  <r>
    <x v="0"/>
    <x v="1"/>
    <x v="1"/>
    <s v="0 days"/>
    <d v="2013-01-03T08:00:00"/>
    <d v="2013-01-03T08:00:00"/>
    <s v="0 hrs"/>
    <m/>
    <n v="0"/>
    <m/>
  </r>
  <r>
    <x v="1"/>
    <x v="2"/>
    <x v="0"/>
    <s v="36,2 days"/>
    <d v="2013-01-03T08:00:00"/>
    <d v="2013-02-22T09:36:00"/>
    <s v="488 hrs"/>
    <m/>
    <n v="19757.576380952381"/>
    <m/>
  </r>
  <r>
    <x v="1"/>
    <x v="3"/>
    <x v="0"/>
    <s v="0,86 days"/>
    <d v="2013-01-03T08:00:00"/>
    <d v="2013-01-03T15:51:00"/>
    <s v="24 hrs"/>
    <m/>
    <n v="436.38857142857148"/>
    <s v="Analista de Negócios Web Sênior;Analista de Requisitos Pleno;Cliente;Gerente de Projetos[50%]"/>
  </r>
  <r>
    <x v="1"/>
    <x v="4"/>
    <x v="0"/>
    <s v="4,2 days"/>
    <d v="2013-01-03T15:51:00"/>
    <d v="2013-01-10T08:27:00"/>
    <s v="84 hrs"/>
    <s v="4"/>
    <n v="2138.3040000000001"/>
    <s v="Analista de Negócios Web Sênior;Analista de Requisitos Pleno;Gerente de Projetos[50%]"/>
  </r>
  <r>
    <x v="1"/>
    <x v="5"/>
    <x v="0"/>
    <s v="0,71 days"/>
    <d v="2013-01-10T08:27:00"/>
    <d v="2013-01-10T15:10:00"/>
    <s v="20 hrs"/>
    <s v="5"/>
    <n v="456"/>
    <s v="Analista de Negócios Web Sênior;Gerente de Projetos;Coordenador de Projetos;Cliente"/>
  </r>
  <r>
    <x v="1"/>
    <x v="6"/>
    <x v="0"/>
    <s v="1,33 days"/>
    <d v="2013-01-10T15:10:00"/>
    <d v="2013-01-14T08:50:00"/>
    <s v="32 hrs"/>
    <s v="6"/>
    <n v="805.01333333333343"/>
    <s v="Analista de Negócios Web Sênior;Coordenador de Projetos;Analista de Requisitos Pleno"/>
  </r>
  <r>
    <x v="1"/>
    <x v="7"/>
    <x v="0"/>
    <s v="1,67 days"/>
    <d v="2013-01-14T08:50:00"/>
    <d v="2013-01-15T15:10:00"/>
    <s v="40 hrs"/>
    <s v="7"/>
    <n v="966.13333333333344"/>
    <s v="Gerente de Projetos[50%];Coordenador de Projetos;Analista de Administração de Banco de Dados Pleno[50%];Analista de Requisitos Pleno[50%];Analista de Qualidade de Software Pleno;Analista de Negócios Web Pleno"/>
  </r>
  <r>
    <x v="1"/>
    <x v="8"/>
    <x v="0"/>
    <s v="1,43 days"/>
    <d v="2013-01-15T15:10:00"/>
    <d v="2013-01-17T09:36:00"/>
    <s v="40 hrs"/>
    <s v="8"/>
    <n v="1118.0571428571427"/>
    <s v="Analista de Negócios Web Sênior;Analista de Requisitos Pleno;Gerente de Projetos;Coordenador de Projetos"/>
  </r>
  <r>
    <x v="1"/>
    <x v="9"/>
    <x v="0"/>
    <s v="6 days"/>
    <d v="2013-01-17T09:36:00"/>
    <d v="2013-01-25T09:36:00"/>
    <s v="96 hrs"/>
    <s v="9"/>
    <n v="3787.6800000000003"/>
    <s v="Gerente de Projetos;Coordenador de Projetos"/>
  </r>
  <r>
    <x v="1"/>
    <x v="10"/>
    <x v="0"/>
    <s v="1 day"/>
    <d v="2013-01-25T09:36:00"/>
    <d v="2013-01-28T09:36:00"/>
    <s v="32 hrs"/>
    <s v="10;9;7"/>
    <n v="817.28"/>
    <s v="Analista de Negócios Web Sênior;Gerente de Projetos;Coordenador de Projetos;Cliente"/>
  </r>
  <r>
    <x v="1"/>
    <x v="11"/>
    <x v="1"/>
    <s v="0 days"/>
    <d v="2013-01-28T09:36:00"/>
    <d v="2013-01-28T09:36:00"/>
    <s v="0 hrs"/>
    <s v="11"/>
    <n v="0"/>
    <m/>
  </r>
  <r>
    <x v="1"/>
    <x v="12"/>
    <x v="0"/>
    <s v="1 day"/>
    <d v="2013-01-28T09:36:00"/>
    <d v="2013-01-29T09:36:00"/>
    <s v="32 hrs"/>
    <s v="12"/>
    <n v="817.28"/>
    <s v="Analista de Negócios Web Sênior;Gerente de Projetos;Coordenador de Projetos;Cliente"/>
  </r>
  <r>
    <x v="1"/>
    <x v="13"/>
    <x v="0"/>
    <s v="15 days"/>
    <d v="2013-01-29T09:36:00"/>
    <d v="2013-02-19T09:36:00"/>
    <s v="24 hrs"/>
    <s v="13"/>
    <n v="6820.56"/>
    <s v="Coordenador de Projetos[20%];Tablet A[4];Tablet B[2];Servidor[1]"/>
  </r>
  <r>
    <x v="1"/>
    <x v="14"/>
    <x v="0"/>
    <s v="3 days"/>
    <d v="2013-02-19T09:36:00"/>
    <d v="2013-02-22T09:36:00"/>
    <s v="48 hrs"/>
    <s v="14"/>
    <n v="963.6"/>
    <s v="Coordenador de Projetos[50%];Analista de Testes Pleno[50%];Analista de Programação Pleno"/>
  </r>
  <r>
    <x v="1"/>
    <x v="15"/>
    <x v="1"/>
    <s v="0 days"/>
    <d v="2013-02-22T09:36:00"/>
    <d v="2013-02-22T09:36:00"/>
    <s v="0 hrs"/>
    <s v="13;15"/>
    <n v="0"/>
    <m/>
  </r>
  <r>
    <x v="1"/>
    <x v="16"/>
    <x v="0"/>
    <s v="1 day"/>
    <d v="2013-01-28T09:36:00"/>
    <d v="2013-01-29T09:36:00"/>
    <s v="16 hrs"/>
    <s v="12"/>
    <n v="631.28"/>
    <s v="Gerente de Projetos;Coordenador de Projetos"/>
  </r>
  <r>
    <x v="2"/>
    <x v="17"/>
    <x v="0"/>
    <s v="110,7 days"/>
    <d v="2013-01-03T08:00:00"/>
    <d v="2013-06-06T14:36:00"/>
    <s v="2.033,12 hrs"/>
    <m/>
    <n v="79817.310840476202"/>
    <m/>
  </r>
  <r>
    <x v="2"/>
    <x v="18"/>
    <x v="0"/>
    <s v="3 days"/>
    <d v="2013-01-28T09:36:00"/>
    <d v="2013-01-31T09:36:00"/>
    <s v="72 hrs"/>
    <s v="12"/>
    <n v="1483.92"/>
    <s v="Coordenador de Projetos[75%];Analista de Requisitos Pleno[75%];Analista de Testes Sênior[75%];Analista de Qualidade de Software Pleno[75%]"/>
  </r>
  <r>
    <x v="2"/>
    <x v="19"/>
    <x v="0"/>
    <s v="3 days"/>
    <d v="2013-01-28T09:36:00"/>
    <d v="2013-01-31T09:36:00"/>
    <s v="148 hrs"/>
    <m/>
    <n v="3024.44"/>
    <m/>
  </r>
  <r>
    <x v="2"/>
    <x v="20"/>
    <x v="0"/>
    <s v="2 days"/>
    <d v="2013-01-28T09:36:00"/>
    <d v="2013-01-30T09:36:00"/>
    <s v="40 hrs"/>
    <s v="12"/>
    <n v="906.32"/>
    <s v="Arquiteto da Informação Pleno;Analista de Requisitos Pleno;Coordenador de Projetos[50%]"/>
  </r>
  <r>
    <x v="2"/>
    <x v="21"/>
    <x v="0"/>
    <s v="3 days"/>
    <d v="2013-01-28T09:36:00"/>
    <d v="2013-01-31T09:36:00"/>
    <s v="60 hrs"/>
    <s v="12"/>
    <n v="1225.32"/>
    <s v="Analista de Requisitos Pleno;Coordenador de Projetos[50%];Analista de Negócios Web Pleno"/>
  </r>
  <r>
    <x v="2"/>
    <x v="22"/>
    <x v="0"/>
    <s v="3 days"/>
    <d v="2013-01-28T09:36:00"/>
    <d v="2013-01-31T09:36:00"/>
    <s v="48 hrs"/>
    <s v="12"/>
    <n v="892.80000000000007"/>
    <s v="Analista de Requisitos Pleno;Analista de Administração de Banco de Dados Pleno"/>
  </r>
  <r>
    <x v="2"/>
    <x v="23"/>
    <x v="0"/>
    <s v="1 day"/>
    <d v="2013-01-31T09:36:00"/>
    <d v="2013-02-01T09:36:00"/>
    <s v="24 hrs"/>
    <s v="21;22;23"/>
    <n v="609.16"/>
    <s v="Coordenador de Projetos;Analista de Qualidade de Software Pleno;Analista de Testes Pleno[50%];Gerente de Projetos[50%]"/>
  </r>
  <r>
    <x v="2"/>
    <x v="24"/>
    <x v="1"/>
    <s v="0 days"/>
    <d v="2013-02-01T09:36:00"/>
    <d v="2013-02-01T09:36:00"/>
    <s v="0 hrs"/>
    <s v="24"/>
    <n v="0"/>
    <m/>
  </r>
  <r>
    <x v="2"/>
    <x v="14"/>
    <x v="0"/>
    <s v="2 days"/>
    <d v="2013-02-19T09:36:00"/>
    <d v="2013-02-21T09:36:00"/>
    <s v="32 hrs"/>
    <s v="14"/>
    <n v="683.28"/>
    <s v="Analista de Administração de Banco de Dados Pleno;Coordenador de Projetos[50%];Analista de Qualidade de Software Pleno[50%]"/>
  </r>
  <r>
    <x v="2"/>
    <x v="25"/>
    <x v="0"/>
    <s v="110,7 days"/>
    <d v="2013-01-03T08:00:00"/>
    <d v="2013-06-06T14:36:00"/>
    <s v="1.757,12 hrs"/>
    <m/>
    <n v="74016.5108404762"/>
    <m/>
  </r>
  <r>
    <x v="2"/>
    <x v="26"/>
    <x v="0"/>
    <s v="7 days"/>
    <d v="2013-02-21T09:36:00"/>
    <d v="2013-03-04T09:36:00"/>
    <s v="88 hrs"/>
    <m/>
    <n v="1767.3257142857142"/>
    <m/>
  </r>
  <r>
    <x v="2"/>
    <x v="27"/>
    <x v="0"/>
    <s v="5 days"/>
    <d v="2013-02-21T09:36:00"/>
    <d v="2013-02-28T09:36:00"/>
    <s v="40 hrs"/>
    <s v="24;26;14"/>
    <n v="766.80000000000018"/>
    <s v="Analista de Administração de Banco de Dados Pleno"/>
  </r>
  <r>
    <x v="2"/>
    <x v="28"/>
    <x v="0"/>
    <s v="2 days"/>
    <d v="2013-02-28T09:36:00"/>
    <d v="2013-03-04T09:36:00"/>
    <s v="48 hrs"/>
    <s v="29"/>
    <n v="1000.5257142857142"/>
    <s v="Coordenador de Projetos[86%];Analista de Qualidade de Software Pleno[86%];Analista de Testes Pleno[43%];Analista de Administração de Banco de Dados Pleno[86%]"/>
  </r>
  <r>
    <x v="2"/>
    <x v="29"/>
    <x v="1"/>
    <s v="0 days"/>
    <d v="2013-03-04T09:36:00"/>
    <d v="2013-03-04T09:36:00"/>
    <s v="0 hrs"/>
    <s v="30"/>
    <n v="0"/>
    <m/>
  </r>
  <r>
    <x v="2"/>
    <x v="13"/>
    <x v="0"/>
    <s v="30 days"/>
    <d v="2013-01-03T08:00:00"/>
    <d v="2013-02-13T17:00:00"/>
    <s v="0 hrs"/>
    <m/>
    <n v="41050.000000000007"/>
    <s v="Tablet A[247];Tablet B[20]"/>
  </r>
  <r>
    <x v="2"/>
    <x v="14"/>
    <x v="0"/>
    <s v="10 days"/>
    <d v="2013-02-14T08:00:00"/>
    <d v="2013-02-27T17:00:00"/>
    <s v="160 hrs"/>
    <s v="32"/>
    <n v="3212"/>
    <s v="Coordenador de Projetos[50%];Analista de Testes Pleno[50%];Analista de Programação Pleno"/>
  </r>
  <r>
    <x v="2"/>
    <x v="15"/>
    <x v="1"/>
    <s v="0 days"/>
    <d v="2013-02-27T17:00:00"/>
    <d v="2013-02-27T17:00:00"/>
    <s v="0 hrs"/>
    <s v="33"/>
    <n v="0"/>
    <m/>
  </r>
  <r>
    <x v="2"/>
    <x v="30"/>
    <x v="0"/>
    <s v="63,21 days"/>
    <d v="2013-03-04T09:36:00"/>
    <d v="2013-05-30T11:19:00"/>
    <s v="1.357,12 hrs"/>
    <m/>
    <n v="24743.436554761905"/>
    <m/>
  </r>
  <r>
    <x v="2"/>
    <x v="31"/>
    <x v="0"/>
    <s v="7,21 days"/>
    <d v="2013-03-04T09:36:00"/>
    <d v="2013-03-13T11:19:00"/>
    <s v="124 hrs"/>
    <m/>
    <n v="2313.2125547619053"/>
    <m/>
  </r>
  <r>
    <x v="2"/>
    <x v="32"/>
    <x v="0"/>
    <s v="2 days"/>
    <d v="2013-03-04T09:36:00"/>
    <d v="2013-03-06T09:36:00"/>
    <s v="48 hrs"/>
    <s v="31;26;14"/>
    <n v="782.96"/>
    <s v="Web Designer Pleno;Analista de Requisitos Pleno;Analista de Negócios Web Sênior[50%];Analista de Qualidade de Software Pleno[50%]"/>
  </r>
  <r>
    <x v="2"/>
    <x v="33"/>
    <x v="0"/>
    <s v="0,71 days"/>
    <d v="2013-03-06T09:36:00"/>
    <d v="2013-03-07T11:19:00"/>
    <s v="20 hrs"/>
    <s v="37"/>
    <n v="517.39922142857154"/>
    <s v="Analista de Negócios Web Sênior;Coordenador de Projetos;Gerente de Projetos;Cliente"/>
  </r>
  <r>
    <x v="2"/>
    <x v="34"/>
    <x v="0"/>
    <s v="2 days"/>
    <d v="2013-03-07T11:19:00"/>
    <d v="2013-03-11T11:19:00"/>
    <s v="24 hrs"/>
    <s v="38"/>
    <n v="364.48"/>
    <s v="Analista de Programação Pleno;Analista de Qualidade de Software Pleno[50%]"/>
  </r>
  <r>
    <x v="2"/>
    <x v="35"/>
    <x v="0"/>
    <s v="1 day"/>
    <d v="2013-03-11T11:19:00"/>
    <d v="2013-03-12T11:19:00"/>
    <s v="16 hrs"/>
    <s v="39"/>
    <n v="227.46666666666673"/>
    <s v="Analista de Programação Pleno[67%];Analista de Qualidade de Software Pleno[67%];Analista de Testes Pleno[67%]"/>
  </r>
  <r>
    <x v="2"/>
    <x v="36"/>
    <x v="0"/>
    <s v="1 day"/>
    <d v="2013-03-12T11:19:00"/>
    <d v="2013-03-13T11:19:00"/>
    <s v="16 hrs"/>
    <s v="40"/>
    <n v="420.90666666666675"/>
    <s v="Coordenador de Projetos[67%];Analista de Qualidade de Software Pleno[33%];Gerente de Projetos[33%];Analista de Negócios Web Pleno[67%]"/>
  </r>
  <r>
    <x v="2"/>
    <x v="37"/>
    <x v="1"/>
    <s v="0 days"/>
    <d v="2013-03-13T11:19:00"/>
    <d v="2013-03-13T11:19:00"/>
    <s v="0 hrs"/>
    <s v="41"/>
    <n v="0"/>
    <m/>
  </r>
  <r>
    <x v="2"/>
    <x v="38"/>
    <x v="0"/>
    <s v="11 days"/>
    <d v="2013-03-13T11:19:00"/>
    <d v="2013-03-28T11:19:00"/>
    <s v="200,17 hrs"/>
    <m/>
    <n v="3598.5952000000002"/>
    <m/>
  </r>
  <r>
    <x v="2"/>
    <x v="32"/>
    <x v="0"/>
    <s v="3 days"/>
    <d v="2013-03-13T11:19:00"/>
    <d v="2013-03-18T11:19:00"/>
    <s v="72 hrs"/>
    <s v="42;31;26;14"/>
    <n v="1174.44"/>
    <s v="Web Designer Pleno;Analista de Requisitos Pleno;Analista de Negócios Web Sênior[50%];Analista de Qualidade de Software Pleno[50%]"/>
  </r>
  <r>
    <x v="2"/>
    <x v="33"/>
    <x v="0"/>
    <s v="1 day"/>
    <d v="2013-03-18T11:19:00"/>
    <d v="2013-03-19T11:19:00"/>
    <s v="32 hrs"/>
    <s v="44"/>
    <n v="817.28"/>
    <s v="Analista de Negócios Web Sênior;Coordenador de Projetos;Gerente de Projetos;Cliente"/>
  </r>
  <r>
    <x v="2"/>
    <x v="34"/>
    <x v="0"/>
    <s v="4 days"/>
    <d v="2013-03-19T11:19:00"/>
    <d v="2013-03-25T11:19:00"/>
    <s v="48 hrs"/>
    <s v="45"/>
    <n v="728.96"/>
    <s v="Analista de Programação Pleno;Analista de Qualidade de Software Pleno[50%]"/>
  </r>
  <r>
    <x v="2"/>
    <x v="35"/>
    <x v="0"/>
    <s v="2 days"/>
    <d v="2013-03-25T11:19:00"/>
    <d v="2013-03-27T11:19:00"/>
    <s v="32,17 hrs"/>
    <s v="46"/>
    <n v="457.20800000000003"/>
    <s v="Analista de Programação Pleno[67%];Analista de Qualidade de Software Pleno[67%];Analista de Testes Pleno[67%]"/>
  </r>
  <r>
    <x v="2"/>
    <x v="36"/>
    <x v="0"/>
    <s v="1 day"/>
    <d v="2013-03-27T11:19:00"/>
    <d v="2013-03-28T11:19:00"/>
    <s v="16 hrs"/>
    <s v="47"/>
    <n v="420.7072"/>
    <s v="Coordenador de Projetos[67%];Analista de Qualidade de Software Pleno[33%];Gerente de Projetos[33%];Analista de Negócios Web Pleno[67%]"/>
  </r>
  <r>
    <x v="2"/>
    <x v="39"/>
    <x v="1"/>
    <s v="0 days"/>
    <d v="2013-03-28T11:19:00"/>
    <d v="2013-03-28T11:19:00"/>
    <s v="0 hrs"/>
    <s v="48"/>
    <n v="0"/>
    <m/>
  </r>
  <r>
    <x v="2"/>
    <x v="40"/>
    <x v="0"/>
    <s v="15 days"/>
    <d v="2013-03-28T11:19:00"/>
    <d v="2013-04-18T11:19:00"/>
    <s v="248,17 hrs"/>
    <m/>
    <n v="4327.5552000000007"/>
    <m/>
  </r>
  <r>
    <x v="2"/>
    <x v="32"/>
    <x v="0"/>
    <s v="3 days"/>
    <d v="2013-03-28T11:19:00"/>
    <d v="2013-04-02T11:19:00"/>
    <s v="72 hrs"/>
    <s v="49;31;26;14"/>
    <n v="1174.44"/>
    <s v="Web Designer Pleno;Analista de Requisitos Pleno;Analista de Negócios Web Sênior[50%];Analista de Qualidade de Software Pleno[50%]"/>
  </r>
  <r>
    <x v="2"/>
    <x v="33"/>
    <x v="0"/>
    <s v="1 day"/>
    <d v="2013-04-02T11:19:00"/>
    <d v="2013-04-03T11:19:00"/>
    <s v="32 hrs"/>
    <s v="51"/>
    <n v="817.28"/>
    <s v="Analista de Negócios Web Sênior;Coordenador de Projetos;Gerente de Projetos;Cliente"/>
  </r>
  <r>
    <x v="2"/>
    <x v="34"/>
    <x v="0"/>
    <s v="8 days"/>
    <d v="2013-04-03T11:19:00"/>
    <d v="2013-04-15T11:19:00"/>
    <s v="96 hrs"/>
    <s v="52"/>
    <n v="1457.92"/>
    <s v="Analista de Programação Pleno;Analista de Qualidade de Software Pleno[50%]"/>
  </r>
  <r>
    <x v="2"/>
    <x v="35"/>
    <x v="0"/>
    <s v="2 days"/>
    <d v="2013-04-15T11:19:00"/>
    <d v="2013-04-17T11:19:00"/>
    <s v="32,17 hrs"/>
    <s v="53"/>
    <n v="457.20800000000003"/>
    <s v="Analista de Programação Pleno[67%];Analista de Qualidade de Software Pleno[67%];Analista de Testes Pleno[67%]"/>
  </r>
  <r>
    <x v="2"/>
    <x v="36"/>
    <x v="0"/>
    <s v="1 day"/>
    <d v="2013-04-17T11:19:00"/>
    <d v="2013-04-18T11:19:00"/>
    <s v="16 hrs"/>
    <s v="54"/>
    <n v="420.7072"/>
    <s v="Coordenador de Projetos[67%];Analista de Qualidade de Software Pleno[33%];Gerente de Projetos[33%];Analista de Negócios Web Pleno[67%]"/>
  </r>
  <r>
    <x v="2"/>
    <x v="41"/>
    <x v="1"/>
    <s v="0 days"/>
    <d v="2013-04-18T11:19:00"/>
    <d v="2013-04-18T11:19:00"/>
    <s v="0 hrs"/>
    <s v="55"/>
    <n v="0"/>
    <m/>
  </r>
  <r>
    <x v="2"/>
    <x v="42"/>
    <x v="0"/>
    <s v="12 days"/>
    <d v="2013-04-18T11:19:00"/>
    <d v="2013-05-06T11:19:00"/>
    <s v="212,17 hrs"/>
    <m/>
    <n v="3780.8352000000004"/>
    <m/>
  </r>
  <r>
    <x v="2"/>
    <x v="32"/>
    <x v="0"/>
    <s v="3 days"/>
    <d v="2013-04-18T11:19:00"/>
    <d v="2013-04-23T11:19:00"/>
    <s v="72 hrs"/>
    <s v="56;31;26;14"/>
    <n v="1174.44"/>
    <s v="Web Designer Pleno;Analista de Requisitos Pleno;Analista de Negócios Web Sênior[50%];Analista de Qualidade de Software Pleno[50%]"/>
  </r>
  <r>
    <x v="2"/>
    <x v="33"/>
    <x v="0"/>
    <s v="1 day"/>
    <d v="2013-04-23T11:19:00"/>
    <d v="2013-04-24T11:19:00"/>
    <s v="32 hrs"/>
    <s v="58"/>
    <n v="817.28"/>
    <s v="Analista de Negócios Web Sênior;Coordenador de Projetos;Gerente de Projetos;Cliente"/>
  </r>
  <r>
    <x v="2"/>
    <x v="34"/>
    <x v="0"/>
    <s v="5 days"/>
    <d v="2013-04-24T11:19:00"/>
    <d v="2013-05-01T11:19:00"/>
    <s v="60 hrs"/>
    <s v="59"/>
    <n v="911.20000000000016"/>
    <s v="Analista de Programação Pleno;Analista de Qualidade de Software Pleno[50%]"/>
  </r>
  <r>
    <x v="2"/>
    <x v="35"/>
    <x v="0"/>
    <s v="2 days"/>
    <d v="2013-05-01T11:19:00"/>
    <d v="2013-05-03T11:19:00"/>
    <s v="32,17 hrs"/>
    <s v="60"/>
    <n v="457.20800000000003"/>
    <s v="Analista de Programação Pleno[67%];Analista de Qualidade de Software Pleno[67%];Analista de Testes Pleno[67%]"/>
  </r>
  <r>
    <x v="2"/>
    <x v="36"/>
    <x v="0"/>
    <s v="1 day"/>
    <d v="2013-05-03T11:19:00"/>
    <d v="2013-05-06T11:19:00"/>
    <s v="16 hrs"/>
    <s v="61"/>
    <n v="420.7072"/>
    <s v="Coordenador de Projetos[67%];Analista de Qualidade de Software Pleno[33%];Gerente de Projetos[33%];Analista de Negócios Web Pleno[67%]"/>
  </r>
  <r>
    <x v="2"/>
    <x v="43"/>
    <x v="1"/>
    <s v="0 days"/>
    <d v="2013-05-06T11:19:00"/>
    <d v="2013-05-06T11:19:00"/>
    <s v="0 hrs"/>
    <s v="62"/>
    <n v="0"/>
    <m/>
  </r>
  <r>
    <x v="2"/>
    <x v="44"/>
    <x v="0"/>
    <s v="10 days"/>
    <d v="2013-05-06T11:19:00"/>
    <d v="2013-05-20T11:19:00"/>
    <s v="164,17 hrs"/>
    <m/>
    <n v="3024.8752000000004"/>
    <m/>
  </r>
  <r>
    <x v="2"/>
    <x v="32"/>
    <x v="0"/>
    <s v="2 days"/>
    <d v="2013-05-06T11:19:00"/>
    <d v="2013-05-08T11:19:00"/>
    <s v="48 hrs"/>
    <s v="63;31;26;14"/>
    <n v="782.96"/>
    <s v="Web Designer Pleno;Analista de Requisitos Pleno;Analista de Negócios Web Sênior[50%];Analista de Qualidade de Software Pleno[50%]"/>
  </r>
  <r>
    <x v="2"/>
    <x v="33"/>
    <x v="0"/>
    <s v="1 day"/>
    <d v="2013-05-08T11:19:00"/>
    <d v="2013-05-09T11:19:00"/>
    <s v="32 hrs"/>
    <s v="65"/>
    <n v="817.28"/>
    <s v="Analista de Negócios Web Sênior;Coordenador de Projetos;Gerente de Projetos;Cliente"/>
  </r>
  <r>
    <x v="2"/>
    <x v="34"/>
    <x v="0"/>
    <s v="3 days"/>
    <d v="2013-05-09T11:19:00"/>
    <d v="2013-05-14T11:19:00"/>
    <s v="36 hrs"/>
    <s v="66"/>
    <n v="546.72"/>
    <s v="Analista de Programação Pleno;Analista de Qualidade de Software Pleno[50%]"/>
  </r>
  <r>
    <x v="2"/>
    <x v="35"/>
    <x v="0"/>
    <s v="2 days"/>
    <d v="2013-05-14T11:19:00"/>
    <d v="2013-05-16T11:19:00"/>
    <s v="32,17 hrs"/>
    <s v="67"/>
    <n v="457.20800000000003"/>
    <s v="Analista de Programação Pleno[67%];Analista de Qualidade de Software Pleno[67%];Analista de Testes Pleno[67%]"/>
  </r>
  <r>
    <x v="2"/>
    <x v="36"/>
    <x v="0"/>
    <s v="1 day"/>
    <d v="2013-05-16T11:19:00"/>
    <d v="2013-05-17T11:19:00"/>
    <s v="16 hrs"/>
    <s v="68"/>
    <n v="420.7072"/>
    <s v="Coordenador de Projetos[67%];Analista de Qualidade de Software Pleno[33%];Gerente de Projetos[33%];Analista de Negócios Web Pleno[67%]"/>
  </r>
  <r>
    <x v="2"/>
    <x v="45"/>
    <x v="0"/>
    <s v="1 day"/>
    <d v="2013-05-17T11:19:00"/>
    <d v="2013-05-20T11:19:00"/>
    <s v="0 hrs"/>
    <s v="69"/>
    <n v="0"/>
    <m/>
  </r>
  <r>
    <x v="2"/>
    <x v="46"/>
    <x v="0"/>
    <s v="11 days"/>
    <d v="2013-05-06T11:19:00"/>
    <d v="2013-05-21T11:19:00"/>
    <s v="180,48 hrs"/>
    <m/>
    <n v="3416.6032000000009"/>
    <m/>
  </r>
  <r>
    <x v="2"/>
    <x v="47"/>
    <x v="0"/>
    <s v="2 days"/>
    <d v="2013-05-06T11:19:00"/>
    <d v="2013-05-08T11:19:00"/>
    <s v="40,32 hrs"/>
    <s v="63;31;26;14"/>
    <n v="996.12800000000016"/>
    <s v="Analista de Negócios Web Sênior[56%];Analista de Requisitos Pleno[28%];Gerente de Projetos[56%];Cliente[56%];Coordenador de Projetos[56%]"/>
  </r>
  <r>
    <x v="2"/>
    <x v="48"/>
    <x v="0"/>
    <s v="1 day"/>
    <d v="2013-05-08T11:19:00"/>
    <d v="2013-05-09T11:19:00"/>
    <s v="32 hrs"/>
    <s v="72"/>
    <n v="631.36"/>
    <s v="Coordenador de Projetos;Analista de Qualidade de Software Pleno[50%];Gerente de Projetos[50%];Analista de Negócios Web Pleno;Cliente"/>
  </r>
  <r>
    <x v="2"/>
    <x v="34"/>
    <x v="0"/>
    <s v="5 days"/>
    <d v="2013-05-09T11:19:00"/>
    <d v="2013-05-16T11:19:00"/>
    <s v="60 hrs"/>
    <s v="73"/>
    <n v="911.20000000000016"/>
    <s v="Analista de Programação Pleno;Analista de Qualidade de Software Pleno[50%]"/>
  </r>
  <r>
    <x v="2"/>
    <x v="35"/>
    <x v="0"/>
    <s v="2 days"/>
    <d v="2013-05-16T11:19:00"/>
    <d v="2013-05-20T11:19:00"/>
    <s v="32,17 hrs"/>
    <s v="74"/>
    <n v="457.20800000000003"/>
    <s v="Analista de Programação Pleno[67%];Analista de Qualidade de Software Pleno[67%];Analista de Testes Pleno[67%]"/>
  </r>
  <r>
    <x v="2"/>
    <x v="36"/>
    <x v="0"/>
    <s v="1 day"/>
    <d v="2013-05-20T11:19:00"/>
    <d v="2013-05-21T11:19:00"/>
    <s v="16 hrs"/>
    <s v="75"/>
    <n v="420.7072"/>
    <s v="Coordenador de Projetos[67%];Analista de Qualidade de Software Pleno[33%];Gerente de Projetos[33%];Analista de Negócios Web Pleno[67%]"/>
  </r>
  <r>
    <x v="2"/>
    <x v="49"/>
    <x v="1"/>
    <s v="0 days"/>
    <d v="2013-05-21T11:19:00"/>
    <d v="2013-05-21T11:19:00"/>
    <s v="0 hrs"/>
    <s v="76"/>
    <n v="0"/>
    <m/>
  </r>
  <r>
    <x v="2"/>
    <x v="50"/>
    <x v="0"/>
    <s v="5 days"/>
    <d v="2013-05-21T11:19:00"/>
    <d v="2013-05-28T11:19:00"/>
    <s v="140 hrs"/>
    <s v="70;63;56;49;42;77"/>
    <n v="2450.8000000000002"/>
    <s v="Analista de Qualidade de Software Pleno[50%];Analista de Negócios Web Pleno[50%];Analista de Programação Pleno;Analista de Testes Pleno;Coordenador de Projetos[50%]"/>
  </r>
  <r>
    <x v="2"/>
    <x v="51"/>
    <x v="0"/>
    <s v="2 days"/>
    <d v="2013-05-28T11:19:00"/>
    <d v="2013-05-30T11:19:00"/>
    <s v="88 hrs"/>
    <s v="78"/>
    <n v="1830.96"/>
    <s v="Gerente de Projetos;Coordenador de Projetos;Analista de Testes Pleno[50%];Analista de Qualidade de Software Pleno;Analista de Negócios Web Pleno;Cliente"/>
  </r>
  <r>
    <x v="2"/>
    <x v="52"/>
    <x v="1"/>
    <s v="0 days"/>
    <d v="2013-05-30T11:19:00"/>
    <d v="2013-05-30T11:19:00"/>
    <s v="0 hrs"/>
    <s v="79"/>
    <n v="0"/>
    <m/>
  </r>
  <r>
    <x v="3"/>
    <x v="53"/>
    <x v="0"/>
    <s v="5,29 days"/>
    <d v="2013-05-30T11:19:00"/>
    <d v="2013-06-06T14:36:00"/>
    <s v="152 hrs"/>
    <m/>
    <n v="3243.7485714285717"/>
    <m/>
  </r>
  <r>
    <x v="3"/>
    <x v="54"/>
    <x v="0"/>
    <s v="4,29 days"/>
    <d v="2013-05-30T11:19:00"/>
    <d v="2013-06-05T14:36:00"/>
    <s v="120 hrs"/>
    <s v="80"/>
    <n v="2485.0285714285715"/>
    <s v="Analista de Negócios Web Pleno;Coordenador de Projetos;Cliente;Gerente de Projetos[50%]"/>
  </r>
  <r>
    <x v="3"/>
    <x v="55"/>
    <x v="1"/>
    <s v="0 days"/>
    <d v="2013-06-05T14:36:00"/>
    <d v="2013-06-05T14:36:00"/>
    <s v="0 hrs"/>
    <s v="82"/>
    <n v="0"/>
    <m/>
  </r>
  <r>
    <x v="3"/>
    <x v="56"/>
    <x v="0"/>
    <s v="1 day"/>
    <d v="2013-06-05T14:36:00"/>
    <d v="2013-06-06T14:36:00"/>
    <s v="32 hrs"/>
    <s v="83"/>
    <n v="758.72"/>
    <s v="Coordenador de Projetos;Gerente de Projetos;Cliente;Analista de Negócios Web Pleno"/>
  </r>
  <r>
    <x v="4"/>
    <x v="57"/>
    <x v="0"/>
    <s v="15,33 days"/>
    <d v="2013-06-06T14:36:00"/>
    <d v="2013-06-28T08:16:00"/>
    <s v="225,33 hrs"/>
    <m/>
    <n v="5275.0266666666676"/>
    <m/>
  </r>
  <r>
    <x v="4"/>
    <x v="58"/>
    <x v="0"/>
    <s v="5,33 days"/>
    <d v="2013-06-06T14:36:00"/>
    <d v="2013-06-14T08:16:00"/>
    <s v="85,33 hrs"/>
    <s v="84"/>
    <n v="2298.0266666666671"/>
    <s v="Coordenador de Projetos;Gerente de Projetos[50%];Analista de Negócios Web Pleno;Analista de Qualidade de Software Pleno[50%]"/>
  </r>
  <r>
    <x v="4"/>
    <x v="59"/>
    <x v="0"/>
    <s v="5 days"/>
    <d v="2013-06-14T08:16:00"/>
    <d v="2013-06-21T08:16:00"/>
    <s v="80 hrs"/>
    <s v="86"/>
    <n v="1656"/>
    <s v="Analista de Negócios Web Pleno[50%];Analista de Programação Pleno;Coordenador de Projetos[50%]"/>
  </r>
  <r>
    <x v="4"/>
    <x v="60"/>
    <x v="0"/>
    <s v="5 days"/>
    <d v="2013-06-21T08:16:00"/>
    <d v="2013-06-28T08:16:00"/>
    <s v="60 hrs"/>
    <s v="87"/>
    <n v="1321"/>
    <s v="Analista de Negócios Web Pleno;Coordenador de Projetos[50%]"/>
  </r>
  <r>
    <x v="4"/>
    <x v="61"/>
    <x v="1"/>
    <s v="0 days"/>
    <d v="2013-06-28T08:16:00"/>
    <d v="2013-06-28T08:16:00"/>
    <s v="0 hrs"/>
    <s v="87;88"/>
    <n v="0"/>
    <m/>
  </r>
  <r>
    <x v="4"/>
    <x v="62"/>
    <x v="0"/>
    <s v="5 days"/>
    <d v="2013-06-28T08:16:00"/>
    <d v="2013-07-05T08:16:00"/>
    <s v="120 hrs"/>
    <s v="89"/>
    <n v="2771.6"/>
    <s v="Analista de Negócios Web Pleno;Analista de Administração de Banco de Dados Pleno;Coordenador de Projetos"/>
  </r>
  <r>
    <x v="5"/>
    <x v="63"/>
    <x v="0"/>
    <s v="1 day"/>
    <d v="2013-07-05T08:16:00"/>
    <d v="2013-07-08T08:16:00"/>
    <s v="32 hrs"/>
    <s v="90"/>
    <n v="758.72"/>
    <s v="Cliente;Coordenador de Projetos;Gerente de Projetos;Analista de Negócios Web Ple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Horas por Fase" updatedVersion="3" minRefreshableVersion="3" showCalcMbrs="0" useAutoFormatting="1" colGrandTotals="0" itemPrintTitles="1" createdVersion="3" indent="0" outline="1" outlineData="1" multipleFieldFilters="0" rowHeaderCaption="Módulos do Sistema">
  <location ref="A3:H10" firstHeaderRow="1" firstDataRow="2" firstDataCol="1"/>
  <pivotFields count="12">
    <pivotField axis="axisRow" showAll="0" sortType="descending">
      <items count="7">
        <item x="0"/>
        <item x="4"/>
        <item x="3"/>
        <item x="2"/>
        <item x="1"/>
        <item h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 defaultSubtotal="0"/>
    <pivotField dataField="1" showAll="0"/>
    <pivotField showAll="0" defaultSubtotal="0"/>
    <pivotField dragToRow="0" dragToCol="0" dragToPage="0" showAll="0"/>
  </pivotFields>
  <rowFields count="1">
    <field x="0"/>
  </rowFields>
  <rowItems count="6">
    <i>
      <x v="3"/>
    </i>
    <i>
      <x v="2"/>
    </i>
    <i>
      <x v="1"/>
    </i>
    <i>
      <x v="4"/>
    </i>
    <i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Horas Estimadas do Projeto" fld="9" baseField="0" baseItem="0"/>
    <dataField name="Planejamento" fld="4" baseField="0" baseItem="0"/>
    <dataField name="Controle" fld="5" baseField="0" baseItem="0"/>
    <dataField name="Execução" fld="3" baseField="0" baseItem="0"/>
    <dataField name="Implantação" fld="6" baseField="0" baseItem="0"/>
    <dataField name="Avaliação" fld="7" baseField="0" baseItem="0"/>
    <dataField name="Treinamento" fld="8" baseField="0" baseItem="0"/>
  </dataFields>
  <formats count="1">
    <format dxfId="0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</formats>
  <pivotTableStyleInfo name="PivotStyleMedium9" showRowHeaders="1" showColHeaders="1" showRowStripes="1" showColStripes="0" showLastColumn="1"/>
</pivotTableDefinition>
</file>

<file path=xl/pivotTables/pivotTable2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D11" firstHeaderRow="1" firstDataRow="2" firstDataCol="1"/>
  <pivotFields count="10">
    <pivotField axis="axisRow" showAll="0" defaultSubtotal="0">
      <items count="6">
        <item x="2"/>
        <item x="5"/>
        <item x="3"/>
        <item x="4"/>
        <item x="1"/>
        <item x="0"/>
      </items>
    </pivotField>
    <pivotField showAll="0">
      <items count="65">
        <item x="6"/>
        <item x="12"/>
        <item x="5"/>
        <item x="23"/>
        <item x="56"/>
        <item x="10"/>
        <item x="13"/>
        <item x="17"/>
        <item x="11"/>
        <item x="20"/>
        <item x="21"/>
        <item x="22"/>
        <item x="7"/>
        <item x="4"/>
        <item x="25"/>
        <item x="8"/>
        <item x="58"/>
        <item x="18"/>
        <item x="9"/>
        <item x="16"/>
        <item x="19"/>
        <item x="24"/>
        <item x="62"/>
        <item x="59"/>
        <item x="53"/>
        <item x="57"/>
        <item x="0"/>
        <item x="27"/>
        <item x="1"/>
        <item x="14"/>
        <item x="29"/>
        <item x="2"/>
        <item x="55"/>
        <item x="61"/>
        <item x="3"/>
        <item x="26"/>
        <item x="30"/>
        <item x="63"/>
        <item x="54"/>
        <item x="60"/>
        <item x="28"/>
        <item x="15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numFmtId="22" showAll="0"/>
    <pivotField numFmtId="22" showAll="0"/>
    <pivotField showAll="0"/>
    <pivotField showAll="0"/>
    <pivotField dataField="1" numFmtId="164"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oma de Custo" fld="8" baseField="0" baseItem="0" numFmtId="168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4"/>
  <sheetViews>
    <sheetView showGridLines="0" topLeftCell="C1" zoomScaleNormal="100" workbookViewId="0">
      <pane ySplit="1" topLeftCell="A2" activePane="bottomLeft" state="frozen"/>
      <selection pane="bottomLeft" activeCell="D5" sqref="D5"/>
    </sheetView>
  </sheetViews>
  <sheetFormatPr defaultRowHeight="15"/>
  <cols>
    <col min="1" max="1" width="13.5703125" style="1" bestFit="1" customWidth="1"/>
    <col min="2" max="2" width="40.42578125" style="2" customWidth="1"/>
    <col min="3" max="3" width="54.85546875" style="2" customWidth="1"/>
    <col min="4" max="4" width="13.140625" style="1" bestFit="1" customWidth="1"/>
    <col min="5" max="5" width="17.5703125" style="1" bestFit="1" customWidth="1"/>
    <col min="6" max="6" width="12.5703125" style="1" bestFit="1" customWidth="1"/>
    <col min="7" max="7" width="15.85546875" style="1" bestFit="1" customWidth="1"/>
    <col min="8" max="8" width="13.42578125" style="1" bestFit="1" customWidth="1"/>
    <col min="9" max="9" width="16.42578125" style="1" bestFit="1" customWidth="1"/>
    <col min="10" max="11" width="13.7109375" style="1" bestFit="1" customWidth="1"/>
  </cols>
  <sheetData>
    <row r="1" spans="1:11" s="3" customFormat="1">
      <c r="A1" s="8" t="s">
        <v>0</v>
      </c>
      <c r="B1" s="9" t="s">
        <v>1</v>
      </c>
      <c r="C1" s="9" t="s">
        <v>2</v>
      </c>
      <c r="D1" s="7" t="s">
        <v>24</v>
      </c>
      <c r="E1" s="7" t="s">
        <v>25</v>
      </c>
      <c r="F1" s="7" t="s">
        <v>26</v>
      </c>
      <c r="G1" s="7" t="s">
        <v>27</v>
      </c>
      <c r="H1" s="7" t="s">
        <v>28</v>
      </c>
      <c r="I1" s="7" t="s">
        <v>30</v>
      </c>
      <c r="J1" s="11" t="s">
        <v>18</v>
      </c>
      <c r="K1" s="11" t="s">
        <v>61</v>
      </c>
    </row>
    <row r="2" spans="1:11" ht="30">
      <c r="A2" s="4" t="s">
        <v>3</v>
      </c>
      <c r="B2" s="5" t="s">
        <v>4</v>
      </c>
      <c r="C2" s="6" t="s">
        <v>12</v>
      </c>
      <c r="D2" s="10">
        <v>12</v>
      </c>
      <c r="E2" s="10">
        <f t="shared" ref="E2:F24" si="0">ROUNDUP( D2*0.6, 0 )</f>
        <v>8</v>
      </c>
      <c r="F2" s="10">
        <f t="shared" si="0"/>
        <v>5</v>
      </c>
      <c r="G2" s="10">
        <f>ROUNDUP( D2*0.1, 0 )</f>
        <v>2</v>
      </c>
      <c r="H2" s="10">
        <f>ROUNDUP( D2*0.05, 0 )</f>
        <v>1</v>
      </c>
      <c r="I2" s="10">
        <f>ROUNDUP( D2*0.1, 0 )</f>
        <v>2</v>
      </c>
      <c r="J2" s="12">
        <f>SUM(D2:I2)</f>
        <v>30</v>
      </c>
      <c r="K2" s="12">
        <f>ROUNDUP( J2/8, 0 )</f>
        <v>4</v>
      </c>
    </row>
    <row r="3" spans="1:11" ht="45">
      <c r="A3" s="4" t="s">
        <v>5</v>
      </c>
      <c r="B3" s="5" t="s">
        <v>6</v>
      </c>
      <c r="C3" s="6" t="s">
        <v>10</v>
      </c>
      <c r="D3" s="10">
        <v>40</v>
      </c>
      <c r="E3" s="10">
        <f t="shared" si="0"/>
        <v>24</v>
      </c>
      <c r="F3" s="10">
        <f t="shared" si="0"/>
        <v>15</v>
      </c>
      <c r="G3" s="10">
        <f t="shared" ref="G3:G24" si="1">ROUNDUP( D3*0.1, 0 )</f>
        <v>4</v>
      </c>
      <c r="H3" s="10">
        <f t="shared" ref="H3:H24" si="2">ROUNDUP( D3*0.05, 0 )</f>
        <v>2</v>
      </c>
      <c r="I3" s="10">
        <f t="shared" ref="I3:I24" si="3">ROUNDUP( D3*0.1, 0 )</f>
        <v>4</v>
      </c>
      <c r="J3" s="12">
        <f t="shared" ref="J3:J24" si="4">SUM(D3:I3)</f>
        <v>89</v>
      </c>
      <c r="K3" s="12">
        <f t="shared" ref="K3:K24" si="5">ROUNDUP( J3/8, 0 )</f>
        <v>12</v>
      </c>
    </row>
    <row r="4" spans="1:11" ht="30">
      <c r="A4" s="4" t="s">
        <v>7</v>
      </c>
      <c r="B4" s="5" t="s">
        <v>8</v>
      </c>
      <c r="C4" s="6" t="s">
        <v>9</v>
      </c>
      <c r="D4" s="10">
        <v>120</v>
      </c>
      <c r="E4" s="10">
        <f t="shared" si="0"/>
        <v>72</v>
      </c>
      <c r="F4" s="10">
        <f t="shared" si="0"/>
        <v>44</v>
      </c>
      <c r="G4" s="10">
        <f t="shared" si="1"/>
        <v>12</v>
      </c>
      <c r="H4" s="10">
        <f t="shared" si="2"/>
        <v>6</v>
      </c>
      <c r="I4" s="10">
        <f t="shared" si="3"/>
        <v>12</v>
      </c>
      <c r="J4" s="12">
        <f t="shared" si="4"/>
        <v>266</v>
      </c>
      <c r="K4" s="12">
        <f t="shared" si="5"/>
        <v>34</v>
      </c>
    </row>
    <row r="5" spans="1:11" ht="375">
      <c r="A5" s="4" t="s">
        <v>11</v>
      </c>
      <c r="B5" s="5" t="s">
        <v>13</v>
      </c>
      <c r="C5" s="6" t="s">
        <v>14</v>
      </c>
      <c r="D5" s="10">
        <v>80</v>
      </c>
      <c r="E5" s="10">
        <f t="shared" si="0"/>
        <v>48</v>
      </c>
      <c r="F5" s="10">
        <f t="shared" si="0"/>
        <v>29</v>
      </c>
      <c r="G5" s="10">
        <f t="shared" si="1"/>
        <v>8</v>
      </c>
      <c r="H5" s="10">
        <f t="shared" si="2"/>
        <v>4</v>
      </c>
      <c r="I5" s="10">
        <f t="shared" si="3"/>
        <v>8</v>
      </c>
      <c r="J5" s="12">
        <f t="shared" si="4"/>
        <v>177</v>
      </c>
      <c r="K5" s="12">
        <f t="shared" si="5"/>
        <v>23</v>
      </c>
    </row>
    <row r="6" spans="1:11" ht="90">
      <c r="A6" s="4" t="s">
        <v>15</v>
      </c>
      <c r="B6" s="5" t="s">
        <v>16</v>
      </c>
      <c r="C6" s="6" t="s">
        <v>17</v>
      </c>
      <c r="D6" s="10">
        <v>60</v>
      </c>
      <c r="E6" s="10">
        <f t="shared" si="0"/>
        <v>36</v>
      </c>
      <c r="F6" s="10">
        <f t="shared" si="0"/>
        <v>22</v>
      </c>
      <c r="G6" s="10">
        <f t="shared" si="1"/>
        <v>6</v>
      </c>
      <c r="H6" s="10">
        <f t="shared" si="2"/>
        <v>3</v>
      </c>
      <c r="I6" s="10">
        <f t="shared" si="3"/>
        <v>6</v>
      </c>
      <c r="J6" s="12">
        <f t="shared" si="4"/>
        <v>133</v>
      </c>
      <c r="K6" s="12">
        <f t="shared" si="5"/>
        <v>17</v>
      </c>
    </row>
    <row r="7" spans="1:11">
      <c r="A7" s="4"/>
      <c r="B7" s="5"/>
      <c r="C7" s="6"/>
      <c r="D7" s="10"/>
      <c r="E7" s="10">
        <f t="shared" si="0"/>
        <v>0</v>
      </c>
      <c r="F7" s="10">
        <f t="shared" si="0"/>
        <v>0</v>
      </c>
      <c r="G7" s="10">
        <f t="shared" si="1"/>
        <v>0</v>
      </c>
      <c r="H7" s="10">
        <f t="shared" si="2"/>
        <v>0</v>
      </c>
      <c r="I7" s="10">
        <f t="shared" si="3"/>
        <v>0</v>
      </c>
      <c r="J7" s="12">
        <f t="shared" si="4"/>
        <v>0</v>
      </c>
      <c r="K7" s="12">
        <f t="shared" si="5"/>
        <v>0</v>
      </c>
    </row>
    <row r="8" spans="1:11">
      <c r="A8" s="4"/>
      <c r="B8" s="5"/>
      <c r="C8" s="6"/>
      <c r="D8" s="10"/>
      <c r="E8" s="10">
        <f t="shared" si="0"/>
        <v>0</v>
      </c>
      <c r="F8" s="10">
        <f t="shared" si="0"/>
        <v>0</v>
      </c>
      <c r="G8" s="10">
        <f t="shared" si="1"/>
        <v>0</v>
      </c>
      <c r="H8" s="10">
        <f t="shared" si="2"/>
        <v>0</v>
      </c>
      <c r="I8" s="10">
        <f t="shared" si="3"/>
        <v>0</v>
      </c>
      <c r="J8" s="12">
        <f t="shared" si="4"/>
        <v>0</v>
      </c>
      <c r="K8" s="12">
        <f t="shared" si="5"/>
        <v>0</v>
      </c>
    </row>
    <row r="9" spans="1:11">
      <c r="A9" s="4"/>
      <c r="B9" s="5"/>
      <c r="C9" s="6"/>
      <c r="D9" s="10"/>
      <c r="E9" s="10">
        <f t="shared" si="0"/>
        <v>0</v>
      </c>
      <c r="F9" s="10">
        <f t="shared" si="0"/>
        <v>0</v>
      </c>
      <c r="G9" s="10">
        <f t="shared" si="1"/>
        <v>0</v>
      </c>
      <c r="H9" s="10">
        <f t="shared" si="2"/>
        <v>0</v>
      </c>
      <c r="I9" s="10">
        <f t="shared" si="3"/>
        <v>0</v>
      </c>
      <c r="J9" s="12">
        <f t="shared" si="4"/>
        <v>0</v>
      </c>
      <c r="K9" s="12">
        <f t="shared" si="5"/>
        <v>0</v>
      </c>
    </row>
    <row r="10" spans="1:11">
      <c r="A10" s="4"/>
      <c r="B10" s="5"/>
      <c r="C10" s="6"/>
      <c r="D10" s="10"/>
      <c r="E10" s="10">
        <f t="shared" si="0"/>
        <v>0</v>
      </c>
      <c r="F10" s="10">
        <f t="shared" si="0"/>
        <v>0</v>
      </c>
      <c r="G10" s="10">
        <f t="shared" si="1"/>
        <v>0</v>
      </c>
      <c r="H10" s="10">
        <f t="shared" si="2"/>
        <v>0</v>
      </c>
      <c r="I10" s="10">
        <f t="shared" si="3"/>
        <v>0</v>
      </c>
      <c r="J10" s="12">
        <f t="shared" si="4"/>
        <v>0</v>
      </c>
      <c r="K10" s="12">
        <f t="shared" si="5"/>
        <v>0</v>
      </c>
    </row>
    <row r="11" spans="1:11">
      <c r="A11" s="4"/>
      <c r="B11" s="5"/>
      <c r="C11" s="6"/>
      <c r="D11" s="10"/>
      <c r="E11" s="10">
        <f t="shared" si="0"/>
        <v>0</v>
      </c>
      <c r="F11" s="10">
        <f t="shared" si="0"/>
        <v>0</v>
      </c>
      <c r="G11" s="10">
        <f t="shared" si="1"/>
        <v>0</v>
      </c>
      <c r="H11" s="10">
        <f t="shared" si="2"/>
        <v>0</v>
      </c>
      <c r="I11" s="10">
        <f t="shared" si="3"/>
        <v>0</v>
      </c>
      <c r="J11" s="12">
        <f t="shared" si="4"/>
        <v>0</v>
      </c>
      <c r="K11" s="12">
        <f t="shared" si="5"/>
        <v>0</v>
      </c>
    </row>
    <row r="12" spans="1:11">
      <c r="A12" s="4"/>
      <c r="B12" s="5"/>
      <c r="C12" s="6"/>
      <c r="D12" s="10"/>
      <c r="E12" s="10">
        <f t="shared" si="0"/>
        <v>0</v>
      </c>
      <c r="F12" s="10">
        <f t="shared" si="0"/>
        <v>0</v>
      </c>
      <c r="G12" s="10">
        <f t="shared" si="1"/>
        <v>0</v>
      </c>
      <c r="H12" s="10">
        <f t="shared" si="2"/>
        <v>0</v>
      </c>
      <c r="I12" s="10">
        <f t="shared" si="3"/>
        <v>0</v>
      </c>
      <c r="J12" s="12">
        <f t="shared" si="4"/>
        <v>0</v>
      </c>
      <c r="K12" s="12">
        <f t="shared" si="5"/>
        <v>0</v>
      </c>
    </row>
    <row r="13" spans="1:11">
      <c r="A13" s="4"/>
      <c r="B13" s="5"/>
      <c r="C13" s="6"/>
      <c r="D13" s="10"/>
      <c r="E13" s="10">
        <f t="shared" si="0"/>
        <v>0</v>
      </c>
      <c r="F13" s="10">
        <f t="shared" si="0"/>
        <v>0</v>
      </c>
      <c r="G13" s="10">
        <f t="shared" si="1"/>
        <v>0</v>
      </c>
      <c r="H13" s="10">
        <f t="shared" si="2"/>
        <v>0</v>
      </c>
      <c r="I13" s="10">
        <f t="shared" si="3"/>
        <v>0</v>
      </c>
      <c r="J13" s="12">
        <f t="shared" si="4"/>
        <v>0</v>
      </c>
      <c r="K13" s="12">
        <f t="shared" si="5"/>
        <v>0</v>
      </c>
    </row>
    <row r="14" spans="1:11">
      <c r="A14" s="4"/>
      <c r="B14" s="5"/>
      <c r="C14" s="6"/>
      <c r="D14" s="10"/>
      <c r="E14" s="10">
        <f t="shared" si="0"/>
        <v>0</v>
      </c>
      <c r="F14" s="10">
        <f t="shared" si="0"/>
        <v>0</v>
      </c>
      <c r="G14" s="10">
        <f t="shared" si="1"/>
        <v>0</v>
      </c>
      <c r="H14" s="10">
        <f t="shared" si="2"/>
        <v>0</v>
      </c>
      <c r="I14" s="10">
        <f t="shared" si="3"/>
        <v>0</v>
      </c>
      <c r="J14" s="12">
        <f t="shared" si="4"/>
        <v>0</v>
      </c>
      <c r="K14" s="12">
        <f t="shared" si="5"/>
        <v>0</v>
      </c>
    </row>
    <row r="15" spans="1:11">
      <c r="A15" s="4"/>
      <c r="B15" s="5"/>
      <c r="C15" s="6"/>
      <c r="D15" s="10"/>
      <c r="E15" s="10">
        <f t="shared" si="0"/>
        <v>0</v>
      </c>
      <c r="F15" s="10">
        <f t="shared" si="0"/>
        <v>0</v>
      </c>
      <c r="G15" s="10">
        <f t="shared" si="1"/>
        <v>0</v>
      </c>
      <c r="H15" s="10">
        <f t="shared" si="2"/>
        <v>0</v>
      </c>
      <c r="I15" s="10">
        <f t="shared" si="3"/>
        <v>0</v>
      </c>
      <c r="J15" s="12">
        <f t="shared" si="4"/>
        <v>0</v>
      </c>
      <c r="K15" s="12">
        <f t="shared" si="5"/>
        <v>0</v>
      </c>
    </row>
    <row r="16" spans="1:11">
      <c r="A16" s="4"/>
      <c r="B16" s="5"/>
      <c r="C16" s="6"/>
      <c r="D16" s="10"/>
      <c r="E16" s="10">
        <f t="shared" si="0"/>
        <v>0</v>
      </c>
      <c r="F16" s="10">
        <f t="shared" si="0"/>
        <v>0</v>
      </c>
      <c r="G16" s="10">
        <f t="shared" si="1"/>
        <v>0</v>
      </c>
      <c r="H16" s="10">
        <f t="shared" si="2"/>
        <v>0</v>
      </c>
      <c r="I16" s="10">
        <f t="shared" si="3"/>
        <v>0</v>
      </c>
      <c r="J16" s="12">
        <f t="shared" si="4"/>
        <v>0</v>
      </c>
      <c r="K16" s="12">
        <f t="shared" si="5"/>
        <v>0</v>
      </c>
    </row>
    <row r="17" spans="1:11">
      <c r="A17" s="4"/>
      <c r="B17" s="5"/>
      <c r="C17" s="6"/>
      <c r="D17" s="10"/>
      <c r="E17" s="10">
        <f t="shared" si="0"/>
        <v>0</v>
      </c>
      <c r="F17" s="10">
        <f t="shared" si="0"/>
        <v>0</v>
      </c>
      <c r="G17" s="10">
        <f t="shared" si="1"/>
        <v>0</v>
      </c>
      <c r="H17" s="10">
        <f t="shared" si="2"/>
        <v>0</v>
      </c>
      <c r="I17" s="10">
        <f t="shared" si="3"/>
        <v>0</v>
      </c>
      <c r="J17" s="12">
        <f t="shared" si="4"/>
        <v>0</v>
      </c>
      <c r="K17" s="12">
        <f t="shared" si="5"/>
        <v>0</v>
      </c>
    </row>
    <row r="18" spans="1:11">
      <c r="A18" s="4"/>
      <c r="B18" s="5"/>
      <c r="C18" s="6"/>
      <c r="D18" s="10"/>
      <c r="E18" s="10">
        <f t="shared" si="0"/>
        <v>0</v>
      </c>
      <c r="F18" s="10">
        <f t="shared" si="0"/>
        <v>0</v>
      </c>
      <c r="G18" s="10">
        <f t="shared" si="1"/>
        <v>0</v>
      </c>
      <c r="H18" s="10">
        <f t="shared" si="2"/>
        <v>0</v>
      </c>
      <c r="I18" s="10">
        <f t="shared" si="3"/>
        <v>0</v>
      </c>
      <c r="J18" s="12">
        <f t="shared" si="4"/>
        <v>0</v>
      </c>
      <c r="K18" s="12">
        <f t="shared" si="5"/>
        <v>0</v>
      </c>
    </row>
    <row r="19" spans="1:11">
      <c r="A19" s="4"/>
      <c r="B19" s="5"/>
      <c r="C19" s="6"/>
      <c r="D19" s="10"/>
      <c r="E19" s="10">
        <f t="shared" si="0"/>
        <v>0</v>
      </c>
      <c r="F19" s="10">
        <f t="shared" si="0"/>
        <v>0</v>
      </c>
      <c r="G19" s="10">
        <f t="shared" si="1"/>
        <v>0</v>
      </c>
      <c r="H19" s="10">
        <f t="shared" si="2"/>
        <v>0</v>
      </c>
      <c r="I19" s="10">
        <f t="shared" si="3"/>
        <v>0</v>
      </c>
      <c r="J19" s="12">
        <f t="shared" si="4"/>
        <v>0</v>
      </c>
      <c r="K19" s="12">
        <f t="shared" si="5"/>
        <v>0</v>
      </c>
    </row>
    <row r="20" spans="1:11">
      <c r="A20" s="4"/>
      <c r="B20" s="5"/>
      <c r="C20" s="6"/>
      <c r="D20" s="10"/>
      <c r="E20" s="10">
        <f t="shared" si="0"/>
        <v>0</v>
      </c>
      <c r="F20" s="10">
        <f t="shared" si="0"/>
        <v>0</v>
      </c>
      <c r="G20" s="10">
        <f t="shared" si="1"/>
        <v>0</v>
      </c>
      <c r="H20" s="10">
        <f t="shared" si="2"/>
        <v>0</v>
      </c>
      <c r="I20" s="10">
        <f t="shared" si="3"/>
        <v>0</v>
      </c>
      <c r="J20" s="12">
        <f t="shared" si="4"/>
        <v>0</v>
      </c>
      <c r="K20" s="12">
        <f t="shared" si="5"/>
        <v>0</v>
      </c>
    </row>
    <row r="21" spans="1:11">
      <c r="A21" s="4"/>
      <c r="B21" s="5"/>
      <c r="C21" s="6"/>
      <c r="D21" s="10"/>
      <c r="E21" s="10">
        <f t="shared" si="0"/>
        <v>0</v>
      </c>
      <c r="F21" s="10">
        <f t="shared" si="0"/>
        <v>0</v>
      </c>
      <c r="G21" s="10">
        <f t="shared" si="1"/>
        <v>0</v>
      </c>
      <c r="H21" s="10">
        <f t="shared" si="2"/>
        <v>0</v>
      </c>
      <c r="I21" s="10">
        <f t="shared" si="3"/>
        <v>0</v>
      </c>
      <c r="J21" s="12">
        <f t="shared" si="4"/>
        <v>0</v>
      </c>
      <c r="K21" s="12">
        <f t="shared" si="5"/>
        <v>0</v>
      </c>
    </row>
    <row r="22" spans="1:11">
      <c r="A22" s="4"/>
      <c r="B22" s="5"/>
      <c r="C22" s="6"/>
      <c r="D22" s="10"/>
      <c r="E22" s="10">
        <f t="shared" si="0"/>
        <v>0</v>
      </c>
      <c r="F22" s="10">
        <f t="shared" si="0"/>
        <v>0</v>
      </c>
      <c r="G22" s="10">
        <f t="shared" si="1"/>
        <v>0</v>
      </c>
      <c r="H22" s="10">
        <f t="shared" si="2"/>
        <v>0</v>
      </c>
      <c r="I22" s="10">
        <f t="shared" si="3"/>
        <v>0</v>
      </c>
      <c r="J22" s="12">
        <f t="shared" si="4"/>
        <v>0</v>
      </c>
      <c r="K22" s="12">
        <f t="shared" si="5"/>
        <v>0</v>
      </c>
    </row>
    <row r="23" spans="1:11">
      <c r="A23" s="4"/>
      <c r="B23" s="5"/>
      <c r="C23" s="6"/>
      <c r="D23" s="10"/>
      <c r="E23" s="10">
        <f t="shared" si="0"/>
        <v>0</v>
      </c>
      <c r="F23" s="10">
        <f t="shared" si="0"/>
        <v>0</v>
      </c>
      <c r="G23" s="10">
        <f t="shared" si="1"/>
        <v>0</v>
      </c>
      <c r="H23" s="10">
        <f t="shared" si="2"/>
        <v>0</v>
      </c>
      <c r="I23" s="10">
        <f t="shared" si="3"/>
        <v>0</v>
      </c>
      <c r="J23" s="12">
        <f t="shared" si="4"/>
        <v>0</v>
      </c>
      <c r="K23" s="12">
        <f t="shared" si="5"/>
        <v>0</v>
      </c>
    </row>
    <row r="24" spans="1:11">
      <c r="A24" s="4"/>
      <c r="B24" s="5"/>
      <c r="C24" s="6"/>
      <c r="D24" s="10"/>
      <c r="E24" s="10">
        <f t="shared" si="0"/>
        <v>0</v>
      </c>
      <c r="F24" s="10">
        <f t="shared" si="0"/>
        <v>0</v>
      </c>
      <c r="G24" s="10">
        <f t="shared" si="1"/>
        <v>0</v>
      </c>
      <c r="H24" s="10">
        <f t="shared" si="2"/>
        <v>0</v>
      </c>
      <c r="I24" s="10">
        <f t="shared" si="3"/>
        <v>0</v>
      </c>
      <c r="J24" s="12">
        <f t="shared" si="4"/>
        <v>0</v>
      </c>
      <c r="K24" s="12">
        <f t="shared" si="5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3:H10"/>
  <sheetViews>
    <sheetView showGridLines="0" workbookViewId="0">
      <selection activeCell="K19" sqref="K19"/>
    </sheetView>
  </sheetViews>
  <sheetFormatPr defaultRowHeight="15"/>
  <cols>
    <col min="1" max="1" width="21.5703125" bestFit="1" customWidth="1"/>
    <col min="2" max="2" width="25.5703125" bestFit="1" customWidth="1"/>
    <col min="3" max="3" width="13.5703125" bestFit="1" customWidth="1"/>
    <col min="4" max="4" width="8.7109375" bestFit="1" customWidth="1"/>
    <col min="5" max="5" width="9.140625" bestFit="1" customWidth="1"/>
    <col min="6" max="6" width="11.85546875" bestFit="1" customWidth="1"/>
    <col min="7" max="7" width="9.42578125" bestFit="1" customWidth="1"/>
    <col min="8" max="8" width="12.42578125" bestFit="1" customWidth="1"/>
    <col min="9" max="9" width="12.85546875" customWidth="1"/>
  </cols>
  <sheetData>
    <row r="3" spans="1:8">
      <c r="B3" s="13" t="s">
        <v>33</v>
      </c>
    </row>
    <row r="4" spans="1:8">
      <c r="A4" s="13" t="s">
        <v>34</v>
      </c>
      <c r="B4" t="s">
        <v>32</v>
      </c>
      <c r="C4" s="42" t="s">
        <v>19</v>
      </c>
      <c r="D4" s="42" t="s">
        <v>21</v>
      </c>
      <c r="E4" s="42" t="s">
        <v>20</v>
      </c>
      <c r="F4" s="42" t="s">
        <v>22</v>
      </c>
      <c r="G4" s="42" t="s">
        <v>23</v>
      </c>
      <c r="H4" s="42" t="s">
        <v>31</v>
      </c>
    </row>
    <row r="5" spans="1:8">
      <c r="A5" s="14" t="s">
        <v>7</v>
      </c>
      <c r="B5" s="15">
        <v>266</v>
      </c>
      <c r="C5" s="15">
        <v>72</v>
      </c>
      <c r="D5" s="15">
        <v>44</v>
      </c>
      <c r="E5" s="15">
        <v>120</v>
      </c>
      <c r="F5" s="15">
        <v>12</v>
      </c>
      <c r="G5" s="15">
        <v>6</v>
      </c>
      <c r="H5" s="15">
        <v>12</v>
      </c>
    </row>
    <row r="6" spans="1:8">
      <c r="A6" s="14" t="s">
        <v>11</v>
      </c>
      <c r="B6" s="15">
        <v>177</v>
      </c>
      <c r="C6" s="15">
        <v>48</v>
      </c>
      <c r="D6" s="15">
        <v>29</v>
      </c>
      <c r="E6" s="15">
        <v>80</v>
      </c>
      <c r="F6" s="15">
        <v>8</v>
      </c>
      <c r="G6" s="15">
        <v>4</v>
      </c>
      <c r="H6" s="15">
        <v>8</v>
      </c>
    </row>
    <row r="7" spans="1:8">
      <c r="A7" s="14" t="s">
        <v>15</v>
      </c>
      <c r="B7" s="15">
        <v>133</v>
      </c>
      <c r="C7" s="15">
        <v>36</v>
      </c>
      <c r="D7" s="15">
        <v>22</v>
      </c>
      <c r="E7" s="15">
        <v>60</v>
      </c>
      <c r="F7" s="15">
        <v>6</v>
      </c>
      <c r="G7" s="15">
        <v>3</v>
      </c>
      <c r="H7" s="15">
        <v>6</v>
      </c>
    </row>
    <row r="8" spans="1:8">
      <c r="A8" s="14" t="s">
        <v>5</v>
      </c>
      <c r="B8" s="15">
        <v>89</v>
      </c>
      <c r="C8" s="15">
        <v>24</v>
      </c>
      <c r="D8" s="15">
        <v>15</v>
      </c>
      <c r="E8" s="15">
        <v>40</v>
      </c>
      <c r="F8" s="15">
        <v>4</v>
      </c>
      <c r="G8" s="15">
        <v>2</v>
      </c>
      <c r="H8" s="15">
        <v>4</v>
      </c>
    </row>
    <row r="9" spans="1:8">
      <c r="A9" s="14" t="s">
        <v>3</v>
      </c>
      <c r="B9" s="15">
        <v>30</v>
      </c>
      <c r="C9" s="15">
        <v>8</v>
      </c>
      <c r="D9" s="15">
        <v>5</v>
      </c>
      <c r="E9" s="15">
        <v>12</v>
      </c>
      <c r="F9" s="15">
        <v>2</v>
      </c>
      <c r="G9" s="15">
        <v>1</v>
      </c>
      <c r="H9" s="15">
        <v>2</v>
      </c>
    </row>
    <row r="10" spans="1:8">
      <c r="A10" s="14" t="s">
        <v>29</v>
      </c>
      <c r="B10" s="15">
        <v>695</v>
      </c>
      <c r="C10" s="15">
        <v>188</v>
      </c>
      <c r="D10" s="15">
        <v>115</v>
      </c>
      <c r="E10" s="15">
        <v>312</v>
      </c>
      <c r="F10" s="15">
        <v>32</v>
      </c>
      <c r="G10" s="15">
        <v>16</v>
      </c>
      <c r="H10" s="15">
        <v>32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B1:J37"/>
  <sheetViews>
    <sheetView showGridLines="0" topLeftCell="A16" workbookViewId="0">
      <selection activeCell="F37" sqref="F37"/>
    </sheetView>
  </sheetViews>
  <sheetFormatPr defaultRowHeight="15"/>
  <cols>
    <col min="1" max="1" width="0.7109375" customWidth="1"/>
    <col min="2" max="2" width="37.7109375" customWidth="1"/>
    <col min="3" max="10" width="17.140625" style="1" customWidth="1"/>
  </cols>
  <sheetData>
    <row r="1" spans="2:10" ht="21" customHeight="1">
      <c r="B1" s="119" t="s">
        <v>57</v>
      </c>
      <c r="C1" s="119"/>
      <c r="D1" s="119"/>
      <c r="E1" s="119"/>
      <c r="F1" s="119"/>
      <c r="G1" s="119"/>
      <c r="H1" s="119"/>
      <c r="I1" s="119"/>
      <c r="J1" s="119"/>
    </row>
    <row r="2" spans="2:10">
      <c r="B2" s="119"/>
      <c r="C2" s="119"/>
      <c r="D2" s="119"/>
      <c r="E2" s="119"/>
      <c r="F2" s="119"/>
      <c r="G2" s="119"/>
      <c r="H2" s="119"/>
      <c r="I2" s="119"/>
      <c r="J2" s="119"/>
    </row>
    <row r="3" spans="2:10">
      <c r="C3" s="20" t="s">
        <v>45</v>
      </c>
      <c r="D3" s="23" t="s">
        <v>36</v>
      </c>
      <c r="E3" s="26" t="s">
        <v>37</v>
      </c>
      <c r="F3" s="29" t="s">
        <v>38</v>
      </c>
      <c r="G3" s="7" t="s">
        <v>39</v>
      </c>
      <c r="H3" s="33" t="s">
        <v>40</v>
      </c>
      <c r="I3" s="36" t="s">
        <v>41</v>
      </c>
      <c r="J3" s="39" t="s">
        <v>42</v>
      </c>
    </row>
    <row r="4" spans="2:10">
      <c r="B4" s="16" t="s">
        <v>43</v>
      </c>
      <c r="C4" s="21">
        <v>9</v>
      </c>
      <c r="D4" s="24">
        <v>2</v>
      </c>
      <c r="E4" s="27">
        <v>3</v>
      </c>
      <c r="F4" s="30">
        <v>2</v>
      </c>
      <c r="G4" s="10">
        <v>3</v>
      </c>
      <c r="H4" s="34">
        <v>1</v>
      </c>
      <c r="I4" s="37">
        <v>1</v>
      </c>
      <c r="J4" s="40">
        <v>1</v>
      </c>
    </row>
    <row r="5" spans="2:10">
      <c r="B5" s="16" t="s">
        <v>47</v>
      </c>
      <c r="C5" s="21">
        <v>26</v>
      </c>
      <c r="D5" s="24">
        <v>26</v>
      </c>
      <c r="E5" s="27">
        <v>26</v>
      </c>
      <c r="F5" s="30">
        <v>26</v>
      </c>
      <c r="G5" s="10">
        <v>26</v>
      </c>
      <c r="H5" s="34">
        <v>26</v>
      </c>
      <c r="I5" s="37">
        <v>26</v>
      </c>
      <c r="J5" s="40">
        <v>26</v>
      </c>
    </row>
    <row r="6" spans="2:10">
      <c r="B6" s="16" t="s">
        <v>35</v>
      </c>
      <c r="C6" s="21">
        <v>14</v>
      </c>
      <c r="D6" s="24">
        <v>12</v>
      </c>
      <c r="E6" s="27">
        <v>10</v>
      </c>
      <c r="F6" s="30">
        <v>10</v>
      </c>
      <c r="G6" s="10">
        <v>8</v>
      </c>
      <c r="H6" s="34">
        <v>8</v>
      </c>
      <c r="I6" s="37">
        <v>8</v>
      </c>
      <c r="J6" s="40">
        <v>8</v>
      </c>
    </row>
    <row r="7" spans="2:10" s="19" customFormat="1" ht="3.75" customHeight="1">
      <c r="B7" s="17"/>
      <c r="C7" s="18"/>
      <c r="D7" s="18"/>
      <c r="E7" s="18"/>
      <c r="F7" s="18"/>
      <c r="G7" s="18"/>
      <c r="H7" s="18"/>
      <c r="I7" s="18"/>
      <c r="J7" s="18"/>
    </row>
    <row r="8" spans="2:10">
      <c r="B8" s="16" t="s">
        <v>44</v>
      </c>
      <c r="C8" s="21">
        <v>2</v>
      </c>
      <c r="D8" s="24">
        <v>2</v>
      </c>
      <c r="E8" s="27">
        <v>2</v>
      </c>
      <c r="F8" s="30">
        <v>2</v>
      </c>
      <c r="G8" s="10">
        <v>2</v>
      </c>
      <c r="H8" s="34">
        <v>2</v>
      </c>
      <c r="I8" s="37">
        <v>2</v>
      </c>
      <c r="J8" s="40">
        <v>2</v>
      </c>
    </row>
    <row r="9" spans="2:10">
      <c r="B9" s="16" t="s">
        <v>48</v>
      </c>
      <c r="C9" s="21">
        <f>C8*C6*C4*C5</f>
        <v>6552</v>
      </c>
      <c r="D9" s="24">
        <f t="shared" ref="D9:J9" si="0">D8*D6*D5</f>
        <v>624</v>
      </c>
      <c r="E9" s="27">
        <f t="shared" si="0"/>
        <v>520</v>
      </c>
      <c r="F9" s="30">
        <f t="shared" si="0"/>
        <v>520</v>
      </c>
      <c r="G9" s="10">
        <f t="shared" si="0"/>
        <v>416</v>
      </c>
      <c r="H9" s="34">
        <f t="shared" si="0"/>
        <v>416</v>
      </c>
      <c r="I9" s="37">
        <f t="shared" si="0"/>
        <v>416</v>
      </c>
      <c r="J9" s="40">
        <f t="shared" si="0"/>
        <v>416</v>
      </c>
    </row>
    <row r="10" spans="2:10" s="19" customFormat="1" ht="3.75" customHeight="1">
      <c r="B10" s="17"/>
      <c r="C10" s="18"/>
      <c r="D10" s="18"/>
      <c r="E10" s="18"/>
      <c r="F10" s="18"/>
      <c r="G10" s="18"/>
      <c r="H10" s="18"/>
      <c r="I10" s="18"/>
      <c r="J10" s="18"/>
    </row>
    <row r="11" spans="2:10">
      <c r="B11" s="16" t="s">
        <v>46</v>
      </c>
      <c r="C11" s="45">
        <v>50</v>
      </c>
      <c r="D11" s="46">
        <v>50</v>
      </c>
      <c r="E11" s="47">
        <v>50</v>
      </c>
      <c r="F11" s="48">
        <v>50</v>
      </c>
      <c r="G11" s="49">
        <v>50</v>
      </c>
      <c r="H11" s="50">
        <v>50</v>
      </c>
      <c r="I11" s="51">
        <v>50</v>
      </c>
      <c r="J11" s="52">
        <v>50</v>
      </c>
    </row>
    <row r="12" spans="2:10">
      <c r="B12" s="16" t="s">
        <v>49</v>
      </c>
      <c r="C12" s="45">
        <f>C11*C9</f>
        <v>327600</v>
      </c>
      <c r="D12" s="46">
        <f t="shared" ref="D12:J12" si="1">D11*D9</f>
        <v>31200</v>
      </c>
      <c r="E12" s="47">
        <f t="shared" si="1"/>
        <v>26000</v>
      </c>
      <c r="F12" s="48">
        <f t="shared" si="1"/>
        <v>26000</v>
      </c>
      <c r="G12" s="49">
        <f t="shared" si="1"/>
        <v>20800</v>
      </c>
      <c r="H12" s="50">
        <f t="shared" si="1"/>
        <v>20800</v>
      </c>
      <c r="I12" s="51">
        <f t="shared" si="1"/>
        <v>20800</v>
      </c>
      <c r="J12" s="52">
        <f t="shared" si="1"/>
        <v>20800</v>
      </c>
    </row>
    <row r="13" spans="2:10">
      <c r="B13" s="16" t="s">
        <v>50</v>
      </c>
      <c r="C13" s="45">
        <f>C12*12</f>
        <v>3931200</v>
      </c>
      <c r="D13" s="46">
        <f t="shared" ref="D13:J13" si="2">D12*12</f>
        <v>374400</v>
      </c>
      <c r="E13" s="47">
        <f t="shared" si="2"/>
        <v>312000</v>
      </c>
      <c r="F13" s="48">
        <f t="shared" si="2"/>
        <v>312000</v>
      </c>
      <c r="G13" s="49">
        <f t="shared" si="2"/>
        <v>249600</v>
      </c>
      <c r="H13" s="50">
        <f t="shared" si="2"/>
        <v>249600</v>
      </c>
      <c r="I13" s="51">
        <f t="shared" si="2"/>
        <v>249600</v>
      </c>
      <c r="J13" s="52">
        <f t="shared" si="2"/>
        <v>249600</v>
      </c>
    </row>
    <row r="14" spans="2:10" s="19" customFormat="1" ht="3.75" customHeight="1">
      <c r="B14" s="17"/>
      <c r="C14" s="18"/>
      <c r="D14" s="18"/>
      <c r="E14" s="18"/>
      <c r="F14" s="18"/>
      <c r="G14" s="18"/>
      <c r="H14" s="18"/>
      <c r="I14" s="18"/>
      <c r="J14" s="18"/>
    </row>
    <row r="15" spans="2:10">
      <c r="B15" s="119" t="s">
        <v>60</v>
      </c>
      <c r="C15" s="119"/>
      <c r="D15" s="119"/>
      <c r="E15" s="119"/>
      <c r="F15" s="119"/>
      <c r="G15" s="119"/>
      <c r="H15" s="119"/>
      <c r="I15" s="119"/>
      <c r="J15" s="119"/>
    </row>
    <row r="16" spans="2:10">
      <c r="B16" s="119"/>
      <c r="C16" s="119"/>
      <c r="D16" s="119"/>
      <c r="E16" s="119"/>
      <c r="F16" s="119"/>
      <c r="G16" s="119"/>
      <c r="H16" s="119"/>
      <c r="I16" s="119"/>
      <c r="J16" s="119"/>
    </row>
    <row r="17" spans="2:10">
      <c r="B17" s="16" t="s">
        <v>51</v>
      </c>
      <c r="C17" s="22">
        <v>0.2</v>
      </c>
      <c r="D17" s="25">
        <v>0.2</v>
      </c>
      <c r="E17" s="28">
        <v>0.2</v>
      </c>
      <c r="F17" s="31">
        <v>0.2</v>
      </c>
      <c r="G17" s="32">
        <v>0.2</v>
      </c>
      <c r="H17" s="35">
        <v>0.2</v>
      </c>
      <c r="I17" s="38">
        <v>0.2</v>
      </c>
      <c r="J17" s="41">
        <v>0.2</v>
      </c>
    </row>
    <row r="18" spans="2:10">
      <c r="B18" s="16" t="s">
        <v>53</v>
      </c>
      <c r="C18" s="21">
        <f>ROUND(C17*C9,0)</f>
        <v>1310</v>
      </c>
      <c r="D18" s="24">
        <f t="shared" ref="D18:J18" si="3">ROUND(D17*D9,0)</f>
        <v>125</v>
      </c>
      <c r="E18" s="27">
        <f t="shared" si="3"/>
        <v>104</v>
      </c>
      <c r="F18" s="30">
        <f t="shared" si="3"/>
        <v>104</v>
      </c>
      <c r="G18" s="10">
        <f t="shared" si="3"/>
        <v>83</v>
      </c>
      <c r="H18" s="34">
        <f t="shared" si="3"/>
        <v>83</v>
      </c>
      <c r="I18" s="37">
        <f t="shared" si="3"/>
        <v>83</v>
      </c>
      <c r="J18" s="40">
        <f t="shared" si="3"/>
        <v>83</v>
      </c>
    </row>
    <row r="19" spans="2:10" s="19" customFormat="1" ht="3.75" customHeight="1">
      <c r="B19" s="17"/>
      <c r="C19" s="18"/>
      <c r="D19" s="18"/>
      <c r="E19" s="18"/>
      <c r="F19" s="18"/>
      <c r="G19" s="18"/>
      <c r="H19" s="18"/>
      <c r="I19" s="18"/>
      <c r="J19" s="18"/>
    </row>
    <row r="20" spans="2:10">
      <c r="B20" s="16" t="s">
        <v>52</v>
      </c>
      <c r="C20" s="45">
        <v>20</v>
      </c>
      <c r="D20" s="46">
        <v>20</v>
      </c>
      <c r="E20" s="47">
        <v>20</v>
      </c>
      <c r="F20" s="48">
        <v>20</v>
      </c>
      <c r="G20" s="49">
        <v>20</v>
      </c>
      <c r="H20" s="50">
        <v>20</v>
      </c>
      <c r="I20" s="51">
        <v>20</v>
      </c>
      <c r="J20" s="52">
        <v>20</v>
      </c>
    </row>
    <row r="21" spans="2:10">
      <c r="B21" s="16" t="s">
        <v>54</v>
      </c>
      <c r="C21" s="45">
        <f>C20*C18</f>
        <v>26200</v>
      </c>
      <c r="D21" s="46">
        <f t="shared" ref="D21:J21" si="4">D20*D18</f>
        <v>2500</v>
      </c>
      <c r="E21" s="47">
        <f t="shared" si="4"/>
        <v>2080</v>
      </c>
      <c r="F21" s="48">
        <f t="shared" si="4"/>
        <v>2080</v>
      </c>
      <c r="G21" s="49">
        <f t="shared" si="4"/>
        <v>1660</v>
      </c>
      <c r="H21" s="50">
        <f t="shared" si="4"/>
        <v>1660</v>
      </c>
      <c r="I21" s="51">
        <f t="shared" si="4"/>
        <v>1660</v>
      </c>
      <c r="J21" s="52">
        <f t="shared" si="4"/>
        <v>1660</v>
      </c>
    </row>
    <row r="22" spans="2:10">
      <c r="B22" s="16" t="s">
        <v>55</v>
      </c>
      <c r="C22" s="45">
        <f>C21*12</f>
        <v>314400</v>
      </c>
      <c r="D22" s="46">
        <f t="shared" ref="D22:J22" si="5">D21*12</f>
        <v>30000</v>
      </c>
      <c r="E22" s="47">
        <f t="shared" si="5"/>
        <v>24960</v>
      </c>
      <c r="F22" s="48">
        <f t="shared" si="5"/>
        <v>24960</v>
      </c>
      <c r="G22" s="49">
        <f t="shared" si="5"/>
        <v>19920</v>
      </c>
      <c r="H22" s="50">
        <f t="shared" si="5"/>
        <v>19920</v>
      </c>
      <c r="I22" s="51">
        <f t="shared" si="5"/>
        <v>19920</v>
      </c>
      <c r="J22" s="52">
        <f t="shared" si="5"/>
        <v>19920</v>
      </c>
    </row>
    <row r="23" spans="2:10">
      <c r="B23" s="119" t="s">
        <v>59</v>
      </c>
      <c r="C23" s="119"/>
      <c r="D23" s="119"/>
      <c r="E23" s="119"/>
      <c r="F23" s="119"/>
      <c r="G23" s="119"/>
      <c r="H23" s="119"/>
      <c r="I23" s="119"/>
      <c r="J23" s="119"/>
    </row>
    <row r="24" spans="2:10">
      <c r="B24" s="119"/>
      <c r="C24" s="119"/>
      <c r="D24" s="119"/>
      <c r="E24" s="119"/>
      <c r="F24" s="119"/>
      <c r="G24" s="119"/>
      <c r="H24" s="119"/>
      <c r="I24" s="119"/>
      <c r="J24" s="119"/>
    </row>
    <row r="25" spans="2:10">
      <c r="B25" s="16" t="s">
        <v>49</v>
      </c>
      <c r="C25" s="45">
        <f>C12+C21</f>
        <v>353800</v>
      </c>
      <c r="D25" s="46">
        <f t="shared" ref="D25:I25" si="6">D12+D21</f>
        <v>33700</v>
      </c>
      <c r="E25" s="47">
        <f t="shared" si="6"/>
        <v>28080</v>
      </c>
      <c r="F25" s="48">
        <f t="shared" si="6"/>
        <v>28080</v>
      </c>
      <c r="G25" s="49">
        <f t="shared" si="6"/>
        <v>22460</v>
      </c>
      <c r="H25" s="50">
        <f t="shared" si="6"/>
        <v>22460</v>
      </c>
      <c r="I25" s="51">
        <f t="shared" si="6"/>
        <v>22460</v>
      </c>
      <c r="J25" s="52">
        <f>J12+J21</f>
        <v>22460</v>
      </c>
    </row>
    <row r="26" spans="2:10">
      <c r="B26" s="16" t="s">
        <v>50</v>
      </c>
      <c r="C26" s="45">
        <f>C13+C22</f>
        <v>4245600</v>
      </c>
      <c r="D26" s="46">
        <f t="shared" ref="D26:I26" si="7">D13+D22</f>
        <v>404400</v>
      </c>
      <c r="E26" s="47">
        <f t="shared" si="7"/>
        <v>336960</v>
      </c>
      <c r="F26" s="48">
        <f t="shared" si="7"/>
        <v>336960</v>
      </c>
      <c r="G26" s="49">
        <f t="shared" si="7"/>
        <v>269520</v>
      </c>
      <c r="H26" s="50">
        <f t="shared" si="7"/>
        <v>269520</v>
      </c>
      <c r="I26" s="51">
        <f t="shared" si="7"/>
        <v>269520</v>
      </c>
      <c r="J26" s="52">
        <f>J13+J22</f>
        <v>269520</v>
      </c>
    </row>
    <row r="27" spans="2:10">
      <c r="B27" s="119" t="s">
        <v>58</v>
      </c>
      <c r="C27" s="119"/>
      <c r="D27" s="119"/>
      <c r="E27" s="119"/>
      <c r="F27" s="119"/>
      <c r="G27" s="119"/>
      <c r="H27" s="119"/>
      <c r="I27" s="119"/>
      <c r="J27" s="119"/>
    </row>
    <row r="28" spans="2:10">
      <c r="B28" s="119"/>
      <c r="C28" s="119"/>
      <c r="D28" s="119"/>
      <c r="E28" s="119"/>
      <c r="F28" s="119"/>
      <c r="G28" s="119"/>
      <c r="H28" s="119"/>
      <c r="I28" s="119"/>
      <c r="J28" s="119"/>
    </row>
    <row r="29" spans="2:10">
      <c r="B29" s="16" t="s">
        <v>56</v>
      </c>
      <c r="C29" s="22">
        <v>0.33</v>
      </c>
      <c r="D29" s="25">
        <v>0.33</v>
      </c>
      <c r="E29" s="28">
        <v>0.33</v>
      </c>
      <c r="F29" s="31">
        <v>0.33</v>
      </c>
      <c r="G29" s="32">
        <v>0.33</v>
      </c>
      <c r="H29" s="35">
        <v>0.33</v>
      </c>
      <c r="I29" s="38">
        <v>0.33</v>
      </c>
      <c r="J29" s="41">
        <v>0.33</v>
      </c>
    </row>
    <row r="30" spans="2:10">
      <c r="B30" s="16" t="s">
        <v>49</v>
      </c>
      <c r="C30" s="45">
        <f>C29*C25</f>
        <v>116754</v>
      </c>
      <c r="D30" s="46">
        <f t="shared" ref="D30:J30" si="8">D29*D25</f>
        <v>11121</v>
      </c>
      <c r="E30" s="47">
        <f t="shared" si="8"/>
        <v>9266.4</v>
      </c>
      <c r="F30" s="48">
        <f t="shared" si="8"/>
        <v>9266.4</v>
      </c>
      <c r="G30" s="49">
        <f t="shared" si="8"/>
        <v>7411.8</v>
      </c>
      <c r="H30" s="50">
        <f t="shared" si="8"/>
        <v>7411.8</v>
      </c>
      <c r="I30" s="51">
        <f t="shared" si="8"/>
        <v>7411.8</v>
      </c>
      <c r="J30" s="52">
        <f t="shared" si="8"/>
        <v>7411.8</v>
      </c>
    </row>
    <row r="31" spans="2:10">
      <c r="B31" s="16" t="s">
        <v>50</v>
      </c>
      <c r="C31" s="45">
        <f>C29*C26</f>
        <v>1401048</v>
      </c>
      <c r="D31" s="46">
        <f t="shared" ref="D31:J31" si="9">D29*D26</f>
        <v>133452</v>
      </c>
      <c r="E31" s="47">
        <f t="shared" si="9"/>
        <v>111196.8</v>
      </c>
      <c r="F31" s="48">
        <f t="shared" si="9"/>
        <v>111196.8</v>
      </c>
      <c r="G31" s="49">
        <f t="shared" si="9"/>
        <v>88941.6</v>
      </c>
      <c r="H31" s="50">
        <f t="shared" si="9"/>
        <v>88941.6</v>
      </c>
      <c r="I31" s="51">
        <f t="shared" si="9"/>
        <v>88941.6</v>
      </c>
      <c r="J31" s="52">
        <f t="shared" si="9"/>
        <v>88941.6</v>
      </c>
    </row>
    <row r="35" spans="4:6">
      <c r="D35" s="104">
        <f>SUM(C31:J31)</f>
        <v>2112660.0000000005</v>
      </c>
      <c r="F35" s="104">
        <f>SUM(C26:J26)</f>
        <v>6402000</v>
      </c>
    </row>
    <row r="36" spans="4:6">
      <c r="D36" s="1">
        <f>12</f>
        <v>12</v>
      </c>
      <c r="F36" s="1">
        <f>F35/D35</f>
        <v>3.0303030303030298</v>
      </c>
    </row>
    <row r="37" spans="4:6">
      <c r="D37" s="104">
        <f>D35/D36</f>
        <v>176055.00000000003</v>
      </c>
    </row>
  </sheetData>
  <mergeCells count="4">
    <mergeCell ref="B1:J2"/>
    <mergeCell ref="B15:J16"/>
    <mergeCell ref="B23:J24"/>
    <mergeCell ref="B27:J28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B1:J17"/>
  <sheetViews>
    <sheetView showGridLines="0" workbookViewId="0">
      <selection activeCell="C6" sqref="C6:J6"/>
    </sheetView>
  </sheetViews>
  <sheetFormatPr defaultRowHeight="15"/>
  <cols>
    <col min="1" max="1" width="0.7109375" customWidth="1"/>
    <col min="2" max="2" width="37.7109375" customWidth="1"/>
    <col min="3" max="10" width="17.140625" style="1" customWidth="1"/>
  </cols>
  <sheetData>
    <row r="1" spans="2:10" ht="21" customHeight="1">
      <c r="B1" s="119" t="s">
        <v>57</v>
      </c>
      <c r="C1" s="119"/>
      <c r="D1" s="119"/>
      <c r="E1" s="119"/>
      <c r="F1" s="119"/>
      <c r="G1" s="119"/>
      <c r="H1" s="119"/>
      <c r="I1" s="119"/>
      <c r="J1" s="119"/>
    </row>
    <row r="2" spans="2:10">
      <c r="B2" s="119"/>
      <c r="C2" s="119"/>
      <c r="D2" s="119"/>
      <c r="E2" s="119"/>
      <c r="F2" s="119"/>
      <c r="G2" s="119"/>
      <c r="H2" s="119"/>
      <c r="I2" s="119"/>
      <c r="J2" s="119"/>
    </row>
    <row r="3" spans="2:10">
      <c r="C3" s="20" t="s">
        <v>45</v>
      </c>
      <c r="D3" s="23" t="s">
        <v>36</v>
      </c>
      <c r="E3" s="26" t="s">
        <v>37</v>
      </c>
      <c r="F3" s="29" t="s">
        <v>38</v>
      </c>
      <c r="G3" s="7" t="s">
        <v>39</v>
      </c>
      <c r="H3" s="33" t="s">
        <v>40</v>
      </c>
      <c r="I3" s="36" t="s">
        <v>41</v>
      </c>
      <c r="J3" s="39" t="s">
        <v>42</v>
      </c>
    </row>
    <row r="4" spans="2:10">
      <c r="B4" s="16" t="s">
        <v>43</v>
      </c>
      <c r="C4" s="21">
        <v>9</v>
      </c>
      <c r="D4" s="24">
        <v>2</v>
      </c>
      <c r="E4" s="27">
        <v>3</v>
      </c>
      <c r="F4" s="30">
        <v>2</v>
      </c>
      <c r="G4" s="10">
        <v>3</v>
      </c>
      <c r="H4" s="34">
        <v>1</v>
      </c>
      <c r="I4" s="37">
        <v>1</v>
      </c>
      <c r="J4" s="40">
        <v>1</v>
      </c>
    </row>
    <row r="5" spans="2:10">
      <c r="B5" s="16" t="s">
        <v>35</v>
      </c>
      <c r="C5" s="21">
        <v>14</v>
      </c>
      <c r="D5" s="24">
        <v>12</v>
      </c>
      <c r="E5" s="27">
        <v>10</v>
      </c>
      <c r="F5" s="30">
        <v>10</v>
      </c>
      <c r="G5" s="10">
        <v>8</v>
      </c>
      <c r="H5" s="34">
        <v>8</v>
      </c>
      <c r="I5" s="37">
        <v>8</v>
      </c>
      <c r="J5" s="40">
        <v>8</v>
      </c>
    </row>
    <row r="6" spans="2:10">
      <c r="B6" s="16" t="s">
        <v>155</v>
      </c>
      <c r="C6" s="21">
        <f>C5*C4</f>
        <v>126</v>
      </c>
      <c r="D6" s="24">
        <f t="shared" ref="D6:J6" si="0">D5*D4</f>
        <v>24</v>
      </c>
      <c r="E6" s="27">
        <f t="shared" si="0"/>
        <v>30</v>
      </c>
      <c r="F6" s="30">
        <f t="shared" si="0"/>
        <v>20</v>
      </c>
      <c r="G6" s="10">
        <f t="shared" si="0"/>
        <v>24</v>
      </c>
      <c r="H6" s="34">
        <f t="shared" si="0"/>
        <v>8</v>
      </c>
      <c r="I6" s="37">
        <f t="shared" si="0"/>
        <v>8</v>
      </c>
      <c r="J6" s="40">
        <f t="shared" si="0"/>
        <v>8</v>
      </c>
    </row>
    <row r="7" spans="2:10" s="19" customFormat="1" ht="3.75" customHeight="1">
      <c r="B7" s="17"/>
      <c r="C7" s="18"/>
      <c r="D7" s="18"/>
      <c r="E7" s="18"/>
      <c r="F7" s="18"/>
      <c r="G7" s="18"/>
      <c r="H7" s="18"/>
      <c r="I7" s="18"/>
      <c r="J7" s="18"/>
    </row>
    <row r="8" spans="2:10">
      <c r="B8" s="16" t="s">
        <v>156</v>
      </c>
      <c r="C8" s="60">
        <f>(C6+(C6*1.15%))</f>
        <v>127.449</v>
      </c>
      <c r="D8" s="61">
        <f t="shared" ref="D8:J8" si="1">(D6+(D6*1.15%))</f>
        <v>24.276</v>
      </c>
      <c r="E8" s="62">
        <f t="shared" si="1"/>
        <v>30.344999999999999</v>
      </c>
      <c r="F8" s="63">
        <f t="shared" si="1"/>
        <v>20.23</v>
      </c>
      <c r="G8" s="64">
        <f t="shared" si="1"/>
        <v>24.276</v>
      </c>
      <c r="H8" s="65">
        <f t="shared" si="1"/>
        <v>8.0920000000000005</v>
      </c>
      <c r="I8" s="66">
        <f t="shared" si="1"/>
        <v>8.0920000000000005</v>
      </c>
      <c r="J8" s="67">
        <f t="shared" si="1"/>
        <v>8.0920000000000005</v>
      </c>
    </row>
    <row r="9" spans="2:10">
      <c r="B9" s="16" t="s">
        <v>157</v>
      </c>
      <c r="C9" s="60">
        <f>(C4+(C4*1.15%))</f>
        <v>9.1035000000000004</v>
      </c>
      <c r="D9" s="61">
        <f t="shared" ref="D9:J9" si="2">(D4+(D4*1.15%))</f>
        <v>2.0230000000000001</v>
      </c>
      <c r="E9" s="62">
        <f t="shared" si="2"/>
        <v>3.0345</v>
      </c>
      <c r="F9" s="63">
        <f t="shared" si="2"/>
        <v>2.0230000000000001</v>
      </c>
      <c r="G9" s="64">
        <f t="shared" si="2"/>
        <v>3.0345</v>
      </c>
      <c r="H9" s="65">
        <f t="shared" si="2"/>
        <v>1.0115000000000001</v>
      </c>
      <c r="I9" s="66">
        <f t="shared" si="2"/>
        <v>1.0115000000000001</v>
      </c>
      <c r="J9" s="67">
        <f t="shared" si="2"/>
        <v>1.0115000000000001</v>
      </c>
    </row>
    <row r="10" spans="2:10" s="19" customFormat="1" ht="3.75" customHeight="1">
      <c r="B10" s="17"/>
      <c r="C10" s="18"/>
      <c r="D10" s="18"/>
      <c r="E10" s="18"/>
      <c r="F10" s="18"/>
      <c r="G10" s="18"/>
      <c r="H10" s="18"/>
      <c r="I10" s="18"/>
      <c r="J10" s="18"/>
    </row>
    <row r="11" spans="2:10">
      <c r="B11" s="16" t="s">
        <v>158</v>
      </c>
      <c r="C11" s="45">
        <v>150</v>
      </c>
      <c r="D11" s="53">
        <v>150</v>
      </c>
      <c r="E11" s="54">
        <v>150</v>
      </c>
      <c r="F11" s="55">
        <v>150</v>
      </c>
      <c r="G11" s="56">
        <v>150</v>
      </c>
      <c r="H11" s="57">
        <v>150</v>
      </c>
      <c r="I11" s="58">
        <v>150</v>
      </c>
      <c r="J11" s="59">
        <v>150</v>
      </c>
    </row>
    <row r="12" spans="2:10">
      <c r="B12" s="16" t="s">
        <v>159</v>
      </c>
      <c r="C12" s="45">
        <v>200</v>
      </c>
      <c r="D12" s="53">
        <v>200</v>
      </c>
      <c r="E12" s="54">
        <v>200</v>
      </c>
      <c r="F12" s="55">
        <v>200</v>
      </c>
      <c r="G12" s="56">
        <v>200</v>
      </c>
      <c r="H12" s="57">
        <v>200</v>
      </c>
      <c r="I12" s="58">
        <v>200</v>
      </c>
      <c r="J12" s="59">
        <v>200</v>
      </c>
    </row>
    <row r="13" spans="2:10" s="19" customFormat="1" ht="3.75" customHeight="1">
      <c r="B13" s="17"/>
      <c r="C13" s="18"/>
      <c r="D13" s="18"/>
      <c r="E13" s="18"/>
      <c r="F13" s="18"/>
      <c r="G13" s="18"/>
      <c r="H13" s="18"/>
      <c r="I13" s="18"/>
      <c r="J13" s="18"/>
    </row>
    <row r="14" spans="2:10">
      <c r="B14" s="16" t="s">
        <v>153</v>
      </c>
      <c r="C14" s="45">
        <f>C11*C8</f>
        <v>19117.349999999999</v>
      </c>
      <c r="D14" s="46">
        <f t="shared" ref="D14:J14" si="3">D11*D8</f>
        <v>3641.4</v>
      </c>
      <c r="E14" s="47">
        <f t="shared" si="3"/>
        <v>4551.75</v>
      </c>
      <c r="F14" s="48">
        <f t="shared" si="3"/>
        <v>3034.5</v>
      </c>
      <c r="G14" s="49">
        <f t="shared" si="3"/>
        <v>3641.4</v>
      </c>
      <c r="H14" s="50">
        <f t="shared" si="3"/>
        <v>1213.8000000000002</v>
      </c>
      <c r="I14" s="51">
        <f t="shared" si="3"/>
        <v>1213.8000000000002</v>
      </c>
      <c r="J14" s="52">
        <f t="shared" si="3"/>
        <v>1213.8000000000002</v>
      </c>
    </row>
    <row r="15" spans="2:10">
      <c r="B15" s="16" t="s">
        <v>154</v>
      </c>
      <c r="C15" s="45">
        <f>C12*C9</f>
        <v>1820.7</v>
      </c>
      <c r="D15" s="46">
        <f t="shared" ref="D15:J15" si="4">D12*D9</f>
        <v>404.6</v>
      </c>
      <c r="E15" s="47">
        <f t="shared" si="4"/>
        <v>606.9</v>
      </c>
      <c r="F15" s="48">
        <f t="shared" si="4"/>
        <v>404.6</v>
      </c>
      <c r="G15" s="49">
        <f t="shared" si="4"/>
        <v>606.9</v>
      </c>
      <c r="H15" s="50">
        <f t="shared" si="4"/>
        <v>202.3</v>
      </c>
      <c r="I15" s="51">
        <f t="shared" si="4"/>
        <v>202.3</v>
      </c>
      <c r="J15" s="52">
        <f t="shared" si="4"/>
        <v>202.3</v>
      </c>
    </row>
    <row r="16" spans="2:10">
      <c r="B16" s="16" t="s">
        <v>152</v>
      </c>
      <c r="C16" s="45">
        <f>C15+C14</f>
        <v>20938.05</v>
      </c>
      <c r="D16" s="46">
        <f t="shared" ref="D16:J16" si="5">D15+D14</f>
        <v>4046</v>
      </c>
      <c r="E16" s="47">
        <f t="shared" si="5"/>
        <v>5158.6499999999996</v>
      </c>
      <c r="F16" s="48">
        <f t="shared" si="5"/>
        <v>3439.1</v>
      </c>
      <c r="G16" s="49">
        <f t="shared" si="5"/>
        <v>4248.3</v>
      </c>
      <c r="H16" s="50">
        <f t="shared" si="5"/>
        <v>1416.1000000000001</v>
      </c>
      <c r="I16" s="51">
        <f t="shared" si="5"/>
        <v>1416.1000000000001</v>
      </c>
      <c r="J16" s="52">
        <f t="shared" si="5"/>
        <v>1416.1000000000001</v>
      </c>
    </row>
    <row r="17" spans="2:10" s="19" customFormat="1" ht="3.75" customHeight="1">
      <c r="B17" s="17"/>
      <c r="C17" s="18"/>
      <c r="D17" s="18"/>
      <c r="E17" s="18"/>
      <c r="F17" s="18"/>
      <c r="G17" s="18"/>
      <c r="H17" s="18"/>
      <c r="I17" s="18"/>
      <c r="J17" s="18"/>
    </row>
  </sheetData>
  <mergeCells count="1">
    <mergeCell ref="B1:J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31"/>
  <sheetViews>
    <sheetView showGridLines="0" zoomScale="90" zoomScaleNormal="90" workbookViewId="0">
      <pane ySplit="1" topLeftCell="A2" activePane="bottomLeft" state="frozen"/>
      <selection pane="bottomLeft" activeCell="C78" sqref="C78"/>
    </sheetView>
  </sheetViews>
  <sheetFormatPr defaultColWidth="9.28515625" defaultRowHeight="15"/>
  <cols>
    <col min="1" max="1" width="7.140625" bestFit="1" customWidth="1"/>
    <col min="2" max="2" width="13.5703125" bestFit="1" customWidth="1"/>
    <col min="3" max="3" width="45.85546875" bestFit="1" customWidth="1"/>
    <col min="4" max="4" width="6.5703125" bestFit="1" customWidth="1"/>
    <col min="5" max="5" width="8.140625" bestFit="1" customWidth="1"/>
    <col min="6" max="7" width="17.5703125" bestFit="1" customWidth="1"/>
    <col min="8" max="8" width="8.7109375" bestFit="1" customWidth="1"/>
    <col min="9" max="9" width="17" bestFit="1" customWidth="1"/>
    <col min="10" max="11" width="14.28515625" bestFit="1" customWidth="1"/>
  </cols>
  <sheetData>
    <row r="1" spans="1:11" s="68" customFormat="1">
      <c r="A1" s="68" t="s">
        <v>177</v>
      </c>
      <c r="B1" s="68" t="s">
        <v>216</v>
      </c>
      <c r="C1" s="68" t="s">
        <v>178</v>
      </c>
      <c r="D1" s="68" t="s">
        <v>179</v>
      </c>
      <c r="E1" s="68" t="s">
        <v>180</v>
      </c>
      <c r="F1" s="68" t="s">
        <v>181</v>
      </c>
      <c r="G1" s="68" t="s">
        <v>182</v>
      </c>
      <c r="H1" s="68" t="s">
        <v>183</v>
      </c>
      <c r="I1" s="68" t="s">
        <v>185</v>
      </c>
      <c r="J1" s="68" t="s">
        <v>184</v>
      </c>
      <c r="K1" s="68" t="s">
        <v>218</v>
      </c>
    </row>
    <row r="2" spans="1:11" s="84" customFormat="1">
      <c r="B2" s="84" t="s">
        <v>214</v>
      </c>
      <c r="C2" s="84" t="s">
        <v>62</v>
      </c>
      <c r="D2" s="84" t="s">
        <v>175</v>
      </c>
      <c r="E2" s="84">
        <v>132.03</v>
      </c>
      <c r="F2" s="85">
        <v>41277.333333333336</v>
      </c>
      <c r="G2" s="85">
        <v>41463.344444444447</v>
      </c>
      <c r="H2" s="86">
        <v>6067.25</v>
      </c>
      <c r="J2" s="87">
        <v>180174.67922142861</v>
      </c>
      <c r="K2" s="87">
        <v>0</v>
      </c>
    </row>
    <row r="3" spans="1:11">
      <c r="B3" t="s">
        <v>214</v>
      </c>
      <c r="C3" t="s">
        <v>63</v>
      </c>
      <c r="D3" t="s">
        <v>176</v>
      </c>
      <c r="E3">
        <v>0</v>
      </c>
      <c r="F3" s="43">
        <v>41277.333333333336</v>
      </c>
      <c r="G3" s="43">
        <v>41277.333333333336</v>
      </c>
      <c r="H3">
        <v>0</v>
      </c>
      <c r="J3" s="44">
        <v>0</v>
      </c>
      <c r="K3" s="44">
        <f>K2+J3</f>
        <v>0</v>
      </c>
    </row>
    <row r="4" spans="1:11" s="84" customFormat="1">
      <c r="B4" s="84" t="s">
        <v>19</v>
      </c>
      <c r="C4" s="84" t="s">
        <v>64</v>
      </c>
      <c r="D4" s="84" t="s">
        <v>175</v>
      </c>
      <c r="E4" s="84">
        <v>36.200000000000003</v>
      </c>
      <c r="F4" s="85">
        <v>41277.333333333336</v>
      </c>
      <c r="G4" s="85">
        <v>41327.4</v>
      </c>
      <c r="H4" s="84">
        <v>488</v>
      </c>
      <c r="J4" s="87">
        <v>19757.576380952381</v>
      </c>
      <c r="K4" s="87">
        <v>0</v>
      </c>
    </row>
    <row r="5" spans="1:11">
      <c r="B5" t="s">
        <v>19</v>
      </c>
      <c r="C5" s="88" t="s">
        <v>65</v>
      </c>
      <c r="D5" t="s">
        <v>175</v>
      </c>
      <c r="E5">
        <v>0.86</v>
      </c>
      <c r="F5" s="43">
        <v>41277.333333333336</v>
      </c>
      <c r="G5" s="43">
        <v>41277.660416666666</v>
      </c>
      <c r="H5">
        <v>24</v>
      </c>
      <c r="J5" s="44">
        <v>436.38857142857148</v>
      </c>
      <c r="K5" s="44">
        <f t="shared" ref="K5:K67" si="0">K4+J5</f>
        <v>436.38857142857148</v>
      </c>
    </row>
    <row r="6" spans="1:11">
      <c r="B6" t="s">
        <v>19</v>
      </c>
      <c r="C6" s="88" t="s">
        <v>68</v>
      </c>
      <c r="D6" t="s">
        <v>175</v>
      </c>
      <c r="E6">
        <v>4.2</v>
      </c>
      <c r="F6" s="43">
        <v>41277.660416666666</v>
      </c>
      <c r="G6" s="43">
        <v>41284.352083333331</v>
      </c>
      <c r="H6">
        <v>84</v>
      </c>
      <c r="I6" t="s">
        <v>67</v>
      </c>
      <c r="J6" s="44">
        <v>2138.3040000000001</v>
      </c>
      <c r="K6" s="44">
        <f t="shared" si="0"/>
        <v>2574.6925714285717</v>
      </c>
    </row>
    <row r="7" spans="1:11">
      <c r="B7" t="s">
        <v>19</v>
      </c>
      <c r="C7" s="88" t="s">
        <v>66</v>
      </c>
      <c r="D7" t="s">
        <v>175</v>
      </c>
      <c r="E7">
        <v>0.71</v>
      </c>
      <c r="F7" s="43">
        <v>41284.352083333331</v>
      </c>
      <c r="G7" s="43">
        <v>41284.631944444445</v>
      </c>
      <c r="H7">
        <v>20</v>
      </c>
      <c r="I7" t="s">
        <v>69</v>
      </c>
      <c r="J7" s="44">
        <v>456</v>
      </c>
      <c r="K7" s="44">
        <f t="shared" si="0"/>
        <v>3030.6925714285717</v>
      </c>
    </row>
    <row r="8" spans="1:11">
      <c r="B8" t="s">
        <v>19</v>
      </c>
      <c r="C8" s="88" t="s">
        <v>70</v>
      </c>
      <c r="D8" t="s">
        <v>175</v>
      </c>
      <c r="E8">
        <v>1.33</v>
      </c>
      <c r="F8" s="43">
        <v>41284.631944444445</v>
      </c>
      <c r="G8" s="43">
        <v>41288.368055555555</v>
      </c>
      <c r="H8">
        <v>32</v>
      </c>
      <c r="I8" t="s">
        <v>71</v>
      </c>
      <c r="J8" s="44">
        <v>805.01333333333343</v>
      </c>
      <c r="K8" s="44">
        <f t="shared" si="0"/>
        <v>3835.705904761905</v>
      </c>
    </row>
    <row r="9" spans="1:11">
      <c r="B9" t="s">
        <v>19</v>
      </c>
      <c r="C9" s="88" t="s">
        <v>160</v>
      </c>
      <c r="D9" t="s">
        <v>175</v>
      </c>
      <c r="E9">
        <v>1.67</v>
      </c>
      <c r="F9" s="43">
        <v>41288.368055555555</v>
      </c>
      <c r="G9" s="43">
        <v>41289.631944444445</v>
      </c>
      <c r="H9">
        <v>40</v>
      </c>
      <c r="I9" t="s">
        <v>73</v>
      </c>
      <c r="J9" s="44">
        <v>966.13333333333344</v>
      </c>
      <c r="K9" s="44">
        <f t="shared" si="0"/>
        <v>4801.8392380952382</v>
      </c>
    </row>
    <row r="10" spans="1:11">
      <c r="B10" t="s">
        <v>19</v>
      </c>
      <c r="C10" s="88" t="s">
        <v>72</v>
      </c>
      <c r="D10" t="s">
        <v>175</v>
      </c>
      <c r="E10">
        <v>1.43</v>
      </c>
      <c r="F10" s="43">
        <v>41289.631944444445</v>
      </c>
      <c r="G10" s="43">
        <v>41291.4</v>
      </c>
      <c r="H10">
        <v>40</v>
      </c>
      <c r="I10" t="s">
        <v>75</v>
      </c>
      <c r="J10" s="44">
        <v>1118.0571428571427</v>
      </c>
      <c r="K10" s="44">
        <f t="shared" si="0"/>
        <v>5919.8963809523812</v>
      </c>
    </row>
    <row r="11" spans="1:11">
      <c r="B11" t="s">
        <v>19</v>
      </c>
      <c r="C11" s="88" t="s">
        <v>74</v>
      </c>
      <c r="D11" t="s">
        <v>175</v>
      </c>
      <c r="E11">
        <v>6</v>
      </c>
      <c r="F11" s="43">
        <v>41291.4</v>
      </c>
      <c r="G11" s="43">
        <v>41299.4</v>
      </c>
      <c r="H11">
        <v>96</v>
      </c>
      <c r="I11" t="s">
        <v>161</v>
      </c>
      <c r="J11" s="44">
        <v>3787.6800000000003</v>
      </c>
      <c r="K11" s="44">
        <f t="shared" si="0"/>
        <v>9707.5763809523814</v>
      </c>
    </row>
    <row r="12" spans="1:11">
      <c r="B12" t="s">
        <v>19</v>
      </c>
      <c r="C12" s="88" t="s">
        <v>76</v>
      </c>
      <c r="D12" t="s">
        <v>175</v>
      </c>
      <c r="E12" t="s">
        <v>77</v>
      </c>
      <c r="F12" s="43">
        <v>41299.4</v>
      </c>
      <c r="G12" s="43">
        <v>41302.400000000001</v>
      </c>
      <c r="H12">
        <v>32</v>
      </c>
      <c r="I12" t="s">
        <v>162</v>
      </c>
      <c r="J12" s="44">
        <v>817.28</v>
      </c>
      <c r="K12" s="44">
        <f t="shared" si="0"/>
        <v>10524.856380952382</v>
      </c>
    </row>
    <row r="13" spans="1:11">
      <c r="B13" t="s">
        <v>19</v>
      </c>
      <c r="C13" s="88" t="s">
        <v>78</v>
      </c>
      <c r="D13" t="s">
        <v>176</v>
      </c>
      <c r="E13">
        <v>0</v>
      </c>
      <c r="F13" s="43">
        <v>41302.400000000001</v>
      </c>
      <c r="G13" s="43">
        <v>41302.400000000001</v>
      </c>
      <c r="H13">
        <v>0</v>
      </c>
      <c r="I13" t="s">
        <v>80</v>
      </c>
      <c r="J13" s="44">
        <v>0</v>
      </c>
      <c r="K13" s="44">
        <f t="shared" si="0"/>
        <v>10524.856380952382</v>
      </c>
    </row>
    <row r="14" spans="1:11">
      <c r="B14" t="s">
        <v>19</v>
      </c>
      <c r="C14" s="88" t="s">
        <v>163</v>
      </c>
      <c r="D14" t="s">
        <v>175</v>
      </c>
      <c r="E14" t="s">
        <v>77</v>
      </c>
      <c r="F14" s="43">
        <v>41302.400000000001</v>
      </c>
      <c r="G14" s="43">
        <v>41303.4</v>
      </c>
      <c r="H14">
        <v>32</v>
      </c>
      <c r="I14" t="s">
        <v>164</v>
      </c>
      <c r="J14" s="44">
        <v>817.28</v>
      </c>
      <c r="K14" s="44">
        <f t="shared" si="0"/>
        <v>11342.136380952383</v>
      </c>
    </row>
    <row r="15" spans="1:11">
      <c r="B15" t="s">
        <v>19</v>
      </c>
      <c r="C15" s="88" t="s">
        <v>165</v>
      </c>
      <c r="D15" t="s">
        <v>175</v>
      </c>
      <c r="E15">
        <v>15</v>
      </c>
      <c r="F15" s="43">
        <v>41303.4</v>
      </c>
      <c r="G15" s="43">
        <v>41324.400000000001</v>
      </c>
      <c r="H15">
        <v>24</v>
      </c>
      <c r="I15" t="s">
        <v>166</v>
      </c>
      <c r="J15" s="44">
        <v>6820.56</v>
      </c>
      <c r="K15" s="44">
        <f t="shared" si="0"/>
        <v>18162.696380952384</v>
      </c>
    </row>
    <row r="16" spans="1:11">
      <c r="B16" t="s">
        <v>19</v>
      </c>
      <c r="C16" s="88" t="s">
        <v>167</v>
      </c>
      <c r="D16" t="s">
        <v>175</v>
      </c>
      <c r="E16">
        <v>3</v>
      </c>
      <c r="F16" s="43">
        <v>41324.400000000001</v>
      </c>
      <c r="G16" s="43">
        <v>41327.4</v>
      </c>
      <c r="H16">
        <v>48</v>
      </c>
      <c r="I16" t="s">
        <v>168</v>
      </c>
      <c r="J16" s="44">
        <v>963.6</v>
      </c>
      <c r="K16" s="44">
        <f t="shared" si="0"/>
        <v>19126.296380952383</v>
      </c>
    </row>
    <row r="17" spans="2:11">
      <c r="B17" t="s">
        <v>19</v>
      </c>
      <c r="C17" s="88" t="s">
        <v>190</v>
      </c>
      <c r="D17" t="s">
        <v>176</v>
      </c>
      <c r="E17">
        <v>0</v>
      </c>
      <c r="F17" s="43">
        <v>41327.4</v>
      </c>
      <c r="G17" s="43">
        <v>41327.4</v>
      </c>
      <c r="H17">
        <v>0</v>
      </c>
      <c r="I17" t="s">
        <v>191</v>
      </c>
      <c r="J17" s="44">
        <v>0</v>
      </c>
      <c r="K17" s="44">
        <f t="shared" si="0"/>
        <v>19126.296380952383</v>
      </c>
    </row>
    <row r="18" spans="2:11">
      <c r="B18" t="s">
        <v>19</v>
      </c>
      <c r="C18" s="88" t="s">
        <v>79</v>
      </c>
      <c r="D18" t="s">
        <v>175</v>
      </c>
      <c r="E18" t="s">
        <v>77</v>
      </c>
      <c r="F18" s="43">
        <v>41302.400000000001</v>
      </c>
      <c r="G18" s="43">
        <v>41303.4</v>
      </c>
      <c r="H18">
        <v>16</v>
      </c>
      <c r="I18" t="s">
        <v>164</v>
      </c>
      <c r="J18" s="44">
        <v>631.28</v>
      </c>
      <c r="K18" s="44">
        <f t="shared" si="0"/>
        <v>19757.576380952381</v>
      </c>
    </row>
    <row r="19" spans="2:11" s="84" customFormat="1">
      <c r="B19" s="84" t="s">
        <v>81</v>
      </c>
      <c r="C19" s="84" t="s">
        <v>81</v>
      </c>
      <c r="D19" s="84" t="s">
        <v>175</v>
      </c>
      <c r="E19" s="84">
        <v>110.7</v>
      </c>
      <c r="F19" s="85">
        <v>41277.333333333336</v>
      </c>
      <c r="G19" s="85">
        <v>41431.608333333337</v>
      </c>
      <c r="H19" s="86">
        <v>2033.12</v>
      </c>
      <c r="J19" s="87">
        <v>79817.310840476202</v>
      </c>
      <c r="K19" s="87">
        <f>K18</f>
        <v>19757.576380952381</v>
      </c>
    </row>
    <row r="20" spans="2:11">
      <c r="B20" t="s">
        <v>81</v>
      </c>
      <c r="C20" s="88" t="s">
        <v>82</v>
      </c>
      <c r="D20" t="s">
        <v>175</v>
      </c>
      <c r="E20">
        <v>3</v>
      </c>
      <c r="F20" s="43">
        <v>41302.400000000001</v>
      </c>
      <c r="G20" s="43">
        <v>41305.4</v>
      </c>
      <c r="H20">
        <v>72</v>
      </c>
      <c r="I20" t="s">
        <v>164</v>
      </c>
      <c r="J20" s="44">
        <v>1483.92</v>
      </c>
      <c r="K20" s="44">
        <f t="shared" si="0"/>
        <v>21241.496380952383</v>
      </c>
    </row>
    <row r="21" spans="2:11" s="84" customFormat="1">
      <c r="B21" s="84" t="s">
        <v>81</v>
      </c>
      <c r="C21" s="89" t="s">
        <v>83</v>
      </c>
      <c r="D21" s="84" t="s">
        <v>175</v>
      </c>
      <c r="E21" s="84">
        <v>3</v>
      </c>
      <c r="F21" s="85">
        <v>41302.400000000001</v>
      </c>
      <c r="G21" s="85">
        <v>41305.4</v>
      </c>
      <c r="H21" s="84">
        <v>148</v>
      </c>
      <c r="J21" s="87">
        <v>3024.44</v>
      </c>
      <c r="K21" s="87">
        <f>K20</f>
        <v>21241.496380952383</v>
      </c>
    </row>
    <row r="22" spans="2:11">
      <c r="B22" t="s">
        <v>81</v>
      </c>
      <c r="C22" s="90" t="s">
        <v>84</v>
      </c>
      <c r="D22" t="s">
        <v>175</v>
      </c>
      <c r="E22">
        <v>2</v>
      </c>
      <c r="F22" s="43">
        <v>41302.400000000001</v>
      </c>
      <c r="G22" s="43">
        <v>41304.400000000001</v>
      </c>
      <c r="H22">
        <v>40</v>
      </c>
      <c r="I22" t="s">
        <v>164</v>
      </c>
      <c r="J22" s="44">
        <v>906.32</v>
      </c>
      <c r="K22" s="44">
        <f t="shared" si="0"/>
        <v>22147.816380952383</v>
      </c>
    </row>
    <row r="23" spans="2:11">
      <c r="B23" t="s">
        <v>81</v>
      </c>
      <c r="C23" s="90" t="s">
        <v>85</v>
      </c>
      <c r="D23" t="s">
        <v>175</v>
      </c>
      <c r="E23">
        <v>3</v>
      </c>
      <c r="F23" s="43">
        <v>41302.400000000001</v>
      </c>
      <c r="G23" s="43">
        <v>41305.4</v>
      </c>
      <c r="H23">
        <v>60</v>
      </c>
      <c r="I23" t="s">
        <v>164</v>
      </c>
      <c r="J23" s="44">
        <v>1225.32</v>
      </c>
      <c r="K23" s="44">
        <f t="shared" si="0"/>
        <v>23373.136380952383</v>
      </c>
    </row>
    <row r="24" spans="2:11">
      <c r="B24" t="s">
        <v>81</v>
      </c>
      <c r="C24" s="90" t="s">
        <v>86</v>
      </c>
      <c r="D24" t="s">
        <v>175</v>
      </c>
      <c r="E24">
        <v>3</v>
      </c>
      <c r="F24" s="43">
        <v>41302.400000000001</v>
      </c>
      <c r="G24" s="43">
        <v>41305.4</v>
      </c>
      <c r="H24">
        <v>48</v>
      </c>
      <c r="I24" t="s">
        <v>164</v>
      </c>
      <c r="J24" s="44">
        <v>892.80000000000007</v>
      </c>
      <c r="K24" s="44">
        <f t="shared" si="0"/>
        <v>24265.936380952382</v>
      </c>
    </row>
    <row r="25" spans="2:11">
      <c r="B25" t="s">
        <v>81</v>
      </c>
      <c r="C25" s="88" t="s">
        <v>87</v>
      </c>
      <c r="D25" t="s">
        <v>175</v>
      </c>
      <c r="E25" t="s">
        <v>77</v>
      </c>
      <c r="F25" s="43">
        <v>41305.4</v>
      </c>
      <c r="G25" s="43">
        <v>41306.400000000001</v>
      </c>
      <c r="H25">
        <v>24</v>
      </c>
      <c r="I25" t="s">
        <v>200</v>
      </c>
      <c r="J25" s="44">
        <v>609.16</v>
      </c>
      <c r="K25" s="44">
        <f t="shared" si="0"/>
        <v>24875.096380952382</v>
      </c>
    </row>
    <row r="26" spans="2:11">
      <c r="B26" t="s">
        <v>81</v>
      </c>
      <c r="C26" s="88" t="s">
        <v>88</v>
      </c>
      <c r="D26" t="s">
        <v>176</v>
      </c>
      <c r="E26">
        <v>0</v>
      </c>
      <c r="F26" s="43">
        <v>41306.400000000001</v>
      </c>
      <c r="G26" s="43">
        <v>41306.400000000001</v>
      </c>
      <c r="H26">
        <v>0</v>
      </c>
      <c r="I26" t="s">
        <v>94</v>
      </c>
      <c r="J26" s="44">
        <v>0</v>
      </c>
      <c r="K26" s="44">
        <f t="shared" si="0"/>
        <v>24875.096380952382</v>
      </c>
    </row>
    <row r="27" spans="2:11">
      <c r="B27" t="s">
        <v>81</v>
      </c>
      <c r="C27" s="88" t="s">
        <v>167</v>
      </c>
      <c r="D27" t="s">
        <v>175</v>
      </c>
      <c r="E27">
        <v>2</v>
      </c>
      <c r="F27" s="43">
        <v>41324.400000000001</v>
      </c>
      <c r="G27" s="43">
        <v>41326.400000000001</v>
      </c>
      <c r="H27">
        <v>32</v>
      </c>
      <c r="I27" t="s">
        <v>168</v>
      </c>
      <c r="J27" s="44">
        <v>683.28</v>
      </c>
      <c r="K27" s="44">
        <f t="shared" si="0"/>
        <v>25558.376380952381</v>
      </c>
    </row>
    <row r="28" spans="2:11" s="84" customFormat="1">
      <c r="B28" s="84" t="s">
        <v>81</v>
      </c>
      <c r="C28" s="89" t="s">
        <v>89</v>
      </c>
      <c r="D28" s="84" t="s">
        <v>175</v>
      </c>
      <c r="E28" s="84">
        <v>110.7</v>
      </c>
      <c r="F28" s="85">
        <v>41277.333333333336</v>
      </c>
      <c r="G28" s="85">
        <v>41431.608333333337</v>
      </c>
      <c r="H28" s="86">
        <v>1757.12</v>
      </c>
      <c r="J28" s="87">
        <v>74016.5108404762</v>
      </c>
      <c r="K28" s="87">
        <f>K27</f>
        <v>25558.376380952381</v>
      </c>
    </row>
    <row r="29" spans="2:11" s="84" customFormat="1">
      <c r="B29" s="84" t="s">
        <v>81</v>
      </c>
      <c r="C29" s="91" t="s">
        <v>90</v>
      </c>
      <c r="D29" s="84" t="s">
        <v>175</v>
      </c>
      <c r="E29" s="84">
        <v>7</v>
      </c>
      <c r="F29" s="85">
        <v>41326.400000000001</v>
      </c>
      <c r="G29" s="85">
        <v>41337.4</v>
      </c>
      <c r="H29" s="84">
        <v>88</v>
      </c>
      <c r="J29" s="87">
        <v>1767.3257142857142</v>
      </c>
      <c r="K29" s="87">
        <f>K28</f>
        <v>25558.376380952381</v>
      </c>
    </row>
    <row r="30" spans="2:11">
      <c r="B30" t="s">
        <v>81</v>
      </c>
      <c r="C30" s="90" t="s">
        <v>91</v>
      </c>
      <c r="D30" t="s">
        <v>175</v>
      </c>
      <c r="E30">
        <v>5</v>
      </c>
      <c r="F30" s="43">
        <v>41326.400000000001</v>
      </c>
      <c r="G30" s="43">
        <v>41333.4</v>
      </c>
      <c r="H30">
        <v>40</v>
      </c>
      <c r="I30" t="s">
        <v>201</v>
      </c>
      <c r="J30" s="44">
        <v>766.80000000000018</v>
      </c>
      <c r="K30" s="44">
        <f t="shared" si="0"/>
        <v>26325.17638095238</v>
      </c>
    </row>
    <row r="31" spans="2:11">
      <c r="B31" t="s">
        <v>81</v>
      </c>
      <c r="C31" s="90" t="s">
        <v>92</v>
      </c>
      <c r="D31" t="s">
        <v>175</v>
      </c>
      <c r="E31">
        <v>2</v>
      </c>
      <c r="F31" s="43">
        <v>41333.4</v>
      </c>
      <c r="G31" s="43">
        <v>41337.4</v>
      </c>
      <c r="H31">
        <v>48</v>
      </c>
      <c r="I31" t="s">
        <v>100</v>
      </c>
      <c r="J31" s="44">
        <v>1000.5257142857142</v>
      </c>
      <c r="K31" s="44">
        <f t="shared" si="0"/>
        <v>27325.702095238095</v>
      </c>
    </row>
    <row r="32" spans="2:11">
      <c r="B32" t="s">
        <v>81</v>
      </c>
      <c r="C32" s="90" t="s">
        <v>93</v>
      </c>
      <c r="D32" t="s">
        <v>176</v>
      </c>
      <c r="E32">
        <v>0</v>
      </c>
      <c r="F32" s="43">
        <v>41337.4</v>
      </c>
      <c r="G32" s="43">
        <v>41337.4</v>
      </c>
      <c r="H32">
        <v>0</v>
      </c>
      <c r="I32" t="s">
        <v>102</v>
      </c>
      <c r="J32" s="44">
        <v>0</v>
      </c>
      <c r="K32" s="44">
        <f t="shared" si="0"/>
        <v>27325.702095238095</v>
      </c>
    </row>
    <row r="33" spans="2:11">
      <c r="B33" t="s">
        <v>81</v>
      </c>
      <c r="C33" s="90" t="s">
        <v>165</v>
      </c>
      <c r="D33" t="s">
        <v>175</v>
      </c>
      <c r="E33">
        <v>30</v>
      </c>
      <c r="F33" s="43">
        <v>41277.333333333336</v>
      </c>
      <c r="G33" s="43">
        <v>41318.708333333336</v>
      </c>
      <c r="H33">
        <v>0</v>
      </c>
      <c r="J33" s="44">
        <v>41050.000000000007</v>
      </c>
      <c r="K33" s="44">
        <f t="shared" si="0"/>
        <v>68375.702095238099</v>
      </c>
    </row>
    <row r="34" spans="2:11">
      <c r="B34" t="s">
        <v>81</v>
      </c>
      <c r="C34" s="90" t="s">
        <v>167</v>
      </c>
      <c r="D34" t="s">
        <v>175</v>
      </c>
      <c r="E34">
        <v>10</v>
      </c>
      <c r="F34" s="43">
        <v>41319.333333333336</v>
      </c>
      <c r="G34" s="43">
        <v>41332.708333333336</v>
      </c>
      <c r="H34">
        <v>160</v>
      </c>
      <c r="I34" t="s">
        <v>105</v>
      </c>
      <c r="J34" s="44">
        <v>3212</v>
      </c>
      <c r="K34" s="44">
        <f t="shared" si="0"/>
        <v>71587.702095238099</v>
      </c>
    </row>
    <row r="35" spans="2:11">
      <c r="B35" t="s">
        <v>81</v>
      </c>
      <c r="C35" s="90" t="s">
        <v>190</v>
      </c>
      <c r="D35" t="s">
        <v>176</v>
      </c>
      <c r="E35">
        <v>0</v>
      </c>
      <c r="F35" s="43">
        <v>41332.708333333336</v>
      </c>
      <c r="G35" s="43">
        <v>41332.708333333336</v>
      </c>
      <c r="H35">
        <v>0</v>
      </c>
      <c r="I35" t="s">
        <v>192</v>
      </c>
      <c r="J35" s="44">
        <v>0</v>
      </c>
      <c r="K35" s="44">
        <f t="shared" si="0"/>
        <v>71587.702095238099</v>
      </c>
    </row>
    <row r="36" spans="2:11" s="84" customFormat="1">
      <c r="B36" s="84" t="s">
        <v>81</v>
      </c>
      <c r="C36" s="91" t="s">
        <v>95</v>
      </c>
      <c r="D36" s="84" t="s">
        <v>175</v>
      </c>
      <c r="E36" s="84">
        <v>63.21</v>
      </c>
      <c r="F36" s="85">
        <v>41337.4</v>
      </c>
      <c r="G36" s="85">
        <v>41424.47152777778</v>
      </c>
      <c r="H36" s="86">
        <v>1357.12</v>
      </c>
      <c r="J36" s="87">
        <v>24743.436554761905</v>
      </c>
      <c r="K36" s="87">
        <f>K35</f>
        <v>71587.702095238099</v>
      </c>
    </row>
    <row r="37" spans="2:11" s="84" customFormat="1">
      <c r="B37" s="84" t="s">
        <v>81</v>
      </c>
      <c r="C37" s="92" t="s">
        <v>96</v>
      </c>
      <c r="D37" s="84" t="s">
        <v>175</v>
      </c>
      <c r="E37" s="84">
        <v>7.21</v>
      </c>
      <c r="F37" s="85">
        <v>41337.4</v>
      </c>
      <c r="G37" s="85">
        <v>41346.47152777778</v>
      </c>
      <c r="H37" s="84">
        <v>124</v>
      </c>
      <c r="J37" s="87">
        <v>2313.2125547619053</v>
      </c>
      <c r="K37" s="87">
        <f>K36</f>
        <v>71587.702095238099</v>
      </c>
    </row>
    <row r="38" spans="2:11">
      <c r="B38" t="s">
        <v>81</v>
      </c>
      <c r="C38" s="94" t="s">
        <v>97</v>
      </c>
      <c r="D38" t="s">
        <v>175</v>
      </c>
      <c r="E38">
        <v>2</v>
      </c>
      <c r="F38" s="43">
        <v>41337.4</v>
      </c>
      <c r="G38" s="43">
        <v>41339.4</v>
      </c>
      <c r="H38">
        <v>48</v>
      </c>
      <c r="I38" t="s">
        <v>202</v>
      </c>
      <c r="J38" s="44">
        <v>782.96</v>
      </c>
      <c r="K38" s="44">
        <f t="shared" si="0"/>
        <v>72370.662095238105</v>
      </c>
    </row>
    <row r="39" spans="2:11">
      <c r="B39" t="s">
        <v>81</v>
      </c>
      <c r="C39" s="94" t="s">
        <v>98</v>
      </c>
      <c r="D39" t="s">
        <v>175</v>
      </c>
      <c r="E39">
        <v>0.71</v>
      </c>
      <c r="F39" s="43">
        <v>41339.4</v>
      </c>
      <c r="G39" s="43">
        <v>41340.47152777778</v>
      </c>
      <c r="H39">
        <v>20</v>
      </c>
      <c r="I39" t="s">
        <v>107</v>
      </c>
      <c r="J39" s="44">
        <v>517.39922142857154</v>
      </c>
      <c r="K39" s="44">
        <f t="shared" si="0"/>
        <v>72888.061316666674</v>
      </c>
    </row>
    <row r="40" spans="2:11">
      <c r="B40" t="s">
        <v>81</v>
      </c>
      <c r="C40" s="94" t="s">
        <v>99</v>
      </c>
      <c r="D40" t="s">
        <v>175</v>
      </c>
      <c r="E40">
        <v>2</v>
      </c>
      <c r="F40" s="43">
        <v>41340.47152777778</v>
      </c>
      <c r="G40" s="43">
        <v>41344.47152777778</v>
      </c>
      <c r="H40">
        <v>24</v>
      </c>
      <c r="I40" t="s">
        <v>108</v>
      </c>
      <c r="J40" s="44">
        <v>364.48</v>
      </c>
      <c r="K40" s="44">
        <f t="shared" si="0"/>
        <v>73252.541316666669</v>
      </c>
    </row>
    <row r="41" spans="2:11">
      <c r="B41" t="s">
        <v>81</v>
      </c>
      <c r="C41" s="94" t="s">
        <v>101</v>
      </c>
      <c r="D41" t="s">
        <v>175</v>
      </c>
      <c r="E41" t="s">
        <v>77</v>
      </c>
      <c r="F41" s="43">
        <v>41344.47152777778</v>
      </c>
      <c r="G41" s="43">
        <v>41345.47152777778</v>
      </c>
      <c r="H41">
        <v>16</v>
      </c>
      <c r="I41" t="s">
        <v>110</v>
      </c>
      <c r="J41" s="44">
        <v>227.46666666666673</v>
      </c>
      <c r="K41" s="44">
        <f t="shared" si="0"/>
        <v>73480.007983333329</v>
      </c>
    </row>
    <row r="42" spans="2:11">
      <c r="B42" t="s">
        <v>81</v>
      </c>
      <c r="C42" s="94" t="s">
        <v>103</v>
      </c>
      <c r="D42" t="s">
        <v>175</v>
      </c>
      <c r="E42" t="s">
        <v>77</v>
      </c>
      <c r="F42" s="43">
        <v>41345.47152777778</v>
      </c>
      <c r="G42" s="43">
        <v>41346.47152777778</v>
      </c>
      <c r="H42">
        <v>16</v>
      </c>
      <c r="I42" t="s">
        <v>203</v>
      </c>
      <c r="J42" s="44">
        <v>420.90666666666675</v>
      </c>
      <c r="K42" s="44">
        <f t="shared" si="0"/>
        <v>73900.914649999992</v>
      </c>
    </row>
    <row r="43" spans="2:11">
      <c r="B43" t="s">
        <v>81</v>
      </c>
      <c r="C43" s="94" t="s">
        <v>104</v>
      </c>
      <c r="D43" t="s">
        <v>176</v>
      </c>
      <c r="E43">
        <v>0</v>
      </c>
      <c r="F43" s="43">
        <v>41346.47152777778</v>
      </c>
      <c r="G43" s="43">
        <v>41346.47152777778</v>
      </c>
      <c r="H43">
        <v>0</v>
      </c>
      <c r="I43" t="s">
        <v>193</v>
      </c>
      <c r="J43" s="44">
        <v>0</v>
      </c>
      <c r="K43" s="44">
        <f t="shared" si="0"/>
        <v>73900.914649999992</v>
      </c>
    </row>
    <row r="44" spans="2:11" s="84" customFormat="1">
      <c r="B44" s="84" t="s">
        <v>81</v>
      </c>
      <c r="C44" s="92" t="s">
        <v>106</v>
      </c>
      <c r="D44" s="84" t="s">
        <v>175</v>
      </c>
      <c r="E44" s="84">
        <v>11</v>
      </c>
      <c r="F44" s="85">
        <v>41346.47152777778</v>
      </c>
      <c r="G44" s="85">
        <v>41361.47152777778</v>
      </c>
      <c r="H44" s="84">
        <v>200.17</v>
      </c>
      <c r="J44" s="87">
        <v>3598.5952000000002</v>
      </c>
      <c r="K44" s="87">
        <f>K43</f>
        <v>73900.914649999992</v>
      </c>
    </row>
    <row r="45" spans="2:11">
      <c r="B45" t="s">
        <v>81</v>
      </c>
      <c r="C45" s="94" t="s">
        <v>97</v>
      </c>
      <c r="D45" t="s">
        <v>175</v>
      </c>
      <c r="E45">
        <v>3</v>
      </c>
      <c r="F45" s="43">
        <v>41346.47152777778</v>
      </c>
      <c r="G45" s="43">
        <v>41351.47152777778</v>
      </c>
      <c r="H45">
        <v>72</v>
      </c>
      <c r="I45" t="s">
        <v>204</v>
      </c>
      <c r="J45" s="44">
        <v>1174.44</v>
      </c>
      <c r="K45" s="44">
        <f t="shared" si="0"/>
        <v>75075.354649999994</v>
      </c>
    </row>
    <row r="46" spans="2:11">
      <c r="B46" t="s">
        <v>81</v>
      </c>
      <c r="C46" s="94" t="s">
        <v>98</v>
      </c>
      <c r="D46" t="s">
        <v>175</v>
      </c>
      <c r="E46" t="s">
        <v>77</v>
      </c>
      <c r="F46" s="43">
        <v>41351.47152777778</v>
      </c>
      <c r="G46" s="43">
        <v>41352.47152777778</v>
      </c>
      <c r="H46">
        <v>32</v>
      </c>
      <c r="I46" t="s">
        <v>112</v>
      </c>
      <c r="J46" s="44">
        <v>817.28</v>
      </c>
      <c r="K46" s="44">
        <f t="shared" si="0"/>
        <v>75892.634649999993</v>
      </c>
    </row>
    <row r="47" spans="2:11">
      <c r="B47" t="s">
        <v>81</v>
      </c>
      <c r="C47" s="94" t="s">
        <v>99</v>
      </c>
      <c r="D47" t="s">
        <v>175</v>
      </c>
      <c r="E47">
        <v>4</v>
      </c>
      <c r="F47" s="43">
        <v>41352.47152777778</v>
      </c>
      <c r="G47" s="43">
        <v>41358.47152777778</v>
      </c>
      <c r="H47">
        <v>48</v>
      </c>
      <c r="I47" t="s">
        <v>113</v>
      </c>
      <c r="J47" s="44">
        <v>728.96</v>
      </c>
      <c r="K47" s="44">
        <f t="shared" si="0"/>
        <v>76621.594649999999</v>
      </c>
    </row>
    <row r="48" spans="2:11">
      <c r="B48" t="s">
        <v>81</v>
      </c>
      <c r="C48" s="94" t="s">
        <v>101</v>
      </c>
      <c r="D48" t="s">
        <v>175</v>
      </c>
      <c r="E48">
        <v>2</v>
      </c>
      <c r="F48" s="43">
        <v>41358.47152777778</v>
      </c>
      <c r="G48" s="43">
        <v>41360.47152777778</v>
      </c>
      <c r="H48">
        <v>32.17</v>
      </c>
      <c r="I48" t="s">
        <v>115</v>
      </c>
      <c r="J48" s="44">
        <v>457.20800000000003</v>
      </c>
      <c r="K48" s="44">
        <f t="shared" si="0"/>
        <v>77078.802649999998</v>
      </c>
    </row>
    <row r="49" spans="2:11">
      <c r="B49" t="s">
        <v>81</v>
      </c>
      <c r="C49" s="94" t="s">
        <v>103</v>
      </c>
      <c r="D49" t="s">
        <v>175</v>
      </c>
      <c r="E49" t="s">
        <v>77</v>
      </c>
      <c r="F49" s="43">
        <v>41360.47152777778</v>
      </c>
      <c r="G49" s="43">
        <v>41361.47152777778</v>
      </c>
      <c r="H49">
        <v>16</v>
      </c>
      <c r="I49" t="s">
        <v>205</v>
      </c>
      <c r="J49" s="44">
        <v>420.7072</v>
      </c>
      <c r="K49" s="44">
        <f t="shared" si="0"/>
        <v>77499.509850000002</v>
      </c>
    </row>
    <row r="50" spans="2:11">
      <c r="B50" t="s">
        <v>81</v>
      </c>
      <c r="C50" s="94" t="s">
        <v>109</v>
      </c>
      <c r="D50" t="s">
        <v>176</v>
      </c>
      <c r="E50">
        <v>0</v>
      </c>
      <c r="F50" s="43">
        <v>41361.47152777778</v>
      </c>
      <c r="G50" s="43">
        <v>41361.47152777778</v>
      </c>
      <c r="H50">
        <v>0</v>
      </c>
      <c r="I50" t="s">
        <v>194</v>
      </c>
      <c r="J50" s="44">
        <v>0</v>
      </c>
      <c r="K50" s="44">
        <f t="shared" si="0"/>
        <v>77499.509850000002</v>
      </c>
    </row>
    <row r="51" spans="2:11" s="84" customFormat="1">
      <c r="B51" s="84" t="s">
        <v>81</v>
      </c>
      <c r="C51" s="92" t="s">
        <v>111</v>
      </c>
      <c r="D51" s="84" t="s">
        <v>175</v>
      </c>
      <c r="E51" s="84">
        <v>15</v>
      </c>
      <c r="F51" s="85">
        <v>41361.47152777778</v>
      </c>
      <c r="G51" s="85">
        <v>41382.47152777778</v>
      </c>
      <c r="H51" s="84">
        <v>248.17</v>
      </c>
      <c r="J51" s="87">
        <v>4327.5552000000007</v>
      </c>
      <c r="K51" s="87">
        <f>K50</f>
        <v>77499.509850000002</v>
      </c>
    </row>
    <row r="52" spans="2:11">
      <c r="B52" t="s">
        <v>81</v>
      </c>
      <c r="C52" s="94" t="s">
        <v>97</v>
      </c>
      <c r="D52" t="s">
        <v>175</v>
      </c>
      <c r="E52">
        <v>3</v>
      </c>
      <c r="F52" s="43">
        <v>41361.47152777778</v>
      </c>
      <c r="G52" s="43">
        <v>41366.47152777778</v>
      </c>
      <c r="H52">
        <v>72</v>
      </c>
      <c r="I52" t="s">
        <v>206</v>
      </c>
      <c r="J52" s="44">
        <v>1174.44</v>
      </c>
      <c r="K52" s="44">
        <f t="shared" si="0"/>
        <v>78673.949850000005</v>
      </c>
    </row>
    <row r="53" spans="2:11">
      <c r="B53" t="s">
        <v>81</v>
      </c>
      <c r="C53" s="94" t="s">
        <v>98</v>
      </c>
      <c r="D53" t="s">
        <v>175</v>
      </c>
      <c r="E53" t="s">
        <v>77</v>
      </c>
      <c r="F53" s="43">
        <v>41366.47152777778</v>
      </c>
      <c r="G53" s="43">
        <v>41367.47152777778</v>
      </c>
      <c r="H53">
        <v>32</v>
      </c>
      <c r="I53" t="s">
        <v>119</v>
      </c>
      <c r="J53" s="44">
        <v>817.28</v>
      </c>
      <c r="K53" s="44">
        <f t="shared" si="0"/>
        <v>79491.229850000003</v>
      </c>
    </row>
    <row r="54" spans="2:11">
      <c r="B54" t="s">
        <v>81</v>
      </c>
      <c r="C54" s="94" t="s">
        <v>99</v>
      </c>
      <c r="D54" t="s">
        <v>175</v>
      </c>
      <c r="E54">
        <v>8</v>
      </c>
      <c r="F54" s="43">
        <v>41367.47152777778</v>
      </c>
      <c r="G54" s="43">
        <v>41379.47152777778</v>
      </c>
      <c r="H54">
        <v>96</v>
      </c>
      <c r="I54" t="s">
        <v>120</v>
      </c>
      <c r="J54" s="44">
        <v>1457.92</v>
      </c>
      <c r="K54" s="44">
        <f t="shared" si="0"/>
        <v>80949.149850000002</v>
      </c>
    </row>
    <row r="55" spans="2:11">
      <c r="B55" t="s">
        <v>81</v>
      </c>
      <c r="C55" s="94" t="s">
        <v>101</v>
      </c>
      <c r="D55" t="s">
        <v>175</v>
      </c>
      <c r="E55">
        <v>2</v>
      </c>
      <c r="F55" s="43">
        <v>41379.47152777778</v>
      </c>
      <c r="G55" s="43">
        <v>41381.47152777778</v>
      </c>
      <c r="H55">
        <v>32.17</v>
      </c>
      <c r="I55" t="s">
        <v>121</v>
      </c>
      <c r="J55" s="44">
        <v>457.20800000000003</v>
      </c>
      <c r="K55" s="44">
        <f t="shared" si="0"/>
        <v>81406.35785</v>
      </c>
    </row>
    <row r="56" spans="2:11">
      <c r="B56" t="s">
        <v>81</v>
      </c>
      <c r="C56" s="94" t="s">
        <v>103</v>
      </c>
      <c r="D56" t="s">
        <v>175</v>
      </c>
      <c r="E56" t="s">
        <v>77</v>
      </c>
      <c r="F56" s="43">
        <v>41381.47152777778</v>
      </c>
      <c r="G56" s="43">
        <v>41382.47152777778</v>
      </c>
      <c r="H56">
        <v>16</v>
      </c>
      <c r="I56" t="s">
        <v>207</v>
      </c>
      <c r="J56" s="44">
        <v>420.7072</v>
      </c>
      <c r="K56" s="44">
        <f t="shared" si="0"/>
        <v>81827.065050000005</v>
      </c>
    </row>
    <row r="57" spans="2:11">
      <c r="B57" t="s">
        <v>81</v>
      </c>
      <c r="C57" s="94" t="s">
        <v>114</v>
      </c>
      <c r="D57" t="s">
        <v>176</v>
      </c>
      <c r="E57">
        <v>0</v>
      </c>
      <c r="F57" s="43">
        <v>41382.47152777778</v>
      </c>
      <c r="G57" s="43">
        <v>41382.47152777778</v>
      </c>
      <c r="H57">
        <v>0</v>
      </c>
      <c r="I57" t="s">
        <v>195</v>
      </c>
      <c r="J57" s="44">
        <v>0</v>
      </c>
      <c r="K57" s="44">
        <f t="shared" si="0"/>
        <v>81827.065050000005</v>
      </c>
    </row>
    <row r="58" spans="2:11" s="84" customFormat="1">
      <c r="B58" s="84" t="s">
        <v>81</v>
      </c>
      <c r="C58" s="92" t="s">
        <v>116</v>
      </c>
      <c r="D58" s="84" t="s">
        <v>175</v>
      </c>
      <c r="E58" s="84">
        <v>12</v>
      </c>
      <c r="F58" s="85">
        <v>41382.47152777778</v>
      </c>
      <c r="G58" s="85">
        <v>41400.47152777778</v>
      </c>
      <c r="H58" s="84">
        <v>212.17</v>
      </c>
      <c r="J58" s="87">
        <v>3780.8352000000004</v>
      </c>
      <c r="K58" s="87">
        <f>K57</f>
        <v>81827.065050000005</v>
      </c>
    </row>
    <row r="59" spans="2:11">
      <c r="B59" t="s">
        <v>81</v>
      </c>
      <c r="C59" s="94" t="s">
        <v>97</v>
      </c>
      <c r="D59" t="s">
        <v>175</v>
      </c>
      <c r="E59">
        <v>3</v>
      </c>
      <c r="F59" s="43">
        <v>41382.47152777778</v>
      </c>
      <c r="G59" s="43">
        <v>41387.47152777778</v>
      </c>
      <c r="H59">
        <v>72</v>
      </c>
      <c r="I59" t="s">
        <v>208</v>
      </c>
      <c r="J59" s="44">
        <v>1174.44</v>
      </c>
      <c r="K59" s="44">
        <f t="shared" si="0"/>
        <v>83001.505050000007</v>
      </c>
    </row>
    <row r="60" spans="2:11">
      <c r="B60" t="s">
        <v>81</v>
      </c>
      <c r="C60" s="94" t="s">
        <v>98</v>
      </c>
      <c r="D60" t="s">
        <v>175</v>
      </c>
      <c r="E60" t="s">
        <v>77</v>
      </c>
      <c r="F60" s="43">
        <v>41387.47152777778</v>
      </c>
      <c r="G60" s="43">
        <v>41388.47152777778</v>
      </c>
      <c r="H60">
        <v>32</v>
      </c>
      <c r="I60" t="s">
        <v>124</v>
      </c>
      <c r="J60" s="44">
        <v>817.28</v>
      </c>
      <c r="K60" s="44">
        <f t="shared" si="0"/>
        <v>83818.785050000006</v>
      </c>
    </row>
    <row r="61" spans="2:11">
      <c r="B61" t="s">
        <v>81</v>
      </c>
      <c r="C61" s="94" t="s">
        <v>99</v>
      </c>
      <c r="D61" t="s">
        <v>175</v>
      </c>
      <c r="E61">
        <v>5</v>
      </c>
      <c r="F61" s="43">
        <v>41388.47152777778</v>
      </c>
      <c r="G61" s="43">
        <v>41395.47152777778</v>
      </c>
      <c r="H61">
        <v>60</v>
      </c>
      <c r="I61" t="s">
        <v>125</v>
      </c>
      <c r="J61" s="44">
        <v>911.20000000000016</v>
      </c>
      <c r="K61" s="44">
        <f t="shared" si="0"/>
        <v>84729.985050000003</v>
      </c>
    </row>
    <row r="62" spans="2:11">
      <c r="B62" t="s">
        <v>81</v>
      </c>
      <c r="C62" s="94" t="s">
        <v>101</v>
      </c>
      <c r="D62" t="s">
        <v>175</v>
      </c>
      <c r="E62">
        <v>2</v>
      </c>
      <c r="F62" s="43">
        <v>41395.47152777778</v>
      </c>
      <c r="G62" s="43">
        <v>41397.47152777778</v>
      </c>
      <c r="H62">
        <v>32.17</v>
      </c>
      <c r="I62" t="s">
        <v>126</v>
      </c>
      <c r="J62" s="44">
        <v>457.20800000000003</v>
      </c>
      <c r="K62" s="44">
        <f t="shared" si="0"/>
        <v>85187.193050000002</v>
      </c>
    </row>
    <row r="63" spans="2:11">
      <c r="B63" t="s">
        <v>81</v>
      </c>
      <c r="C63" s="94" t="s">
        <v>103</v>
      </c>
      <c r="D63" t="s">
        <v>175</v>
      </c>
      <c r="E63" t="s">
        <v>77</v>
      </c>
      <c r="F63" s="43">
        <v>41397.47152777778</v>
      </c>
      <c r="G63" s="43">
        <v>41400.47152777778</v>
      </c>
      <c r="H63">
        <v>16</v>
      </c>
      <c r="I63" t="s">
        <v>209</v>
      </c>
      <c r="J63" s="44">
        <v>420.7072</v>
      </c>
      <c r="K63" s="44">
        <f t="shared" si="0"/>
        <v>85607.900250000006</v>
      </c>
    </row>
    <row r="64" spans="2:11">
      <c r="B64" t="s">
        <v>81</v>
      </c>
      <c r="C64" s="94" t="s">
        <v>122</v>
      </c>
      <c r="D64" t="s">
        <v>176</v>
      </c>
      <c r="E64">
        <v>0</v>
      </c>
      <c r="F64" s="43">
        <v>41400.47152777778</v>
      </c>
      <c r="G64" s="43">
        <v>41400.47152777778</v>
      </c>
      <c r="H64">
        <v>0</v>
      </c>
      <c r="I64" t="s">
        <v>196</v>
      </c>
      <c r="J64" s="44">
        <v>0</v>
      </c>
      <c r="K64" s="44">
        <f t="shared" si="0"/>
        <v>85607.900250000006</v>
      </c>
    </row>
    <row r="65" spans="2:11" s="84" customFormat="1">
      <c r="B65" s="84" t="s">
        <v>81</v>
      </c>
      <c r="C65" s="92" t="s">
        <v>123</v>
      </c>
      <c r="D65" s="84" t="s">
        <v>175</v>
      </c>
      <c r="E65" s="84">
        <v>10</v>
      </c>
      <c r="F65" s="85">
        <v>41400.47152777778</v>
      </c>
      <c r="G65" s="85">
        <v>41414.47152777778</v>
      </c>
      <c r="H65" s="84">
        <v>164.17</v>
      </c>
      <c r="J65" s="87">
        <v>3024.8752000000004</v>
      </c>
      <c r="K65" s="87">
        <f>K64</f>
        <v>85607.900250000006</v>
      </c>
    </row>
    <row r="66" spans="2:11">
      <c r="B66" t="s">
        <v>81</v>
      </c>
      <c r="C66" s="94" t="s">
        <v>97</v>
      </c>
      <c r="D66" t="s">
        <v>175</v>
      </c>
      <c r="E66">
        <v>2</v>
      </c>
      <c r="F66" s="43">
        <v>41400.47152777778</v>
      </c>
      <c r="G66" s="43">
        <v>41402.47152777778</v>
      </c>
      <c r="H66">
        <v>48</v>
      </c>
      <c r="I66" t="s">
        <v>210</v>
      </c>
      <c r="J66" s="44">
        <v>782.96</v>
      </c>
      <c r="K66" s="44">
        <f t="shared" si="0"/>
        <v>86390.860250000012</v>
      </c>
    </row>
    <row r="67" spans="2:11">
      <c r="B67" t="s">
        <v>81</v>
      </c>
      <c r="C67" s="94" t="s">
        <v>98</v>
      </c>
      <c r="D67" t="s">
        <v>175</v>
      </c>
      <c r="E67" t="s">
        <v>77</v>
      </c>
      <c r="F67" s="43">
        <v>41402.47152777778</v>
      </c>
      <c r="G67" s="43">
        <v>41403.47152777778</v>
      </c>
      <c r="H67">
        <v>32</v>
      </c>
      <c r="I67" t="s">
        <v>129</v>
      </c>
      <c r="J67" s="44">
        <v>817.28</v>
      </c>
      <c r="K67" s="44">
        <f t="shared" si="0"/>
        <v>87208.140250000011</v>
      </c>
    </row>
    <row r="68" spans="2:11">
      <c r="B68" t="s">
        <v>81</v>
      </c>
      <c r="C68" s="94" t="s">
        <v>99</v>
      </c>
      <c r="D68" t="s">
        <v>175</v>
      </c>
      <c r="E68">
        <v>3</v>
      </c>
      <c r="F68" s="43">
        <v>41403.47152777778</v>
      </c>
      <c r="G68" s="43">
        <v>41408.47152777778</v>
      </c>
      <c r="H68">
        <v>36</v>
      </c>
      <c r="I68" t="s">
        <v>130</v>
      </c>
      <c r="J68" s="44">
        <v>546.72</v>
      </c>
      <c r="K68" s="44">
        <f t="shared" ref="K68:K93" si="1">K67+J68</f>
        <v>87754.860250000012</v>
      </c>
    </row>
    <row r="69" spans="2:11">
      <c r="B69" t="s">
        <v>81</v>
      </c>
      <c r="C69" s="94" t="s">
        <v>101</v>
      </c>
      <c r="D69" t="s">
        <v>175</v>
      </c>
      <c r="E69">
        <v>2</v>
      </c>
      <c r="F69" s="43">
        <v>41408.47152777778</v>
      </c>
      <c r="G69" s="43">
        <v>41410.47152777778</v>
      </c>
      <c r="H69">
        <v>32.17</v>
      </c>
      <c r="I69" t="s">
        <v>131</v>
      </c>
      <c r="J69" s="44">
        <v>457.20800000000003</v>
      </c>
      <c r="K69" s="44">
        <f t="shared" si="1"/>
        <v>88212.068250000011</v>
      </c>
    </row>
    <row r="70" spans="2:11">
      <c r="B70" t="s">
        <v>81</v>
      </c>
      <c r="C70" s="94" t="s">
        <v>103</v>
      </c>
      <c r="D70" t="s">
        <v>175</v>
      </c>
      <c r="E70" t="s">
        <v>77</v>
      </c>
      <c r="F70" s="43">
        <v>41410.47152777778</v>
      </c>
      <c r="G70" s="43">
        <v>41411.47152777778</v>
      </c>
      <c r="H70">
        <v>16</v>
      </c>
      <c r="I70" t="s">
        <v>211</v>
      </c>
      <c r="J70" s="44">
        <v>420.7072</v>
      </c>
      <c r="K70" s="44">
        <f t="shared" si="1"/>
        <v>88632.775450000016</v>
      </c>
    </row>
    <row r="71" spans="2:11">
      <c r="B71" t="s">
        <v>81</v>
      </c>
      <c r="C71" s="94" t="s">
        <v>127</v>
      </c>
      <c r="D71" t="s">
        <v>175</v>
      </c>
      <c r="E71" t="s">
        <v>77</v>
      </c>
      <c r="F71" s="43">
        <v>41411.47152777778</v>
      </c>
      <c r="G71" s="43">
        <v>41414.47152777778</v>
      </c>
      <c r="H71">
        <v>0</v>
      </c>
      <c r="I71" t="s">
        <v>149</v>
      </c>
      <c r="J71" s="44">
        <v>0</v>
      </c>
      <c r="K71" s="44">
        <f t="shared" si="1"/>
        <v>88632.775450000016</v>
      </c>
    </row>
    <row r="72" spans="2:11" s="84" customFormat="1">
      <c r="B72" s="84" t="s">
        <v>81</v>
      </c>
      <c r="C72" s="92" t="s">
        <v>128</v>
      </c>
      <c r="D72" s="84" t="s">
        <v>175</v>
      </c>
      <c r="E72" s="84">
        <v>11</v>
      </c>
      <c r="F72" s="85">
        <v>41400.47152777778</v>
      </c>
      <c r="G72" s="85">
        <v>41415.47152777778</v>
      </c>
      <c r="H72" s="84">
        <v>180.48</v>
      </c>
      <c r="J72" s="87">
        <v>3416.6032000000009</v>
      </c>
      <c r="K72" s="87">
        <f>K71</f>
        <v>88632.775450000016</v>
      </c>
    </row>
    <row r="73" spans="2:11">
      <c r="B73" t="s">
        <v>81</v>
      </c>
      <c r="C73" s="94" t="s">
        <v>117</v>
      </c>
      <c r="D73" t="s">
        <v>175</v>
      </c>
      <c r="E73">
        <v>2</v>
      </c>
      <c r="F73" s="43">
        <v>41400.47152777778</v>
      </c>
      <c r="G73" s="43">
        <v>41402.47152777778</v>
      </c>
      <c r="H73">
        <v>40.32</v>
      </c>
      <c r="I73" t="s">
        <v>210</v>
      </c>
      <c r="J73" s="44">
        <v>996.12800000000016</v>
      </c>
      <c r="K73" s="44">
        <f t="shared" si="1"/>
        <v>89628.903450000013</v>
      </c>
    </row>
    <row r="74" spans="2:11">
      <c r="B74" t="s">
        <v>81</v>
      </c>
      <c r="C74" s="94" t="s">
        <v>118</v>
      </c>
      <c r="D74" t="s">
        <v>175</v>
      </c>
      <c r="E74" t="s">
        <v>77</v>
      </c>
      <c r="F74" s="43">
        <v>41402.47152777778</v>
      </c>
      <c r="G74" s="43">
        <v>41403.47152777778</v>
      </c>
      <c r="H74">
        <v>32</v>
      </c>
      <c r="I74" t="s">
        <v>212</v>
      </c>
      <c r="J74" s="44">
        <v>631.36</v>
      </c>
      <c r="K74" s="44">
        <f t="shared" si="1"/>
        <v>90260.263450000013</v>
      </c>
    </row>
    <row r="75" spans="2:11">
      <c r="B75" t="s">
        <v>81</v>
      </c>
      <c r="C75" s="94" t="s">
        <v>99</v>
      </c>
      <c r="D75" t="s">
        <v>175</v>
      </c>
      <c r="E75">
        <v>5</v>
      </c>
      <c r="F75" s="43">
        <v>41403.47152777778</v>
      </c>
      <c r="G75" s="43">
        <v>41410.47152777778</v>
      </c>
      <c r="H75">
        <v>60</v>
      </c>
      <c r="I75" t="s">
        <v>150</v>
      </c>
      <c r="J75" s="44">
        <v>911.20000000000016</v>
      </c>
      <c r="K75" s="44">
        <f t="shared" si="1"/>
        <v>91171.46345000001</v>
      </c>
    </row>
    <row r="76" spans="2:11">
      <c r="B76" t="s">
        <v>81</v>
      </c>
      <c r="C76" s="94" t="s">
        <v>101</v>
      </c>
      <c r="D76" t="s">
        <v>175</v>
      </c>
      <c r="E76">
        <v>2</v>
      </c>
      <c r="F76" s="43">
        <v>41410.47152777778</v>
      </c>
      <c r="G76" s="43">
        <v>41414.47152777778</v>
      </c>
      <c r="H76">
        <v>32.17</v>
      </c>
      <c r="I76" t="s">
        <v>138</v>
      </c>
      <c r="J76" s="44">
        <v>457.20800000000003</v>
      </c>
      <c r="K76" s="44">
        <f t="shared" si="1"/>
        <v>91628.671450000009</v>
      </c>
    </row>
    <row r="77" spans="2:11">
      <c r="B77" t="s">
        <v>81</v>
      </c>
      <c r="C77" s="94" t="s">
        <v>103</v>
      </c>
      <c r="D77" t="s">
        <v>175</v>
      </c>
      <c r="E77" t="s">
        <v>77</v>
      </c>
      <c r="F77" s="43">
        <v>41414.47152777778</v>
      </c>
      <c r="G77" s="43">
        <v>41415.47152777778</v>
      </c>
      <c r="H77">
        <v>16</v>
      </c>
      <c r="I77" t="s">
        <v>140</v>
      </c>
      <c r="J77" s="44">
        <v>420.7072</v>
      </c>
      <c r="K77" s="44">
        <f t="shared" si="1"/>
        <v>92049.378650000013</v>
      </c>
    </row>
    <row r="78" spans="2:11">
      <c r="B78" t="s">
        <v>81</v>
      </c>
      <c r="C78" s="94" t="s">
        <v>132</v>
      </c>
      <c r="D78" t="s">
        <v>176</v>
      </c>
      <c r="E78">
        <v>0</v>
      </c>
      <c r="F78" s="43">
        <v>41415.47152777778</v>
      </c>
      <c r="G78" s="43">
        <v>41415.47152777778</v>
      </c>
      <c r="H78">
        <v>0</v>
      </c>
      <c r="I78" t="s">
        <v>189</v>
      </c>
      <c r="J78" s="44">
        <v>0</v>
      </c>
      <c r="K78" s="44">
        <f t="shared" si="1"/>
        <v>92049.378650000013</v>
      </c>
    </row>
    <row r="79" spans="2:11">
      <c r="B79" t="s">
        <v>81</v>
      </c>
      <c r="C79" s="93" t="s">
        <v>133</v>
      </c>
      <c r="D79" t="s">
        <v>175</v>
      </c>
      <c r="E79">
        <v>5</v>
      </c>
      <c r="F79" s="43">
        <v>41415.47152777778</v>
      </c>
      <c r="G79" s="43">
        <v>41422.47152777778</v>
      </c>
      <c r="H79">
        <v>140</v>
      </c>
      <c r="I79" t="s">
        <v>213</v>
      </c>
      <c r="J79" s="44">
        <v>2450.8000000000002</v>
      </c>
      <c r="K79" s="44">
        <f t="shared" si="1"/>
        <v>94500.178650000016</v>
      </c>
    </row>
    <row r="80" spans="2:11">
      <c r="B80" t="s">
        <v>81</v>
      </c>
      <c r="C80" s="93" t="s">
        <v>134</v>
      </c>
      <c r="D80" t="s">
        <v>175</v>
      </c>
      <c r="E80">
        <v>2</v>
      </c>
      <c r="F80" s="43">
        <v>41422.47152777778</v>
      </c>
      <c r="G80" s="43">
        <v>41424.47152777778</v>
      </c>
      <c r="H80">
        <v>88</v>
      </c>
      <c r="I80" t="s">
        <v>143</v>
      </c>
      <c r="J80" s="44">
        <v>1830.96</v>
      </c>
      <c r="K80" s="44">
        <f t="shared" si="1"/>
        <v>96331.138650000023</v>
      </c>
    </row>
    <row r="81" spans="2:11">
      <c r="B81" t="s">
        <v>81</v>
      </c>
      <c r="C81" s="93" t="s">
        <v>135</v>
      </c>
      <c r="D81" t="s">
        <v>176</v>
      </c>
      <c r="E81">
        <v>0</v>
      </c>
      <c r="F81" s="43">
        <v>41424.47152777778</v>
      </c>
      <c r="G81" s="43">
        <v>41424.47152777778</v>
      </c>
      <c r="H81">
        <v>0</v>
      </c>
      <c r="I81" t="s">
        <v>170</v>
      </c>
      <c r="J81" s="44">
        <v>0</v>
      </c>
      <c r="K81" s="44">
        <f t="shared" si="1"/>
        <v>96331.138650000023</v>
      </c>
    </row>
    <row r="82" spans="2:11" s="84" customFormat="1">
      <c r="B82" s="84" t="s">
        <v>136</v>
      </c>
      <c r="C82" s="89" t="s">
        <v>136</v>
      </c>
      <c r="D82" s="84" t="s">
        <v>175</v>
      </c>
      <c r="E82" s="84">
        <v>5.29</v>
      </c>
      <c r="F82" s="85">
        <v>41424.47152777778</v>
      </c>
      <c r="G82" s="85">
        <v>41431.608333333337</v>
      </c>
      <c r="H82" s="84">
        <v>152</v>
      </c>
      <c r="J82" s="87">
        <v>3243.7485714285717</v>
      </c>
      <c r="K82" s="87">
        <f>K81</f>
        <v>96331.138650000023</v>
      </c>
    </row>
    <row r="83" spans="2:11">
      <c r="B83" t="s">
        <v>136</v>
      </c>
      <c r="C83" s="90" t="s">
        <v>169</v>
      </c>
      <c r="D83" t="s">
        <v>175</v>
      </c>
      <c r="E83">
        <v>4.29</v>
      </c>
      <c r="F83" s="43">
        <v>41424.47152777778</v>
      </c>
      <c r="G83" s="43">
        <v>41430.608333333337</v>
      </c>
      <c r="H83">
        <v>120</v>
      </c>
      <c r="I83" t="s">
        <v>151</v>
      </c>
      <c r="J83" s="44">
        <v>2485.0285714285715</v>
      </c>
      <c r="K83" s="44">
        <f t="shared" si="1"/>
        <v>98816.167221428594</v>
      </c>
    </row>
    <row r="84" spans="2:11">
      <c r="B84" t="s">
        <v>136</v>
      </c>
      <c r="C84" s="90" t="s">
        <v>137</v>
      </c>
      <c r="D84" t="s">
        <v>176</v>
      </c>
      <c r="E84">
        <v>0</v>
      </c>
      <c r="F84" s="43">
        <v>41430.608333333337</v>
      </c>
      <c r="G84" s="43">
        <v>41430.608333333337</v>
      </c>
      <c r="H84">
        <v>0</v>
      </c>
      <c r="I84" t="s">
        <v>148</v>
      </c>
      <c r="J84" s="44">
        <v>0</v>
      </c>
      <c r="K84" s="44">
        <f t="shared" si="1"/>
        <v>98816.167221428594</v>
      </c>
    </row>
    <row r="85" spans="2:11">
      <c r="B85" t="s">
        <v>136</v>
      </c>
      <c r="C85" s="90" t="s">
        <v>139</v>
      </c>
      <c r="D85" t="s">
        <v>175</v>
      </c>
      <c r="E85" t="s">
        <v>77</v>
      </c>
      <c r="F85" s="43">
        <v>41430.608333333337</v>
      </c>
      <c r="G85" s="43">
        <v>41431.608333333337</v>
      </c>
      <c r="H85">
        <v>32</v>
      </c>
      <c r="I85" t="s">
        <v>171</v>
      </c>
      <c r="J85" s="44">
        <v>758.72</v>
      </c>
      <c r="K85" s="44">
        <f t="shared" si="1"/>
        <v>99574.887221428595</v>
      </c>
    </row>
    <row r="86" spans="2:11" s="84" customFormat="1">
      <c r="B86" s="84" t="s">
        <v>22</v>
      </c>
      <c r="C86" s="84" t="s">
        <v>22</v>
      </c>
      <c r="D86" s="84" t="s">
        <v>175</v>
      </c>
      <c r="E86" s="84">
        <v>15.33</v>
      </c>
      <c r="F86" s="85">
        <v>41431.608333333337</v>
      </c>
      <c r="G86" s="85">
        <v>41453.344444444447</v>
      </c>
      <c r="H86" s="84">
        <v>225.33</v>
      </c>
      <c r="J86" s="87">
        <v>5275.0266666666676</v>
      </c>
      <c r="K86" s="87">
        <f>K85</f>
        <v>99574.887221428595</v>
      </c>
    </row>
    <row r="87" spans="2:11">
      <c r="B87" t="s">
        <v>22</v>
      </c>
      <c r="C87" s="88" t="s">
        <v>141</v>
      </c>
      <c r="D87" t="s">
        <v>175</v>
      </c>
      <c r="E87">
        <v>5.33</v>
      </c>
      <c r="F87" s="43">
        <v>41431.608333333337</v>
      </c>
      <c r="G87" s="43">
        <v>41439.344444444447</v>
      </c>
      <c r="H87">
        <v>85.33</v>
      </c>
      <c r="I87" t="s">
        <v>172</v>
      </c>
      <c r="J87" s="44">
        <v>2298.0266666666671</v>
      </c>
      <c r="K87" s="44">
        <f t="shared" si="1"/>
        <v>101872.91388809527</v>
      </c>
    </row>
    <row r="88" spans="2:11">
      <c r="B88" t="s">
        <v>22</v>
      </c>
      <c r="C88" s="88" t="s">
        <v>142</v>
      </c>
      <c r="D88" t="s">
        <v>175</v>
      </c>
      <c r="E88">
        <v>5</v>
      </c>
      <c r="F88" s="43">
        <v>41439.344444444447</v>
      </c>
      <c r="G88" s="43">
        <v>41446.344444444447</v>
      </c>
      <c r="H88">
        <v>80</v>
      </c>
      <c r="I88" t="s">
        <v>173</v>
      </c>
      <c r="J88" s="44">
        <v>1656</v>
      </c>
      <c r="K88" s="44">
        <f t="shared" si="1"/>
        <v>103528.91388809527</v>
      </c>
    </row>
    <row r="89" spans="2:11">
      <c r="B89" t="s">
        <v>22</v>
      </c>
      <c r="C89" s="88" t="s">
        <v>144</v>
      </c>
      <c r="D89" t="s">
        <v>175</v>
      </c>
      <c r="E89">
        <v>5</v>
      </c>
      <c r="F89" s="43">
        <v>41446.344444444447</v>
      </c>
      <c r="G89" s="43">
        <v>41453.344444444447</v>
      </c>
      <c r="H89">
        <v>60</v>
      </c>
      <c r="I89" t="s">
        <v>174</v>
      </c>
      <c r="J89" s="44">
        <v>1321</v>
      </c>
      <c r="K89" s="44">
        <f t="shared" si="1"/>
        <v>104849.91388809527</v>
      </c>
    </row>
    <row r="90" spans="2:11">
      <c r="B90" t="s">
        <v>22</v>
      </c>
      <c r="C90" s="88" t="s">
        <v>145</v>
      </c>
      <c r="D90" t="s">
        <v>176</v>
      </c>
      <c r="E90">
        <v>0</v>
      </c>
      <c r="F90" s="43">
        <v>41453.344444444447</v>
      </c>
      <c r="G90" s="43">
        <v>41453.344444444447</v>
      </c>
      <c r="H90">
        <v>0</v>
      </c>
      <c r="I90" t="s">
        <v>197</v>
      </c>
      <c r="J90" s="44">
        <v>0</v>
      </c>
      <c r="K90" s="44">
        <f t="shared" si="1"/>
        <v>104849.91388809527</v>
      </c>
    </row>
    <row r="91" spans="2:11">
      <c r="B91" t="s">
        <v>22</v>
      </c>
      <c r="C91" t="s">
        <v>146</v>
      </c>
      <c r="D91" t="s">
        <v>175</v>
      </c>
      <c r="E91">
        <v>5</v>
      </c>
      <c r="F91" s="43">
        <v>41453.344444444447</v>
      </c>
      <c r="G91" s="43">
        <v>41460.344444444447</v>
      </c>
      <c r="H91">
        <v>120</v>
      </c>
      <c r="I91" t="s">
        <v>198</v>
      </c>
      <c r="J91" s="44">
        <v>2771.6</v>
      </c>
      <c r="K91" s="44">
        <f t="shared" si="1"/>
        <v>107621.51388809527</v>
      </c>
    </row>
    <row r="92" spans="2:11">
      <c r="B92" t="s">
        <v>215</v>
      </c>
      <c r="C92" t="s">
        <v>147</v>
      </c>
      <c r="D92" t="s">
        <v>175</v>
      </c>
      <c r="E92" t="s">
        <v>77</v>
      </c>
      <c r="F92" s="43">
        <v>41460.344444444447</v>
      </c>
      <c r="G92" s="43">
        <v>41463.344444444447</v>
      </c>
      <c r="H92">
        <v>32</v>
      </c>
      <c r="I92" t="s">
        <v>199</v>
      </c>
      <c r="J92" s="44">
        <v>758.72</v>
      </c>
      <c r="K92" s="44">
        <f t="shared" si="1"/>
        <v>108380.23388809527</v>
      </c>
    </row>
    <row r="93" spans="2:11">
      <c r="B93" t="s">
        <v>215</v>
      </c>
      <c r="C93" t="s">
        <v>188</v>
      </c>
      <c r="D93" t="s">
        <v>176</v>
      </c>
      <c r="E93">
        <v>0</v>
      </c>
      <c r="F93" s="43">
        <v>41277.333333333336</v>
      </c>
      <c r="G93" s="43">
        <v>41277.333333333336</v>
      </c>
      <c r="H93">
        <v>0</v>
      </c>
      <c r="J93" s="44">
        <v>0</v>
      </c>
      <c r="K93" s="44">
        <f t="shared" si="1"/>
        <v>108380.23388809527</v>
      </c>
    </row>
    <row r="96" spans="2:11">
      <c r="B96" s="70" t="s">
        <v>214</v>
      </c>
      <c r="C96" s="70" t="s">
        <v>62</v>
      </c>
      <c r="D96" s="70" t="s">
        <v>175</v>
      </c>
      <c r="E96" s="70">
        <v>132.03</v>
      </c>
      <c r="F96" s="71">
        <v>41277.333333333336</v>
      </c>
      <c r="G96" s="71">
        <v>41463.344444444447</v>
      </c>
      <c r="H96" s="72">
        <v>6067.25</v>
      </c>
      <c r="I96" s="70"/>
      <c r="J96" s="73">
        <v>180174.67922142861</v>
      </c>
    </row>
    <row r="97" spans="2:10">
      <c r="B97" s="70" t="s">
        <v>214</v>
      </c>
      <c r="C97" s="70" t="s">
        <v>63</v>
      </c>
      <c r="D97" s="70" t="s">
        <v>176</v>
      </c>
      <c r="E97" s="70">
        <v>0</v>
      </c>
      <c r="F97" s="71">
        <v>41277.333333333336</v>
      </c>
      <c r="G97" s="71">
        <v>41277.333333333336</v>
      </c>
      <c r="H97" s="70">
        <v>0</v>
      </c>
      <c r="I97" s="70"/>
      <c r="J97" s="73">
        <v>0</v>
      </c>
    </row>
    <row r="98" spans="2:10">
      <c r="B98" t="s">
        <v>19</v>
      </c>
      <c r="C98" t="s">
        <v>64</v>
      </c>
      <c r="D98" t="s">
        <v>175</v>
      </c>
      <c r="E98">
        <v>36.200000000000003</v>
      </c>
      <c r="F98" s="43">
        <v>41277.333333333336</v>
      </c>
      <c r="G98" s="43">
        <v>41327.4</v>
      </c>
      <c r="H98">
        <v>488</v>
      </c>
      <c r="J98" s="44">
        <v>19757.576380952381</v>
      </c>
    </row>
    <row r="99" spans="2:10">
      <c r="B99" s="74" t="s">
        <v>81</v>
      </c>
      <c r="C99" s="74" t="s">
        <v>81</v>
      </c>
      <c r="D99" s="74" t="s">
        <v>175</v>
      </c>
      <c r="E99" s="74">
        <v>110.7</v>
      </c>
      <c r="F99" s="75">
        <v>41277.333333333336</v>
      </c>
      <c r="G99" s="75">
        <v>41431.608333333337</v>
      </c>
      <c r="H99" s="76">
        <v>2033.12</v>
      </c>
      <c r="I99" s="74"/>
      <c r="J99" s="77">
        <v>79817.310840476202</v>
      </c>
    </row>
    <row r="100" spans="2:10">
      <c r="B100" s="74" t="s">
        <v>81</v>
      </c>
      <c r="C100" s="78" t="s">
        <v>82</v>
      </c>
      <c r="D100" s="74" t="s">
        <v>175</v>
      </c>
      <c r="E100" s="74">
        <v>3</v>
      </c>
      <c r="F100" s="75">
        <v>41302.400000000001</v>
      </c>
      <c r="G100" s="75">
        <v>41305.4</v>
      </c>
      <c r="H100" s="74">
        <v>72</v>
      </c>
      <c r="I100" s="74" t="s">
        <v>164</v>
      </c>
      <c r="J100" s="77">
        <v>1483.92</v>
      </c>
    </row>
    <row r="101" spans="2:10">
      <c r="B101" s="74" t="s">
        <v>81</v>
      </c>
      <c r="C101" s="78" t="s">
        <v>83</v>
      </c>
      <c r="D101" s="74" t="s">
        <v>175</v>
      </c>
      <c r="E101" s="74">
        <v>3</v>
      </c>
      <c r="F101" s="75">
        <v>41302.400000000001</v>
      </c>
      <c r="G101" s="75">
        <v>41305.4</v>
      </c>
      <c r="H101" s="74">
        <v>148</v>
      </c>
      <c r="I101" s="74"/>
      <c r="J101" s="77">
        <v>3024.44</v>
      </c>
    </row>
    <row r="102" spans="2:10">
      <c r="B102" s="74" t="s">
        <v>81</v>
      </c>
      <c r="C102" s="79" t="s">
        <v>87</v>
      </c>
      <c r="D102" s="74" t="s">
        <v>175</v>
      </c>
      <c r="E102" s="74" t="s">
        <v>77</v>
      </c>
      <c r="F102" s="75">
        <v>41305.4</v>
      </c>
      <c r="G102" s="75">
        <v>41306.400000000001</v>
      </c>
      <c r="H102" s="74">
        <v>24</v>
      </c>
      <c r="I102" s="74" t="s">
        <v>200</v>
      </c>
      <c r="J102" s="77">
        <v>609.16</v>
      </c>
    </row>
    <row r="103" spans="2:10">
      <c r="B103" s="74" t="s">
        <v>81</v>
      </c>
      <c r="C103" s="79" t="s">
        <v>88</v>
      </c>
      <c r="D103" s="74" t="s">
        <v>176</v>
      </c>
      <c r="E103" s="74">
        <v>0</v>
      </c>
      <c r="F103" s="75">
        <v>41306.400000000001</v>
      </c>
      <c r="G103" s="75">
        <v>41306.400000000001</v>
      </c>
      <c r="H103" s="74">
        <v>0</v>
      </c>
      <c r="I103" s="74" t="s">
        <v>94</v>
      </c>
      <c r="J103" s="77">
        <v>0</v>
      </c>
    </row>
    <row r="104" spans="2:10">
      <c r="B104" s="74" t="s">
        <v>81</v>
      </c>
      <c r="C104" s="79" t="s">
        <v>167</v>
      </c>
      <c r="D104" s="74" t="s">
        <v>175</v>
      </c>
      <c r="E104" s="74">
        <v>2</v>
      </c>
      <c r="F104" s="75">
        <v>41324.400000000001</v>
      </c>
      <c r="G104" s="75">
        <v>41326.400000000001</v>
      </c>
      <c r="H104" s="74">
        <v>32</v>
      </c>
      <c r="I104" s="74" t="s">
        <v>168</v>
      </c>
      <c r="J104" s="77">
        <v>683.28</v>
      </c>
    </row>
    <row r="105" spans="2:10">
      <c r="B105" s="74" t="s">
        <v>81</v>
      </c>
      <c r="C105" s="78" t="s">
        <v>89</v>
      </c>
      <c r="D105" s="74" t="s">
        <v>175</v>
      </c>
      <c r="E105" s="74">
        <v>105.41</v>
      </c>
      <c r="F105" s="75">
        <v>41277.333333333336</v>
      </c>
      <c r="G105" s="75">
        <v>41424.47152777778</v>
      </c>
      <c r="H105" s="76">
        <v>1605.12</v>
      </c>
      <c r="I105" s="74"/>
      <c r="J105" s="77">
        <v>70772.762269047627</v>
      </c>
    </row>
    <row r="106" spans="2:10">
      <c r="B106" s="74" t="s">
        <v>81</v>
      </c>
      <c r="C106" s="78" t="s">
        <v>136</v>
      </c>
      <c r="D106" s="74" t="s">
        <v>175</v>
      </c>
      <c r="E106" s="74">
        <v>5.29</v>
      </c>
      <c r="F106" s="75">
        <v>41424.47152777778</v>
      </c>
      <c r="G106" s="75">
        <v>41431.608333333337</v>
      </c>
      <c r="H106" s="74">
        <v>152</v>
      </c>
      <c r="I106" s="74"/>
      <c r="J106" s="77">
        <v>3243.7485714285717</v>
      </c>
    </row>
    <row r="107" spans="2:10">
      <c r="B107" s="80" t="s">
        <v>22</v>
      </c>
      <c r="C107" s="80" t="s">
        <v>22</v>
      </c>
      <c r="D107" s="80" t="s">
        <v>175</v>
      </c>
      <c r="E107" s="80">
        <v>15.33</v>
      </c>
      <c r="F107" s="81">
        <v>41431.608333333337</v>
      </c>
      <c r="G107" s="81">
        <v>41453.344444444447</v>
      </c>
      <c r="H107" s="80">
        <v>225.33</v>
      </c>
      <c r="I107" s="80"/>
      <c r="J107" s="82">
        <v>5275.0266666666676</v>
      </c>
    </row>
    <row r="108" spans="2:10">
      <c r="B108" s="80" t="s">
        <v>22</v>
      </c>
      <c r="C108" s="83" t="s">
        <v>146</v>
      </c>
      <c r="D108" s="80" t="s">
        <v>175</v>
      </c>
      <c r="E108" s="80">
        <v>5</v>
      </c>
      <c r="F108" s="81">
        <v>41453.344444444447</v>
      </c>
      <c r="G108" s="81">
        <v>41460.344444444447</v>
      </c>
      <c r="H108" s="80">
        <v>120</v>
      </c>
      <c r="I108" s="80" t="s">
        <v>198</v>
      </c>
      <c r="J108" s="82">
        <v>2771.6</v>
      </c>
    </row>
    <row r="109" spans="2:10">
      <c r="B109" t="s">
        <v>215</v>
      </c>
      <c r="C109" s="14" t="s">
        <v>147</v>
      </c>
      <c r="D109" t="s">
        <v>175</v>
      </c>
      <c r="E109" t="s">
        <v>77</v>
      </c>
      <c r="F109" s="43">
        <v>41460.344444444447</v>
      </c>
      <c r="G109" s="43">
        <v>41463.344444444447</v>
      </c>
      <c r="H109">
        <v>32</v>
      </c>
      <c r="I109" t="s">
        <v>199</v>
      </c>
      <c r="J109" s="44">
        <v>758.72</v>
      </c>
    </row>
    <row r="110" spans="2:10">
      <c r="B110" t="s">
        <v>215</v>
      </c>
      <c r="C110" s="14" t="s">
        <v>188</v>
      </c>
      <c r="D110" t="s">
        <v>176</v>
      </c>
      <c r="E110">
        <v>0</v>
      </c>
      <c r="F110" s="43">
        <v>41277.333333333336</v>
      </c>
      <c r="G110" s="43">
        <v>41277.333333333336</v>
      </c>
      <c r="H110">
        <v>0</v>
      </c>
      <c r="J110" s="44">
        <v>0</v>
      </c>
    </row>
    <row r="111" spans="2:10">
      <c r="J111" s="44"/>
    </row>
    <row r="112" spans="2:10">
      <c r="J112" s="44"/>
    </row>
    <row r="113" spans="5:10">
      <c r="J113" s="44"/>
    </row>
    <row r="115" spans="5:10">
      <c r="J115" s="44"/>
    </row>
    <row r="116" spans="5:10">
      <c r="J116" s="44"/>
    </row>
    <row r="117" spans="5:10">
      <c r="E117">
        <v>36.200000000000003</v>
      </c>
      <c r="J117" s="44"/>
    </row>
    <row r="118" spans="5:10">
      <c r="E118">
        <v>0.86</v>
      </c>
      <c r="J118" s="44"/>
    </row>
    <row r="119" spans="5:10">
      <c r="E119">
        <v>4.2</v>
      </c>
      <c r="J119" s="44"/>
    </row>
    <row r="120" spans="5:10">
      <c r="E120">
        <v>0.71</v>
      </c>
      <c r="J120" s="44"/>
    </row>
    <row r="121" spans="5:10">
      <c r="E121">
        <v>1.33</v>
      </c>
      <c r="J121" s="44"/>
    </row>
    <row r="122" spans="5:10">
      <c r="E122">
        <v>1.67</v>
      </c>
    </row>
    <row r="123" spans="5:10">
      <c r="E123">
        <v>1.43</v>
      </c>
    </row>
    <row r="124" spans="5:10">
      <c r="E124">
        <v>6</v>
      </c>
    </row>
    <row r="125" spans="5:10">
      <c r="E125">
        <v>1</v>
      </c>
    </row>
    <row r="126" spans="5:10">
      <c r="E126">
        <v>0</v>
      </c>
    </row>
    <row r="127" spans="5:10">
      <c r="E127">
        <v>1</v>
      </c>
    </row>
    <row r="128" spans="5:10">
      <c r="E128">
        <v>15</v>
      </c>
    </row>
    <row r="129" spans="5:5">
      <c r="E129">
        <v>3</v>
      </c>
    </row>
    <row r="130" spans="5:5">
      <c r="E130">
        <v>0</v>
      </c>
    </row>
    <row r="131" spans="5:5">
      <c r="E131"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3:D11"/>
  <sheetViews>
    <sheetView showGridLines="0" workbookViewId="0">
      <selection activeCell="B9" sqref="B9"/>
    </sheetView>
  </sheetViews>
  <sheetFormatPr defaultRowHeight="15"/>
  <cols>
    <col min="1" max="1" width="18" customWidth="1"/>
    <col min="2" max="2" width="19.5703125" bestFit="1" customWidth="1"/>
    <col min="3" max="3" width="7.140625" customWidth="1"/>
    <col min="4" max="4" width="12.7109375" bestFit="1" customWidth="1"/>
  </cols>
  <sheetData>
    <row r="3" spans="1:4">
      <c r="A3" s="13" t="s">
        <v>187</v>
      </c>
      <c r="B3" s="13" t="s">
        <v>217</v>
      </c>
    </row>
    <row r="4" spans="1:4">
      <c r="A4" s="13" t="s">
        <v>186</v>
      </c>
      <c r="B4" t="s">
        <v>175</v>
      </c>
      <c r="C4" t="s">
        <v>176</v>
      </c>
      <c r="D4" t="s">
        <v>29</v>
      </c>
    </row>
    <row r="5" spans="1:4">
      <c r="A5" s="14" t="s">
        <v>81</v>
      </c>
      <c r="B5" s="69">
        <v>280404.26277380966</v>
      </c>
      <c r="C5" s="69">
        <v>0</v>
      </c>
      <c r="D5" s="69">
        <v>280404.26277380966</v>
      </c>
    </row>
    <row r="6" spans="1:4">
      <c r="A6" s="14" t="s">
        <v>215</v>
      </c>
      <c r="B6" s="69">
        <v>758.72</v>
      </c>
      <c r="C6" s="69"/>
      <c r="D6" s="69">
        <v>758.72</v>
      </c>
    </row>
    <row r="7" spans="1:4">
      <c r="A7" s="14" t="s">
        <v>136</v>
      </c>
      <c r="B7" s="69">
        <v>6487.4971428571434</v>
      </c>
      <c r="C7" s="69">
        <v>0</v>
      </c>
      <c r="D7" s="69">
        <v>6487.4971428571434</v>
      </c>
    </row>
    <row r="8" spans="1:4">
      <c r="A8" s="14" t="s">
        <v>22</v>
      </c>
      <c r="B8" s="69">
        <v>13321.653333333335</v>
      </c>
      <c r="C8" s="69">
        <v>0</v>
      </c>
      <c r="D8" s="69">
        <v>13321.653333333335</v>
      </c>
    </row>
    <row r="9" spans="1:4">
      <c r="A9" s="14" t="s">
        <v>19</v>
      </c>
      <c r="B9" s="69">
        <v>39515.152761904756</v>
      </c>
      <c r="C9" s="69">
        <v>0</v>
      </c>
      <c r="D9" s="69">
        <v>39515.152761904756</v>
      </c>
    </row>
    <row r="10" spans="1:4">
      <c r="A10" s="14" t="s">
        <v>214</v>
      </c>
      <c r="B10" s="69">
        <v>180174.67922142861</v>
      </c>
      <c r="C10" s="69">
        <v>0</v>
      </c>
      <c r="D10" s="69">
        <v>180174.67922142861</v>
      </c>
    </row>
    <row r="11" spans="1:4">
      <c r="A11" s="14" t="s">
        <v>29</v>
      </c>
      <c r="B11" s="69">
        <v>520661.96523333341</v>
      </c>
      <c r="C11" s="69">
        <v>0</v>
      </c>
      <c r="D11" s="69">
        <v>520661.96523333341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J30"/>
  <sheetViews>
    <sheetView showGridLines="0" zoomScale="80" zoomScaleNormal="80" workbookViewId="0">
      <pane xSplit="1" topLeftCell="I1" activePane="topRight" state="frozenSplit"/>
      <selection pane="topRight" activeCell="J15" sqref="J15:P15"/>
    </sheetView>
  </sheetViews>
  <sheetFormatPr defaultRowHeight="15"/>
  <cols>
    <col min="1" max="1" width="13.140625" bestFit="1" customWidth="1"/>
    <col min="2" max="10" width="15" bestFit="1" customWidth="1"/>
    <col min="11" max="11" width="15.28515625" bestFit="1" customWidth="1"/>
    <col min="12" max="19" width="15" bestFit="1" customWidth="1"/>
    <col min="20" max="22" width="17" bestFit="1" customWidth="1"/>
    <col min="23" max="27" width="15" bestFit="1" customWidth="1"/>
    <col min="28" max="36" width="15.28515625" bestFit="1" customWidth="1"/>
  </cols>
  <sheetData>
    <row r="1" spans="1:36" s="68" customFormat="1">
      <c r="B1" s="95">
        <v>41275</v>
      </c>
      <c r="C1" s="95">
        <v>41306</v>
      </c>
      <c r="D1" s="95">
        <v>41334</v>
      </c>
      <c r="E1" s="95">
        <v>41365</v>
      </c>
      <c r="F1" s="95">
        <v>41395</v>
      </c>
      <c r="G1" s="95">
        <v>41426</v>
      </c>
      <c r="H1" s="95">
        <v>41456</v>
      </c>
      <c r="I1" s="95">
        <v>41487</v>
      </c>
      <c r="J1" s="95">
        <v>41518</v>
      </c>
      <c r="K1" s="95">
        <v>41548</v>
      </c>
      <c r="L1" s="95">
        <v>41579</v>
      </c>
      <c r="M1" s="95">
        <v>41609</v>
      </c>
      <c r="N1" s="95">
        <v>41640</v>
      </c>
      <c r="O1" s="95">
        <v>41671</v>
      </c>
      <c r="P1" s="95">
        <v>41699</v>
      </c>
      <c r="Q1" s="95">
        <v>41730</v>
      </c>
      <c r="R1" s="95">
        <v>41760</v>
      </c>
      <c r="S1" s="95">
        <v>41791</v>
      </c>
      <c r="T1" s="95">
        <v>41821</v>
      </c>
      <c r="U1" s="95">
        <v>41852</v>
      </c>
      <c r="V1" s="95">
        <v>41883</v>
      </c>
      <c r="W1" s="95">
        <v>41913</v>
      </c>
      <c r="X1" s="95">
        <v>41944</v>
      </c>
      <c r="Y1" s="95">
        <v>41974</v>
      </c>
      <c r="Z1" s="95">
        <v>42005</v>
      </c>
      <c r="AA1" s="95">
        <v>42036</v>
      </c>
      <c r="AB1" s="95">
        <v>42064</v>
      </c>
      <c r="AC1" s="95">
        <v>42095</v>
      </c>
      <c r="AD1" s="95">
        <v>42125</v>
      </c>
      <c r="AE1" s="95">
        <v>42156</v>
      </c>
      <c r="AF1" s="95">
        <v>42186</v>
      </c>
      <c r="AG1" s="95">
        <v>42217</v>
      </c>
      <c r="AH1" s="95">
        <v>42248</v>
      </c>
      <c r="AI1" s="95">
        <v>42278</v>
      </c>
      <c r="AJ1" s="95">
        <v>42309</v>
      </c>
    </row>
    <row r="2" spans="1:36">
      <c r="A2" s="84" t="s">
        <v>219</v>
      </c>
      <c r="B2" s="105">
        <v>-176055</v>
      </c>
      <c r="C2" s="105">
        <v>-176055</v>
      </c>
      <c r="D2" s="105">
        <v>-176055</v>
      </c>
      <c r="E2" s="105">
        <v>-176055</v>
      </c>
      <c r="F2" s="105">
        <v>-176055</v>
      </c>
      <c r="G2" s="105">
        <v>-176055</v>
      </c>
      <c r="H2" s="105">
        <v>-176055</v>
      </c>
      <c r="I2" s="105">
        <v>-176055</v>
      </c>
      <c r="J2" s="105">
        <v>-176055</v>
      </c>
      <c r="K2" s="105">
        <f>J2-(J2*J8)</f>
        <v>-167252.25</v>
      </c>
      <c r="L2" s="105">
        <f t="shared" ref="L2:AJ2" si="0">K2-(K2*K8)</f>
        <v>-153872.07</v>
      </c>
      <c r="M2" s="105">
        <f t="shared" si="0"/>
        <v>-141562.30439999999</v>
      </c>
      <c r="N2" s="105">
        <f t="shared" si="0"/>
        <v>-127406.07395999999</v>
      </c>
      <c r="O2" s="105">
        <f t="shared" si="0"/>
        <v>-108295.162866</v>
      </c>
      <c r="P2" s="105">
        <f t="shared" si="0"/>
        <v>-92050.888436099995</v>
      </c>
      <c r="Q2" s="105">
        <f t="shared" si="0"/>
        <v>-73640.710748879996</v>
      </c>
      <c r="R2" s="105">
        <f t="shared" si="0"/>
        <v>-58912.568599103994</v>
      </c>
      <c r="S2" s="105">
        <f t="shared" si="0"/>
        <v>-44184.426449327992</v>
      </c>
      <c r="T2" s="105">
        <f t="shared" si="0"/>
        <v>-29603.565721049752</v>
      </c>
      <c r="U2" s="105">
        <f t="shared" si="0"/>
        <v>-19834.389033103333</v>
      </c>
      <c r="V2" s="105">
        <f t="shared" si="0"/>
        <v>-13289.040652179232</v>
      </c>
      <c r="W2" s="105">
        <f t="shared" si="0"/>
        <v>-8903.6572369600854</v>
      </c>
      <c r="X2" s="105">
        <f t="shared" si="0"/>
        <v>-5965.4503487632574</v>
      </c>
      <c r="Y2" s="105">
        <f t="shared" si="0"/>
        <v>-3996.8517336713821</v>
      </c>
      <c r="Z2" s="105">
        <f t="shared" si="0"/>
        <v>-2677.8906615598262</v>
      </c>
      <c r="AA2" s="105">
        <f t="shared" si="0"/>
        <v>-1794.1867432450836</v>
      </c>
      <c r="AB2" s="105">
        <f t="shared" si="0"/>
        <v>-1202.105117974206</v>
      </c>
      <c r="AC2" s="105">
        <f t="shared" si="0"/>
        <v>-805.41042904271808</v>
      </c>
      <c r="AD2" s="105">
        <f t="shared" si="0"/>
        <v>-539.62498745862104</v>
      </c>
      <c r="AE2" s="105">
        <f t="shared" si="0"/>
        <v>-361.54874159727609</v>
      </c>
      <c r="AF2" s="105">
        <f t="shared" si="0"/>
        <v>-242.23765687017499</v>
      </c>
      <c r="AG2" s="105">
        <f t="shared" si="0"/>
        <v>-162.29923010301724</v>
      </c>
      <c r="AH2" s="105">
        <f t="shared" si="0"/>
        <v>-108.74048416902156</v>
      </c>
      <c r="AI2" s="105">
        <f t="shared" si="0"/>
        <v>-72.856124393244443</v>
      </c>
      <c r="AJ2" s="105">
        <f t="shared" si="0"/>
        <v>-48.813603343473773</v>
      </c>
    </row>
    <row r="3" spans="1:36">
      <c r="A3" s="84" t="s">
        <v>214</v>
      </c>
      <c r="B3" s="105">
        <v>-13457.336380952383</v>
      </c>
      <c r="C3" s="105">
        <v>-11417.76</v>
      </c>
      <c r="D3" s="105">
        <v>-24171.03829523798</v>
      </c>
      <c r="E3" s="105">
        <v>-7260.9370666666664</v>
      </c>
      <c r="F3" s="105">
        <v>-14414.620800000004</v>
      </c>
      <c r="G3" s="105">
        <v>-12190.668800000003</v>
      </c>
      <c r="H3" s="105">
        <v>-116039.53406190479</v>
      </c>
      <c r="I3" s="105">
        <v>-3530.3199999999997</v>
      </c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</row>
    <row r="4" spans="1:36">
      <c r="A4" s="84" t="s">
        <v>223</v>
      </c>
      <c r="B4" s="105">
        <v>-13457.336380952383</v>
      </c>
      <c r="C4" s="105">
        <f>C3+B4</f>
        <v>-24875.096380952382</v>
      </c>
      <c r="D4" s="105">
        <f t="shared" ref="D4:I4" si="1">D3+C4</f>
        <v>-49046.134676190362</v>
      </c>
      <c r="E4" s="105">
        <f t="shared" si="1"/>
        <v>-56307.071742857028</v>
      </c>
      <c r="F4" s="105">
        <f t="shared" si="1"/>
        <v>-70721.692542857025</v>
      </c>
      <c r="G4" s="105">
        <f t="shared" si="1"/>
        <v>-82912.361342857024</v>
      </c>
      <c r="H4" s="105">
        <f t="shared" si="1"/>
        <v>-198951.89540476183</v>
      </c>
      <c r="I4" s="105">
        <f t="shared" si="1"/>
        <v>-202482.21540476184</v>
      </c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</row>
    <row r="5" spans="1:36" s="100" customFormat="1">
      <c r="A5" s="99" t="s">
        <v>222</v>
      </c>
      <c r="B5" s="107"/>
      <c r="C5" s="107"/>
      <c r="D5" s="107"/>
      <c r="E5" s="107"/>
      <c r="F5" s="107"/>
      <c r="G5" s="107"/>
      <c r="H5" s="107"/>
      <c r="I5" s="107"/>
      <c r="J5" s="107">
        <f t="shared" ref="J5" si="2">(J8*J2)*-1</f>
        <v>8802.75</v>
      </c>
      <c r="K5" s="107">
        <f>J5+(K8*K2)*-1</f>
        <v>22182.93</v>
      </c>
      <c r="L5" s="107">
        <f t="shared" ref="L5:AJ5" si="3">K5+(L8*L2)*-1</f>
        <v>34492.695599999999</v>
      </c>
      <c r="M5" s="107">
        <f t="shared" si="3"/>
        <v>48648.926039999998</v>
      </c>
      <c r="N5" s="107">
        <f t="shared" si="3"/>
        <v>67759.837134000001</v>
      </c>
      <c r="O5" s="107">
        <f t="shared" si="3"/>
        <v>84004.111563900005</v>
      </c>
      <c r="P5" s="107">
        <f t="shared" si="3"/>
        <v>102414.28925112</v>
      </c>
      <c r="Q5" s="107">
        <f t="shared" si="3"/>
        <v>117142.43140089601</v>
      </c>
      <c r="R5" s="107">
        <f t="shared" si="3"/>
        <v>131870.57355067201</v>
      </c>
      <c r="S5" s="107">
        <f t="shared" si="3"/>
        <v>146451.43427895024</v>
      </c>
      <c r="T5" s="107">
        <f t="shared" si="3"/>
        <v>156220.61096689667</v>
      </c>
      <c r="U5" s="107">
        <f t="shared" si="3"/>
        <v>162765.95934782075</v>
      </c>
      <c r="V5" s="107">
        <f t="shared" si="3"/>
        <v>167151.34276303989</v>
      </c>
      <c r="W5" s="107">
        <f t="shared" si="3"/>
        <v>170089.54965123671</v>
      </c>
      <c r="X5" s="107">
        <f t="shared" si="3"/>
        <v>172058.14826632859</v>
      </c>
      <c r="Y5" s="107">
        <f t="shared" si="3"/>
        <v>173377.10933844015</v>
      </c>
      <c r="Z5" s="107">
        <f t="shared" si="3"/>
        <v>174260.81325675489</v>
      </c>
      <c r="AA5" s="107">
        <f t="shared" si="3"/>
        <v>174852.89488202578</v>
      </c>
      <c r="AB5" s="107">
        <f t="shared" si="3"/>
        <v>175249.58957095727</v>
      </c>
      <c r="AC5" s="107">
        <f t="shared" si="3"/>
        <v>175515.37501254136</v>
      </c>
      <c r="AD5" s="107">
        <f t="shared" si="3"/>
        <v>175693.4512584027</v>
      </c>
      <c r="AE5" s="107">
        <f t="shared" si="3"/>
        <v>175812.76234312978</v>
      </c>
      <c r="AF5" s="107">
        <f t="shared" si="3"/>
        <v>175892.70076989694</v>
      </c>
      <c r="AG5" s="107">
        <f t="shared" si="3"/>
        <v>175946.25951583093</v>
      </c>
      <c r="AH5" s="107">
        <f t="shared" si="3"/>
        <v>175982.14387560671</v>
      </c>
      <c r="AI5" s="107">
        <f t="shared" si="3"/>
        <v>176006.18639665647</v>
      </c>
      <c r="AJ5" s="107">
        <f t="shared" si="3"/>
        <v>176022.29488575982</v>
      </c>
    </row>
    <row r="6" spans="1:36" s="102" customFormat="1">
      <c r="A6" s="101" t="s">
        <v>224</v>
      </c>
      <c r="B6" s="108"/>
      <c r="C6" s="108"/>
      <c r="D6" s="108"/>
      <c r="E6" s="108"/>
      <c r="F6" s="108"/>
      <c r="G6" s="108"/>
      <c r="H6" s="108"/>
      <c r="I6" s="108"/>
      <c r="J6" s="108">
        <f>I4+J5</f>
        <v>-193679.46540476184</v>
      </c>
      <c r="K6" s="108">
        <f>J6+J5</f>
        <v>-184876.71540476184</v>
      </c>
      <c r="L6" s="108">
        <f t="shared" ref="L6:P6" si="4">K6+K5</f>
        <v>-162693.78540476185</v>
      </c>
      <c r="M6" s="108">
        <f t="shared" si="4"/>
        <v>-128201.08980476184</v>
      </c>
      <c r="N6" s="108">
        <f t="shared" si="4"/>
        <v>-79552.163764761848</v>
      </c>
      <c r="O6" s="108">
        <f t="shared" si="4"/>
        <v>-11792.326630761847</v>
      </c>
      <c r="P6" s="108">
        <f t="shared" si="4"/>
        <v>72211.784933138159</v>
      </c>
      <c r="Q6" s="117"/>
      <c r="R6" s="117"/>
      <c r="S6" s="117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</row>
    <row r="7" spans="1:36" s="80" customFormat="1">
      <c r="A7" s="103" t="s">
        <v>221</v>
      </c>
      <c r="B7" s="109"/>
      <c r="C7" s="109"/>
      <c r="D7" s="109"/>
      <c r="E7" s="109"/>
      <c r="F7" s="109"/>
      <c r="G7" s="109"/>
      <c r="H7" s="109"/>
      <c r="I7" s="109"/>
      <c r="J7" s="109">
        <f t="shared" ref="J7:P7" si="5">J2+J6+J5</f>
        <v>-360931.71540476184</v>
      </c>
      <c r="K7" s="109">
        <f t="shared" si="5"/>
        <v>-329946.03540476185</v>
      </c>
      <c r="L7" s="109">
        <f t="shared" si="5"/>
        <v>-282073.15980476188</v>
      </c>
      <c r="M7" s="109">
        <f t="shared" si="5"/>
        <v>-221114.46816476184</v>
      </c>
      <c r="N7" s="109">
        <f t="shared" si="5"/>
        <v>-139198.40059076183</v>
      </c>
      <c r="O7" s="110">
        <f t="shared" si="5"/>
        <v>-36083.37793286184</v>
      </c>
      <c r="P7" s="110">
        <f t="shared" si="5"/>
        <v>82575.185748158168</v>
      </c>
      <c r="Q7" s="110"/>
      <c r="R7" s="110"/>
      <c r="S7" s="110"/>
      <c r="T7" s="110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</row>
    <row r="8" spans="1:36" s="97" customFormat="1">
      <c r="A8" s="96" t="s">
        <v>220</v>
      </c>
      <c r="J8" s="98">
        <v>0.05</v>
      </c>
      <c r="K8" s="98">
        <v>0.08</v>
      </c>
      <c r="L8" s="98">
        <v>0.08</v>
      </c>
      <c r="M8" s="98">
        <v>0.1</v>
      </c>
      <c r="N8" s="98">
        <v>0.15</v>
      </c>
      <c r="O8" s="98">
        <v>0.15</v>
      </c>
      <c r="P8" s="98">
        <v>0.2</v>
      </c>
      <c r="Q8" s="98">
        <v>0.2</v>
      </c>
      <c r="R8" s="98">
        <v>0.25</v>
      </c>
      <c r="S8" s="98">
        <v>0.33</v>
      </c>
      <c r="T8" s="98">
        <v>0.33</v>
      </c>
      <c r="U8" s="98">
        <v>0.33</v>
      </c>
      <c r="V8" s="98">
        <v>0.33</v>
      </c>
      <c r="W8" s="98">
        <v>0.33</v>
      </c>
      <c r="X8" s="98">
        <v>0.33</v>
      </c>
      <c r="Y8" s="98">
        <v>0.33</v>
      </c>
      <c r="Z8" s="98">
        <v>0.33</v>
      </c>
      <c r="AA8" s="98">
        <v>0.33</v>
      </c>
      <c r="AB8" s="98">
        <v>0.33</v>
      </c>
      <c r="AC8" s="98">
        <v>0.33</v>
      </c>
      <c r="AD8" s="98">
        <v>0.33</v>
      </c>
      <c r="AE8" s="98">
        <v>0.33</v>
      </c>
      <c r="AF8" s="98">
        <v>0.33</v>
      </c>
      <c r="AG8" s="98">
        <v>0.33</v>
      </c>
      <c r="AH8" s="98">
        <v>0.33</v>
      </c>
      <c r="AI8" s="98">
        <v>0.33</v>
      </c>
      <c r="AJ8" s="98">
        <v>0.33</v>
      </c>
    </row>
    <row r="11" spans="1:36" s="68" customFormat="1">
      <c r="B11" s="95">
        <v>41275</v>
      </c>
      <c r="C11" s="95">
        <v>41306</v>
      </c>
      <c r="D11" s="95">
        <v>41334</v>
      </c>
      <c r="E11" s="95">
        <v>41365</v>
      </c>
      <c r="F11" s="95">
        <v>41395</v>
      </c>
      <c r="G11" s="95">
        <v>41426</v>
      </c>
      <c r="H11" s="95">
        <v>41456</v>
      </c>
      <c r="I11" s="95">
        <v>41487</v>
      </c>
      <c r="J11" s="95">
        <v>41518</v>
      </c>
      <c r="K11" s="95">
        <v>41548</v>
      </c>
      <c r="L11" s="95">
        <v>41579</v>
      </c>
      <c r="M11" s="95">
        <v>41609</v>
      </c>
      <c r="N11" s="95">
        <v>41640</v>
      </c>
      <c r="O11" s="95">
        <v>41671</v>
      </c>
      <c r="P11" s="95">
        <v>41699</v>
      </c>
      <c r="Q11" s="95">
        <v>41730</v>
      </c>
      <c r="R11" s="95">
        <v>41760</v>
      </c>
      <c r="S11" s="95">
        <v>41791</v>
      </c>
      <c r="T11" s="95">
        <v>41821</v>
      </c>
      <c r="U11" s="95">
        <v>41852</v>
      </c>
      <c r="V11" s="95">
        <v>41883</v>
      </c>
      <c r="W11" s="95">
        <v>41913</v>
      </c>
      <c r="X11" s="95">
        <v>41944</v>
      </c>
      <c r="Y11" s="95">
        <v>41974</v>
      </c>
      <c r="Z11" s="95">
        <v>42005</v>
      </c>
      <c r="AA11" s="95">
        <v>42036</v>
      </c>
      <c r="AB11" s="95">
        <v>42064</v>
      </c>
      <c r="AC11" s="95">
        <v>42095</v>
      </c>
      <c r="AD11" s="95">
        <v>42125</v>
      </c>
      <c r="AE11" s="95">
        <v>42156</v>
      </c>
      <c r="AF11" s="95">
        <v>42186</v>
      </c>
      <c r="AG11" s="95">
        <v>42217</v>
      </c>
      <c r="AH11" s="95">
        <v>42248</v>
      </c>
      <c r="AI11" s="95">
        <v>42278</v>
      </c>
      <c r="AJ11" s="95">
        <v>42309</v>
      </c>
    </row>
    <row r="12" spans="1:36">
      <c r="A12" s="84" t="s">
        <v>226</v>
      </c>
      <c r="B12" s="111"/>
      <c r="C12" s="111"/>
      <c r="D12" s="111"/>
      <c r="E12" s="111"/>
      <c r="F12" s="111"/>
      <c r="G12" s="111"/>
      <c r="H12" s="111"/>
      <c r="I12" s="111"/>
      <c r="J12" s="111">
        <v>-176055</v>
      </c>
      <c r="K12" s="111">
        <v>-167252.25</v>
      </c>
      <c r="L12" s="111">
        <v>-153872.07</v>
      </c>
      <c r="M12" s="111">
        <v>-138484.86300000001</v>
      </c>
      <c r="N12" s="111">
        <v>-110787.8904</v>
      </c>
      <c r="O12" s="111">
        <v>-88630.312319999997</v>
      </c>
      <c r="P12" s="111">
        <v>-70904.249855999995</v>
      </c>
      <c r="Q12" s="111">
        <v>-53178.187391999993</v>
      </c>
      <c r="R12" s="111">
        <v>-39883.640543999994</v>
      </c>
      <c r="S12" s="111">
        <v>-26722.039164479997</v>
      </c>
      <c r="T12" s="111">
        <v>-17903.766240201599</v>
      </c>
      <c r="U12" s="111">
        <v>-11995.523380935072</v>
      </c>
      <c r="V12" s="111">
        <v>-8037.0006652264983</v>
      </c>
      <c r="W12" s="111">
        <v>-5384.7904457017539</v>
      </c>
      <c r="X12" s="111">
        <v>-3607.8095986201752</v>
      </c>
      <c r="Y12" s="111">
        <v>-2417.2324310755175</v>
      </c>
      <c r="Z12" s="111">
        <v>-1619.5457288205967</v>
      </c>
      <c r="AA12" s="111">
        <v>-1085.0956383097996</v>
      </c>
      <c r="AB12" s="111">
        <v>-727.01407766756574</v>
      </c>
      <c r="AC12" s="111">
        <v>-487.09943203726903</v>
      </c>
      <c r="AD12" s="111">
        <v>-326.35661946497021</v>
      </c>
      <c r="AE12" s="111">
        <v>-218.65893504153001</v>
      </c>
      <c r="AF12" s="111">
        <v>-146.5014864778251</v>
      </c>
      <c r="AG12" s="111">
        <v>-98.155995940142816</v>
      </c>
      <c r="AH12" s="111">
        <v>-65.764517279895685</v>
      </c>
      <c r="AI12" s="111">
        <v>-44.062226577530112</v>
      </c>
      <c r="AJ12" s="111">
        <v>-29.521691806945174</v>
      </c>
    </row>
    <row r="13" spans="1:36">
      <c r="A13" s="84" t="s">
        <v>227</v>
      </c>
      <c r="B13" s="111">
        <v>-13457.336380952383</v>
      </c>
      <c r="C13" s="111">
        <v>-11417.76</v>
      </c>
      <c r="D13" s="111">
        <v>-24171.03829523798</v>
      </c>
      <c r="E13" s="111">
        <v>-7260.9370666666664</v>
      </c>
      <c r="F13" s="111">
        <v>-14414.620800000004</v>
      </c>
      <c r="G13" s="111">
        <v>-12190.668800000003</v>
      </c>
      <c r="H13" s="111">
        <v>-116039.53406190479</v>
      </c>
      <c r="I13" s="111">
        <v>-3530.3199999999997</v>
      </c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</row>
    <row r="14" spans="1:36">
      <c r="A14" s="84" t="s">
        <v>228</v>
      </c>
      <c r="B14" s="111">
        <v>-13457.336380952383</v>
      </c>
      <c r="C14" s="111">
        <v>-24875.096380952382</v>
      </c>
      <c r="D14" s="111">
        <v>-49046.134676190362</v>
      </c>
      <c r="E14" s="111">
        <v>-56307.071742857028</v>
      </c>
      <c r="F14" s="111">
        <v>-70721.692542857025</v>
      </c>
      <c r="G14" s="111">
        <v>-82912.361342857024</v>
      </c>
      <c r="H14" s="111">
        <v>-198951.89540476183</v>
      </c>
      <c r="I14" s="111">
        <v>-202482.21540476184</v>
      </c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</row>
    <row r="15" spans="1:36" s="100" customFormat="1">
      <c r="A15" s="99" t="s">
        <v>225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>
        <v>117142.43140089601</v>
      </c>
      <c r="R15" s="107">
        <v>131870.57355067201</v>
      </c>
      <c r="S15" s="113">
        <v>158151.23375979843</v>
      </c>
      <c r="T15" s="113">
        <v>164059.47661906495</v>
      </c>
      <c r="U15" s="113">
        <v>168017.99933477351</v>
      </c>
      <c r="V15" s="113">
        <v>170670.20955429826</v>
      </c>
      <c r="W15" s="113">
        <v>172447.19040137983</v>
      </c>
      <c r="X15" s="113">
        <v>173637.76756892449</v>
      </c>
      <c r="Y15" s="113">
        <v>174435.45427117942</v>
      </c>
      <c r="Z15" s="113">
        <v>174969.90436169022</v>
      </c>
      <c r="AA15" s="113">
        <v>175327.98592233245</v>
      </c>
      <c r="AB15" s="113">
        <v>175567.90056796273</v>
      </c>
      <c r="AC15" s="113">
        <v>175728.64338053504</v>
      </c>
      <c r="AD15" s="113">
        <v>175836.34106495848</v>
      </c>
      <c r="AE15" s="113">
        <v>175908.49851352218</v>
      </c>
      <c r="AF15" s="113">
        <v>175956.84400405985</v>
      </c>
      <c r="AG15" s="113">
        <v>175989.23548272011</v>
      </c>
      <c r="AH15" s="113">
        <v>176010.93777342248</v>
      </c>
      <c r="AI15" s="113">
        <v>176025.47830819307</v>
      </c>
      <c r="AJ15" s="113">
        <v>176035.22046648935</v>
      </c>
    </row>
    <row r="16" spans="1:36" s="102" customFormat="1">
      <c r="A16" s="101" t="s">
        <v>224</v>
      </c>
      <c r="B16" s="114"/>
      <c r="C16" s="114"/>
      <c r="D16" s="114"/>
      <c r="E16" s="114"/>
      <c r="F16" s="114"/>
      <c r="G16" s="114"/>
      <c r="H16" s="114"/>
      <c r="I16" s="114"/>
      <c r="J16" s="118">
        <v>-193679.46540476184</v>
      </c>
      <c r="K16" s="118">
        <v>-184876.71540476184</v>
      </c>
      <c r="L16" s="118">
        <v>-162693.78540476185</v>
      </c>
      <c r="M16" s="118">
        <v>-128201.08980476184</v>
      </c>
      <c r="N16" s="118">
        <v>-79552.163764761848</v>
      </c>
      <c r="O16" s="118">
        <v>-11792.326630761847</v>
      </c>
      <c r="P16" s="118"/>
      <c r="Q16" s="118"/>
      <c r="R16" s="117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</row>
    <row r="17" spans="1:36" s="80" customFormat="1">
      <c r="A17" s="103" t="s">
        <v>221</v>
      </c>
      <c r="B17" s="115"/>
      <c r="C17" s="115"/>
      <c r="D17" s="115"/>
      <c r="E17" s="115"/>
      <c r="F17" s="115"/>
      <c r="G17" s="115"/>
      <c r="H17" s="115"/>
      <c r="I17" s="115"/>
      <c r="J17" s="116"/>
      <c r="K17" s="116"/>
      <c r="L17" s="116"/>
      <c r="M17" s="116"/>
      <c r="N17" s="116"/>
      <c r="O17" s="116"/>
      <c r="P17" s="116"/>
      <c r="Q17" s="116"/>
      <c r="R17" s="110"/>
      <c r="S17" s="116"/>
      <c r="T17" s="116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</row>
    <row r="18" spans="1:36" s="97" customFormat="1">
      <c r="A18" s="96" t="s">
        <v>220</v>
      </c>
      <c r="J18" s="98">
        <v>0.05</v>
      </c>
      <c r="K18" s="98">
        <v>0.08</v>
      </c>
      <c r="L18" s="98">
        <v>0.08</v>
      </c>
      <c r="M18" s="98">
        <v>0.1</v>
      </c>
      <c r="N18" s="98">
        <v>0.15</v>
      </c>
      <c r="O18" s="98">
        <v>0.15</v>
      </c>
      <c r="P18" s="98">
        <v>0.2</v>
      </c>
      <c r="Q18" s="98">
        <v>0.2</v>
      </c>
      <c r="R18" s="98">
        <v>0.25</v>
      </c>
      <c r="S18" s="98">
        <v>0.33</v>
      </c>
      <c r="T18" s="98">
        <v>0.33</v>
      </c>
      <c r="U18" s="98">
        <v>0.33</v>
      </c>
      <c r="V18" s="98">
        <v>0.33</v>
      </c>
      <c r="W18" s="98">
        <v>0.33</v>
      </c>
      <c r="X18" s="98">
        <v>0.33</v>
      </c>
      <c r="Y18" s="98">
        <v>0.33</v>
      </c>
      <c r="Z18" s="98">
        <v>0.33</v>
      </c>
      <c r="AA18" s="98">
        <v>0.33</v>
      </c>
      <c r="AB18" s="98">
        <v>0.33</v>
      </c>
      <c r="AC18" s="98">
        <v>0.33</v>
      </c>
      <c r="AD18" s="98">
        <v>0.33</v>
      </c>
      <c r="AE18" s="98">
        <v>0.33</v>
      </c>
      <c r="AF18" s="98">
        <v>0.33</v>
      </c>
      <c r="AG18" s="98">
        <v>0.33</v>
      </c>
      <c r="AH18" s="98">
        <v>0.33</v>
      </c>
      <c r="AI18" s="98">
        <v>0.33</v>
      </c>
      <c r="AJ18" s="98">
        <v>0.33</v>
      </c>
    </row>
    <row r="24" spans="1:36">
      <c r="N24">
        <v>202</v>
      </c>
    </row>
    <row r="25" spans="1:36">
      <c r="N25">
        <v>368</v>
      </c>
    </row>
    <row r="26" spans="1:36">
      <c r="N26">
        <f>N25/N24</f>
        <v>1.8217821782178218</v>
      </c>
    </row>
    <row r="29" spans="1:36">
      <c r="N29">
        <v>1082</v>
      </c>
    </row>
    <row r="30" spans="1:36">
      <c r="N30">
        <f>N29/N24</f>
        <v>5.3564356435643568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Gráficos</vt:lpstr>
      </vt:variant>
      <vt:variant>
        <vt:i4>1</vt:i4>
      </vt:variant>
    </vt:vector>
  </HeadingPairs>
  <TitlesOfParts>
    <vt:vector size="8" baseType="lpstr">
      <vt:lpstr>Base</vt:lpstr>
      <vt:lpstr>Analise</vt:lpstr>
      <vt:lpstr>Estudo Oportunidade</vt:lpstr>
      <vt:lpstr>Estudo Equipamento</vt:lpstr>
      <vt:lpstr>Cronograma - Dados</vt:lpstr>
      <vt:lpstr>Cronograma - Analise</vt:lpstr>
      <vt:lpstr>Plan1</vt:lpstr>
      <vt:lpstr>Gráf1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casal2004</dc:creator>
  <cp:lastModifiedBy>casal2004</cp:lastModifiedBy>
  <dcterms:created xsi:type="dcterms:W3CDTF">2012-11-08T09:06:48Z</dcterms:created>
  <dcterms:modified xsi:type="dcterms:W3CDTF">2012-11-15T13:20:54Z</dcterms:modified>
</cp:coreProperties>
</file>