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557" documentId="8_{DA45C9DB-BE8B-432A-A6A1-CA209EF66483}" xr6:coauthVersionLast="47" xr6:coauthVersionMax="47" xr10:uidLastSave="{00CE951B-EEA6-4371-B5F8-30BBA9F71D8F}"/>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3" i="11" l="1"/>
  <c r="F62" i="11"/>
  <c r="F61" i="11"/>
  <c r="F60" i="11"/>
  <c r="F59" i="11"/>
  <c r="F58" i="11"/>
  <c r="F57" i="11"/>
  <c r="F56" i="11"/>
  <c r="F55" i="11"/>
  <c r="F54" i="11"/>
  <c r="F53" i="11"/>
  <c r="F52" i="11"/>
  <c r="E51" i="11"/>
  <c r="F51" i="11"/>
  <c r="F50" i="11"/>
  <c r="F49" i="11"/>
  <c r="F48" i="11"/>
  <c r="F47" i="11"/>
  <c r="E3" i="11"/>
  <c r="E10" i="11" s="1"/>
  <c r="H7" i="11"/>
  <c r="E16" i="11" l="1"/>
  <c r="E17" i="11" s="1"/>
  <c r="F17" i="11" s="1"/>
  <c r="E13" i="11"/>
  <c r="F13" i="11" s="1"/>
  <c r="E9" i="11"/>
  <c r="E18" i="11" l="1"/>
  <c r="F18" i="11" s="1"/>
  <c r="E19" i="11" s="1"/>
  <c r="F16" i="11"/>
  <c r="F9" i="11"/>
  <c r="E11" i="11" s="1"/>
  <c r="I5" i="11"/>
  <c r="H8" i="11"/>
  <c r="H9" i="11" l="1"/>
  <c r="F10" i="11"/>
  <c r="E12" i="11" s="1"/>
  <c r="E14" i="11" s="1"/>
  <c r="F14" i="11" s="1"/>
  <c r="I6" i="11"/>
  <c r="F19" i="11" l="1"/>
  <c r="E20" i="11" s="1"/>
  <c r="E21" i="11"/>
  <c r="F21" i="11" s="1"/>
  <c r="H14" i="11"/>
  <c r="H10" i="11"/>
  <c r="H15" i="11"/>
  <c r="H13" i="11"/>
  <c r="F11" i="11"/>
  <c r="J5" i="11"/>
  <c r="K5" i="11" s="1"/>
  <c r="L5" i="11" s="1"/>
  <c r="M5" i="11" s="1"/>
  <c r="N5" i="11" s="1"/>
  <c r="O5" i="11" s="1"/>
  <c r="P5" i="11" s="1"/>
  <c r="I4" i="11"/>
  <c r="F20" i="11" l="1"/>
  <c r="E22" i="11" s="1"/>
  <c r="F22" i="11" s="1"/>
  <c r="H16" i="11"/>
  <c r="E23" i="11"/>
  <c r="H11" i="11"/>
  <c r="F12" i="11"/>
  <c r="H12" i="11" s="1"/>
  <c r="P4" i="11"/>
  <c r="Q5" i="11"/>
  <c r="R5" i="11" s="1"/>
  <c r="S5" i="11" s="1"/>
  <c r="T5" i="11" s="1"/>
  <c r="U5" i="11" s="1"/>
  <c r="V5" i="11" s="1"/>
  <c r="W5" i="11" s="1"/>
  <c r="J6" i="11"/>
  <c r="F23" i="11" l="1"/>
  <c r="E25" i="11" s="1"/>
  <c r="H17" i="11"/>
  <c r="W4" i="11"/>
  <c r="X5" i="11"/>
  <c r="Y5" i="11" s="1"/>
  <c r="Z5" i="11" s="1"/>
  <c r="AA5" i="11" s="1"/>
  <c r="AB5" i="11" s="1"/>
  <c r="AC5" i="11" s="1"/>
  <c r="AD5" i="11" s="1"/>
  <c r="K6" i="11"/>
  <c r="E27" i="11" l="1"/>
  <c r="F27" i="11" s="1"/>
  <c r="E28" i="11"/>
  <c r="H22" i="11"/>
  <c r="H23" i="11"/>
  <c r="H18" i="11"/>
  <c r="H19" i="11"/>
  <c r="H20" i="11"/>
  <c r="AE5" i="11"/>
  <c r="AF5" i="11" s="1"/>
  <c r="AG5" i="11" s="1"/>
  <c r="AH5" i="11" s="1"/>
  <c r="AI5" i="11" s="1"/>
  <c r="AJ5" i="11" s="1"/>
  <c r="AD4" i="11"/>
  <c r="L6" i="11"/>
  <c r="F28" i="11" l="1"/>
  <c r="E30" i="11" s="1"/>
  <c r="F30" i="11" s="1"/>
  <c r="E29" i="11"/>
  <c r="F29" i="11" s="1"/>
  <c r="F25" i="11"/>
  <c r="E33" i="11" s="1"/>
  <c r="AK5" i="11"/>
  <c r="AL5" i="11" s="1"/>
  <c r="AM5" i="11" s="1"/>
  <c r="AN5" i="11" s="1"/>
  <c r="AO5" i="11" s="1"/>
  <c r="AP5" i="11" s="1"/>
  <c r="AQ5" i="11" s="1"/>
  <c r="M6" i="11"/>
  <c r="E32" i="11" l="1"/>
  <c r="F32" i="11" s="1"/>
  <c r="E31" i="11"/>
  <c r="F31" i="11" s="1"/>
  <c r="E26" i="11"/>
  <c r="F26" i="11" s="1"/>
  <c r="H26" i="11" s="1"/>
  <c r="H25" i="11"/>
  <c r="AR5" i="11"/>
  <c r="AS5" i="11" s="1"/>
  <c r="AK4" i="11"/>
  <c r="N6" i="11"/>
  <c r="E35" i="11" l="1"/>
  <c r="E38" i="11"/>
  <c r="F38" i="11" s="1"/>
  <c r="E36" i="11"/>
  <c r="F36" i="11" s="1"/>
  <c r="E39" i="11" s="1"/>
  <c r="E40" i="11" s="1"/>
  <c r="F40" i="11" s="1"/>
  <c r="F35" i="11"/>
  <c r="AT5" i="11"/>
  <c r="AS6" i="11"/>
  <c r="AR4" i="11"/>
  <c r="O6" i="11"/>
  <c r="F39" i="11" l="1"/>
  <c r="E41" i="11" s="1"/>
  <c r="E37" i="11"/>
  <c r="F37" i="11" s="1"/>
  <c r="H27" i="11"/>
  <c r="F33" i="11"/>
  <c r="H29" i="11"/>
  <c r="H24" i="11"/>
  <c r="AU5" i="11"/>
  <c r="AT6" i="11"/>
  <c r="F41" i="11" l="1"/>
  <c r="E42" i="11" s="1"/>
  <c r="F42" i="11" s="1"/>
  <c r="E43" i="11"/>
  <c r="F43" i="11" s="1"/>
  <c r="H32" i="11"/>
  <c r="H43" i="11"/>
  <c r="H30" i="11"/>
  <c r="H31" i="11"/>
  <c r="H28" i="11"/>
  <c r="AV5" i="11"/>
  <c r="AU6" i="11"/>
  <c r="P6" i="11"/>
  <c r="Q6" i="11"/>
  <c r="E44" i="11" l="1"/>
  <c r="AW5" i="11"/>
  <c r="AV6" i="11"/>
  <c r="R6" i="11"/>
  <c r="F44" i="11" l="1"/>
  <c r="E45" i="11"/>
  <c r="AX5" i="11"/>
  <c r="AY5" i="11" s="1"/>
  <c r="AW6" i="11"/>
  <c r="S6" i="11"/>
  <c r="F45" i="11" l="1"/>
  <c r="E46" i="11"/>
  <c r="AY6" i="11"/>
  <c r="AZ5" i="11"/>
  <c r="AY4" i="11"/>
  <c r="AX6" i="11"/>
  <c r="T6" i="11"/>
  <c r="F46" i="11" l="1"/>
  <c r="E47" i="11"/>
  <c r="E48" i="11" s="1"/>
  <c r="E49" i="11" s="1"/>
  <c r="BA5" i="11"/>
  <c r="AZ6" i="11"/>
  <c r="U6" i="11"/>
  <c r="E52" i="11" l="1"/>
  <c r="E53" i="11" s="1"/>
  <c r="E54" i="11" s="1"/>
  <c r="E55" i="11" s="1"/>
  <c r="E56" i="11" s="1"/>
  <c r="E57" i="11" s="1"/>
  <c r="E58" i="11" s="1"/>
  <c r="E59" i="11" s="1"/>
  <c r="E60" i="11" s="1"/>
  <c r="E50" i="11"/>
  <c r="BA6" i="11"/>
  <c r="BB5" i="11"/>
  <c r="V6" i="11"/>
  <c r="E62" i="11" l="1"/>
  <c r="E63" i="11" s="1"/>
  <c r="E61" i="11"/>
  <c r="BB6" i="1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M4" i="11"/>
  <c r="BN5" i="11"/>
  <c r="BL6" i="11"/>
  <c r="AG6" i="11"/>
  <c r="BO5" i="11" l="1"/>
  <c r="BN6" i="11"/>
  <c r="AH6" i="11"/>
  <c r="BP5" i="11" l="1"/>
  <c r="BO6" i="11"/>
  <c r="AI6" i="11"/>
  <c r="BQ5" i="11" l="1"/>
  <c r="BP6" i="11"/>
  <c r="AJ6" i="11"/>
  <c r="BQ6" i="11" l="1"/>
  <c r="BR5" i="11"/>
  <c r="AK6" i="11"/>
  <c r="BR6" i="11" l="1"/>
  <c r="BS5" i="11"/>
  <c r="AL6" i="11"/>
  <c r="BS6" i="11" l="1"/>
  <c r="BT5" i="11"/>
  <c r="AM6" i="11"/>
  <c r="BT6" i="11" l="1"/>
  <c r="BU5" i="11"/>
  <c r="BT4" i="11"/>
  <c r="AN6" i="11"/>
  <c r="BU6" i="11" l="1"/>
  <c r="BV5" i="11"/>
  <c r="AO6" i="11"/>
  <c r="BW5" i="11" l="1"/>
  <c r="BV6" i="11"/>
  <c r="AP6" i="11"/>
  <c r="BX5" i="11" l="1"/>
  <c r="BW6" i="11"/>
  <c r="AQ6" i="11"/>
  <c r="BX6" i="11" l="1"/>
  <c r="BY5" i="11"/>
  <c r="AR6" i="11"/>
  <c r="H21" i="11"/>
  <c r="BY6" i="11" l="1"/>
  <c r="BZ5" i="11"/>
  <c r="BZ6" i="11" l="1"/>
  <c r="CA5" i="11"/>
  <c r="CB5" i="11" l="1"/>
  <c r="CA4" i="11"/>
  <c r="CA6" i="11"/>
  <c r="CB6" i="11" l="1"/>
  <c r="CC5" i="11"/>
  <c r="CD5" i="11" l="1"/>
  <c r="CC6" i="11"/>
  <c r="CD6" i="11" l="1"/>
  <c r="CE5" i="11"/>
  <c r="CF5" i="11" l="1"/>
  <c r="CE6" i="11"/>
  <c r="CF6" i="11" l="1"/>
  <c r="CG5" i="11"/>
  <c r="CG6" i="11" l="1"/>
  <c r="CH5" i="11"/>
  <c r="CH6" i="11" l="1"/>
  <c r="CH4" i="11"/>
  <c r="CI5" i="11"/>
  <c r="CJ5" i="11" l="1"/>
  <c r="CI6" i="11"/>
  <c r="CK5" i="11" l="1"/>
  <c r="CJ6" i="11"/>
  <c r="CK6" i="11" l="1"/>
  <c r="CL5" i="11"/>
  <c r="CL6" i="11" l="1"/>
  <c r="CM5" i="11"/>
  <c r="CM6" i="11" l="1"/>
  <c r="CN5" i="11"/>
  <c r="CN6" i="11" l="1"/>
  <c r="CO5" i="11"/>
  <c r="CO6" i="11" l="1"/>
  <c r="CP5" i="11"/>
  <c r="CO4" i="11"/>
  <c r="CP6" i="11" l="1"/>
  <c r="CQ5" i="11"/>
  <c r="CQ6" i="11" l="1"/>
  <c r="CR5" i="11"/>
  <c r="CR6" i="11" l="1"/>
  <c r="CS5" i="11"/>
  <c r="CT5" i="11" l="1"/>
  <c r="CS6" i="11"/>
  <c r="CU5" i="11" l="1"/>
  <c r="CU6" i="11" s="1"/>
  <c r="CT6" i="11"/>
</calcChain>
</file>

<file path=xl/sharedStrings.xml><?xml version="1.0" encoding="utf-8"?>
<sst xmlns="http://schemas.openxmlformats.org/spreadsheetml/2006/main" count="151" uniqueCount="105">
  <si>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</si>
  <si>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</si>
  <si>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</si>
  <si>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</si>
  <si>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</si>
  <si>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</si>
  <si>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</si>
  <si>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</si>
  <si>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</si>
  <si>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</si>
  <si>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</si>
  <si>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</si>
  <si>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</si>
  <si>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</si>
  <si>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</si>
  <si>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</si>
  <si>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</si>
  <si>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</si>
  <si>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</si>
  <si>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</si>
  <si>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</si>
  <si>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</si>
  <si>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</si>
  <si>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</si>
  <si>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</si>
  <si>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</si>
  <si>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</si>
  <si>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</si>
  <si>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</si>
  <si>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</si>
  <si>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</si>
  <si>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</si>
  <si>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</si>
  <si>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</si>
  <si>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</si>
  <si>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</si>
  <si>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</si>
  <si>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</si>
  <si>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Herb Da Derp</t>
  </si>
  <si>
    <t>Senior Project</t>
  </si>
  <si>
    <t>Snapshot 1</t>
  </si>
  <si>
    <t>Snapshot 2</t>
  </si>
  <si>
    <t>Snapshot 3</t>
  </si>
  <si>
    <t>Tile Generation</t>
  </si>
  <si>
    <t>Jefferson</t>
  </si>
  <si>
    <t>Trinity</t>
  </si>
  <si>
    <t>Basic Player Animation</t>
  </si>
  <si>
    <t>Basic Menu UI</t>
  </si>
  <si>
    <t>Basic Player art</t>
  </si>
  <si>
    <t>James</t>
  </si>
  <si>
    <t>Level Generation</t>
  </si>
  <si>
    <t>Pause Menu</t>
  </si>
  <si>
    <t>Design Attack Animation</t>
  </si>
  <si>
    <t>Sound Design</t>
  </si>
  <si>
    <t>Redesign Tiles</t>
  </si>
  <si>
    <t>Enemy Design</t>
  </si>
  <si>
    <t>Enemy Spawning</t>
  </si>
  <si>
    <t>Basic Enemy Interaction</t>
  </si>
  <si>
    <t>Add Player Health Bar</t>
  </si>
  <si>
    <t>Redesign Lvl Generation</t>
  </si>
  <si>
    <t>James/Jefferson</t>
  </si>
  <si>
    <t>James/Trinity</t>
  </si>
  <si>
    <t>Design Second Enemy</t>
  </si>
  <si>
    <t>Items (drops)</t>
  </si>
  <si>
    <t>Fix Pause Menu Traversal</t>
  </si>
  <si>
    <t>Level Traversal</t>
  </si>
  <si>
    <t>Implement Animations</t>
  </si>
  <si>
    <t>Jefferson/James</t>
  </si>
  <si>
    <t>Change player attack</t>
  </si>
  <si>
    <t>Create More Enemies</t>
  </si>
  <si>
    <t>Tweak Existing animations</t>
  </si>
  <si>
    <t>Spawning Items</t>
  </si>
  <si>
    <t>Implement all Enemy Spawning</t>
  </si>
  <si>
    <t>Design last basic enemies</t>
  </si>
  <si>
    <t>Design/implement Player Abilities</t>
  </si>
  <si>
    <t>Impliment All basic enemy movement</t>
  </si>
  <si>
    <t>General game testing</t>
  </si>
  <si>
    <t>Design Card Buffs</t>
  </si>
  <si>
    <t>Boss design/AI</t>
  </si>
  <si>
    <t>Everyone</t>
  </si>
  <si>
    <t>Snapshot 4 and On</t>
  </si>
  <si>
    <t>Changing drops to drop from enemies</t>
  </si>
  <si>
    <t>Balance Testing</t>
  </si>
  <si>
    <t xml:space="preserve">Add UI for abilities </t>
  </si>
  <si>
    <t>Fixing Shadows</t>
  </si>
  <si>
    <t>Added Geejus Prefab</t>
  </si>
  <si>
    <t>Fix player Buffing</t>
  </si>
  <si>
    <t>Create Card Buff Prefabs</t>
  </si>
  <si>
    <t>Make Card Buff UI</t>
  </si>
  <si>
    <t>Implement Geejus</t>
  </si>
  <si>
    <t>Make Enemies Scale with Level</t>
  </si>
  <si>
    <t>Implement Card Buff Script</t>
  </si>
  <si>
    <t>Create new Levels</t>
  </si>
  <si>
    <t>Build new Levels tilesets</t>
  </si>
  <si>
    <t>Jeffeson</t>
  </si>
  <si>
    <t>Implement BigGeej</t>
  </si>
  <si>
    <t>Add lifesteal to Players attack 'q'</t>
  </si>
  <si>
    <t>Clean up Menu and UI</t>
  </si>
  <si>
    <t>Trinity/Jefferson</t>
  </si>
  <si>
    <t>Fix the way Levels are Selected</t>
  </si>
  <si>
    <t>Add player stats UI and Ability UI</t>
  </si>
  <si>
    <t>General Bug Fixes</t>
  </si>
  <si>
    <t>Eveyone</t>
  </si>
  <si>
    <t>Add Win Scene</t>
  </si>
  <si>
    <t>Trinty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</si>
</sst>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6" fontId="0" fillId="7" borderId="4" xfId="0" applyNumberFormat="1" applyFill="1" applyBorder="1" applyAlignment="1">
      <alignment horizontal="left" vertical="center" wrapText="1"/>
    </xf>
    <xf numFmtId="166" fontId="0" fillId="7" borderId="1" xfId="0" applyNumberFormat="1" applyFill="1" applyBorder="1" applyAlignment="1">
      <alignment horizontal="left" vertical="center" wrapText="1"/>
    </xf>
    <xf numFmtId="166" fontId="0" fillId="7" borderId="5" xfId="0" applyNumberFormat="1" applyFill="1" applyBorder="1" applyAlignment="1">
      <alignment horizontal="left" vertical="center" wrapText="1"/>
    </xf>
    <xf numFmtId="0" fontId="9" fillId="0" borderId="0" xfId="8">
      <alignment horizontal="right" indent="1"/>
    </xf>
    <xf numFmtId="0" fontId="9" fillId="0" borderId="7" xfId="8" applyBorder="1">
      <alignment horizontal="right"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4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5"/>
      <tableStyleElement type="headerRow" dxfId="144"/>
      <tableStyleElement type="totalRow" dxfId="143"/>
      <tableStyleElement type="firstColumn" dxfId="142"/>
      <tableStyleElement type="lastColumn" dxfId="141"/>
      <tableStyleElement type="firstRowStripe" dxfId="140"/>
      <tableStyleElement type="secondRowStripe" dxfId="139"/>
      <tableStyleElement type="firstColumnStripe" dxfId="138"/>
      <tableStyleElement type="secondColumnStripe" dxfId="13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U68"/>
  <sheetViews>
    <sheetView showGridLines="0" tabSelected="1" showRuler="0" zoomScale="87" zoomScaleNormal="87" zoomScalePageLayoutView="70" workbookViewId="0">
      <pane ySplit="6" topLeftCell="A7" activePane="bottomLeft" state="frozen"/>
      <selection pane="bottomLeft" activeCell="F64" sqref="F64"/>
    </sheetView>
  </sheetViews>
  <sheetFormatPr defaultRowHeight="30" customHeight="1" x14ac:dyDescent="0.25"/>
  <cols>
    <col min="1" max="1" width="2.7109375" style="56"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99" width="2.5703125" customWidth="1"/>
  </cols>
  <sheetData>
    <row r="1" spans="1:99" ht="30" customHeight="1" x14ac:dyDescent="0.45">
      <c r="A1" s="57" t="s">
        <v>29</v>
      </c>
      <c r="B1" s="61" t="s">
        <v>38</v>
      </c>
      <c r="C1" s="1"/>
      <c r="D1" s="2"/>
      <c r="E1" s="4"/>
      <c r="F1" s="45"/>
      <c r="H1" s="2"/>
      <c r="I1" s="13" t="s">
        <v>12</v>
      </c>
    </row>
    <row r="2" spans="1:99" ht="30" customHeight="1" x14ac:dyDescent="0.3">
      <c r="A2" s="56" t="s">
        <v>24</v>
      </c>
      <c r="B2" s="62" t="s">
        <v>39</v>
      </c>
      <c r="I2" s="59" t="s">
        <v>17</v>
      </c>
    </row>
    <row r="3" spans="1:99" ht="30" customHeight="1" x14ac:dyDescent="0.25">
      <c r="A3" s="56" t="s">
        <v>30</v>
      </c>
      <c r="B3" s="63"/>
      <c r="C3" s="87" t="s">
        <v>1</v>
      </c>
      <c r="D3" s="88"/>
      <c r="E3" s="89">
        <f>DATE(2021,9,13)</f>
        <v>44452</v>
      </c>
      <c r="F3" s="89"/>
    </row>
    <row r="4" spans="1:99" ht="30" customHeight="1" x14ac:dyDescent="0.25">
      <c r="A4" s="57" t="s">
        <v>31</v>
      </c>
      <c r="C4" s="87" t="s">
        <v>8</v>
      </c>
      <c r="D4" s="88"/>
      <c r="E4" s="6">
        <v>1</v>
      </c>
      <c r="I4" s="81">
        <f>I5</f>
        <v>44452</v>
      </c>
      <c r="J4" s="82"/>
      <c r="K4" s="82"/>
      <c r="L4" s="82"/>
      <c r="M4" s="82"/>
      <c r="N4" s="82"/>
      <c r="O4" s="83"/>
      <c r="P4" s="81">
        <f>P5</f>
        <v>44459</v>
      </c>
      <c r="Q4" s="82"/>
      <c r="R4" s="82"/>
      <c r="S4" s="82"/>
      <c r="T4" s="82"/>
      <c r="U4" s="82"/>
      <c r="V4" s="83"/>
      <c r="W4" s="81">
        <f>W5</f>
        <v>44466</v>
      </c>
      <c r="X4" s="82"/>
      <c r="Y4" s="82"/>
      <c r="Z4" s="82"/>
      <c r="AA4" s="82"/>
      <c r="AB4" s="82"/>
      <c r="AC4" s="83"/>
      <c r="AD4" s="81">
        <f>AD5</f>
        <v>44473</v>
      </c>
      <c r="AE4" s="82"/>
      <c r="AF4" s="82"/>
      <c r="AG4" s="82"/>
      <c r="AH4" s="82"/>
      <c r="AI4" s="82"/>
      <c r="AJ4" s="83"/>
      <c r="AK4" s="81">
        <f>AK5</f>
        <v>44480</v>
      </c>
      <c r="AL4" s="82"/>
      <c r="AM4" s="82"/>
      <c r="AN4" s="82"/>
      <c r="AO4" s="82"/>
      <c r="AP4" s="82"/>
      <c r="AQ4" s="83"/>
      <c r="AR4" s="81">
        <f>AR5</f>
        <v>44487</v>
      </c>
      <c r="AS4" s="82"/>
      <c r="AT4" s="82"/>
      <c r="AU4" s="82"/>
      <c r="AV4" s="82"/>
      <c r="AW4" s="82"/>
      <c r="AX4" s="83"/>
      <c r="AY4" s="81">
        <f>AY5</f>
        <v>44494</v>
      </c>
      <c r="AZ4" s="82"/>
      <c r="BA4" s="82"/>
      <c r="BB4" s="82"/>
      <c r="BC4" s="82"/>
      <c r="BD4" s="82"/>
      <c r="BE4" s="83"/>
      <c r="BF4" s="81">
        <f>BF5</f>
        <v>44501</v>
      </c>
      <c r="BG4" s="82"/>
      <c r="BH4" s="82"/>
      <c r="BI4" s="82"/>
      <c r="BJ4" s="82"/>
      <c r="BK4" s="82"/>
      <c r="BL4" s="83"/>
      <c r="BM4" s="81">
        <f>BM5</f>
        <v>44508</v>
      </c>
      <c r="BN4" s="82"/>
      <c r="BO4" s="82"/>
      <c r="BP4" s="82"/>
      <c r="BQ4" s="82"/>
      <c r="BR4" s="82"/>
      <c r="BS4" s="83"/>
      <c r="BT4" s="84">
        <f>BT5</f>
        <v>44515</v>
      </c>
      <c r="BU4" s="85"/>
      <c r="BV4" s="85"/>
      <c r="BW4" s="85"/>
      <c r="BX4" s="85"/>
      <c r="BY4" s="85"/>
      <c r="BZ4" s="86"/>
      <c r="CA4" s="84">
        <f>CA5</f>
        <v>44522</v>
      </c>
      <c r="CB4" s="85"/>
      <c r="CC4" s="85"/>
      <c r="CD4" s="85"/>
      <c r="CE4" s="85"/>
      <c r="CF4" s="85"/>
      <c r="CG4" s="86"/>
      <c r="CH4" s="84">
        <f>CH5</f>
        <v>44529</v>
      </c>
      <c r="CI4" s="85"/>
      <c r="CJ4" s="85"/>
      <c r="CK4" s="85"/>
      <c r="CL4" s="85"/>
      <c r="CM4" s="85"/>
      <c r="CN4" s="86"/>
      <c r="CO4" s="84">
        <f>CO5</f>
        <v>44536</v>
      </c>
      <c r="CP4" s="85"/>
      <c r="CQ4" s="85"/>
      <c r="CR4" s="85"/>
      <c r="CS4" s="85"/>
      <c r="CT4" s="85"/>
      <c r="CU4" s="86"/>
    </row>
    <row r="5" spans="1:99" ht="15" customHeight="1" x14ac:dyDescent="0.25">
      <c r="A5" s="57" t="s">
        <v>32</v>
      </c>
      <c r="B5" s="80"/>
      <c r="C5" s="80"/>
      <c r="D5" s="80"/>
      <c r="E5" s="80"/>
      <c r="F5" s="80"/>
      <c r="G5" s="80"/>
      <c r="I5" s="10">
        <f>Project_Start-WEEKDAY(Project_Start,1)+2+7*(Display_Week-1)</f>
        <v>44452</v>
      </c>
      <c r="J5" s="9">
        <f>I5+1</f>
        <v>44453</v>
      </c>
      <c r="K5" s="9">
        <f t="shared" ref="K5:AX5" si="0">J5+1</f>
        <v>44454</v>
      </c>
      <c r="L5" s="9">
        <f t="shared" si="0"/>
        <v>44455</v>
      </c>
      <c r="M5" s="9">
        <f t="shared" si="0"/>
        <v>44456</v>
      </c>
      <c r="N5" s="9">
        <f t="shared" si="0"/>
        <v>44457</v>
      </c>
      <c r="O5" s="11">
        <f t="shared" si="0"/>
        <v>44458</v>
      </c>
      <c r="P5" s="10">
        <f>O5+1</f>
        <v>44459</v>
      </c>
      <c r="Q5" s="9">
        <f>P5+1</f>
        <v>44460</v>
      </c>
      <c r="R5" s="9">
        <f t="shared" si="0"/>
        <v>44461</v>
      </c>
      <c r="S5" s="9">
        <f t="shared" si="0"/>
        <v>44462</v>
      </c>
      <c r="T5" s="9">
        <f t="shared" si="0"/>
        <v>44463</v>
      </c>
      <c r="U5" s="9">
        <f t="shared" si="0"/>
        <v>44464</v>
      </c>
      <c r="V5" s="11">
        <f t="shared" si="0"/>
        <v>44465</v>
      </c>
      <c r="W5" s="10">
        <f>V5+1</f>
        <v>44466</v>
      </c>
      <c r="X5" s="9">
        <f>W5+1</f>
        <v>44467</v>
      </c>
      <c r="Y5" s="9">
        <f t="shared" si="0"/>
        <v>44468</v>
      </c>
      <c r="Z5" s="9">
        <f t="shared" si="0"/>
        <v>44469</v>
      </c>
      <c r="AA5" s="9">
        <f t="shared" si="0"/>
        <v>44470</v>
      </c>
      <c r="AB5" s="9">
        <f t="shared" si="0"/>
        <v>44471</v>
      </c>
      <c r="AC5" s="11">
        <f t="shared" si="0"/>
        <v>44472</v>
      </c>
      <c r="AD5" s="10">
        <f>AC5+1</f>
        <v>44473</v>
      </c>
      <c r="AE5" s="9">
        <f>AD5+1</f>
        <v>44474</v>
      </c>
      <c r="AF5" s="9">
        <f t="shared" si="0"/>
        <v>44475</v>
      </c>
      <c r="AG5" s="9">
        <f t="shared" si="0"/>
        <v>44476</v>
      </c>
      <c r="AH5" s="9">
        <f t="shared" si="0"/>
        <v>44477</v>
      </c>
      <c r="AI5" s="9">
        <f t="shared" si="0"/>
        <v>44478</v>
      </c>
      <c r="AJ5" s="11">
        <f t="shared" si="0"/>
        <v>44479</v>
      </c>
      <c r="AK5" s="10">
        <f>AJ5+1</f>
        <v>44480</v>
      </c>
      <c r="AL5" s="9">
        <f>AK5+1</f>
        <v>44481</v>
      </c>
      <c r="AM5" s="9">
        <f t="shared" si="0"/>
        <v>44482</v>
      </c>
      <c r="AN5" s="9">
        <f t="shared" si="0"/>
        <v>44483</v>
      </c>
      <c r="AO5" s="9">
        <f t="shared" si="0"/>
        <v>44484</v>
      </c>
      <c r="AP5" s="9">
        <f t="shared" si="0"/>
        <v>44485</v>
      </c>
      <c r="AQ5" s="11">
        <f t="shared" si="0"/>
        <v>44486</v>
      </c>
      <c r="AR5" s="10">
        <f>AQ5+1</f>
        <v>44487</v>
      </c>
      <c r="AS5" s="9">
        <f>AR5+1</f>
        <v>44488</v>
      </c>
      <c r="AT5" s="9">
        <f t="shared" si="0"/>
        <v>44489</v>
      </c>
      <c r="AU5" s="9">
        <f t="shared" si="0"/>
        <v>44490</v>
      </c>
      <c r="AV5" s="9">
        <f t="shared" si="0"/>
        <v>44491</v>
      </c>
      <c r="AW5" s="9">
        <f t="shared" si="0"/>
        <v>44492</v>
      </c>
      <c r="AX5" s="11">
        <f t="shared" si="0"/>
        <v>44493</v>
      </c>
      <c r="AY5" s="10">
        <f>AX5+1</f>
        <v>44494</v>
      </c>
      <c r="AZ5" s="9">
        <f>AY5+1</f>
        <v>44495</v>
      </c>
      <c r="BA5" s="9">
        <f t="shared" ref="BA5:BE5" si="1">AZ5+1</f>
        <v>44496</v>
      </c>
      <c r="BB5" s="9">
        <f t="shared" si="1"/>
        <v>44497</v>
      </c>
      <c r="BC5" s="9">
        <f t="shared" si="1"/>
        <v>44498</v>
      </c>
      <c r="BD5" s="9">
        <f t="shared" si="1"/>
        <v>44499</v>
      </c>
      <c r="BE5" s="11">
        <f t="shared" si="1"/>
        <v>44500</v>
      </c>
      <c r="BF5" s="10">
        <f>BE5+1</f>
        <v>44501</v>
      </c>
      <c r="BG5" s="9">
        <f>BF5+1</f>
        <v>44502</v>
      </c>
      <c r="BH5" s="9">
        <f t="shared" ref="BH5:BL5" si="2">BG5+1</f>
        <v>44503</v>
      </c>
      <c r="BI5" s="9">
        <f t="shared" si="2"/>
        <v>44504</v>
      </c>
      <c r="BJ5" s="9">
        <f t="shared" si="2"/>
        <v>44505</v>
      </c>
      <c r="BK5" s="9">
        <f t="shared" si="2"/>
        <v>44506</v>
      </c>
      <c r="BL5" s="11">
        <f t="shared" si="2"/>
        <v>44507</v>
      </c>
      <c r="BM5" s="10">
        <f>BL5+1</f>
        <v>44508</v>
      </c>
      <c r="BN5" s="9">
        <f>BM5+1</f>
        <v>44509</v>
      </c>
      <c r="BO5" s="9">
        <f t="shared" ref="BO5" si="3">BN5+1</f>
        <v>44510</v>
      </c>
      <c r="BP5" s="9">
        <f t="shared" ref="BP5" si="4">BO5+1</f>
        <v>44511</v>
      </c>
      <c r="BQ5" s="9">
        <f t="shared" ref="BQ5" si="5">BP5+1</f>
        <v>44512</v>
      </c>
      <c r="BR5" s="9">
        <f t="shared" ref="BR5" si="6">BQ5+1</f>
        <v>44513</v>
      </c>
      <c r="BS5" s="11">
        <f t="shared" ref="BS5" si="7">BR5+1</f>
        <v>44514</v>
      </c>
      <c r="BT5" s="10">
        <f>BS5+1</f>
        <v>44515</v>
      </c>
      <c r="BU5" s="9">
        <f>BT5+1</f>
        <v>44516</v>
      </c>
      <c r="BV5" s="9">
        <f t="shared" ref="BV5" si="8">BU5+1</f>
        <v>44517</v>
      </c>
      <c r="BW5" s="9">
        <f t="shared" ref="BW5" si="9">BV5+1</f>
        <v>44518</v>
      </c>
      <c r="BX5" s="9">
        <f t="shared" ref="BX5" si="10">BW5+1</f>
        <v>44519</v>
      </c>
      <c r="BY5" s="9">
        <f t="shared" ref="BY5" si="11">BX5+1</f>
        <v>44520</v>
      </c>
      <c r="BZ5" s="11">
        <f t="shared" ref="BZ5" si="12">BY5+1</f>
        <v>44521</v>
      </c>
      <c r="CA5" s="10">
        <f>BZ5+1</f>
        <v>44522</v>
      </c>
      <c r="CB5" s="9">
        <f>CA5+1</f>
        <v>44523</v>
      </c>
      <c r="CC5" s="9">
        <f t="shared" ref="CC5" si="13">CB5+1</f>
        <v>44524</v>
      </c>
      <c r="CD5" s="9">
        <f t="shared" ref="CD5" si="14">CC5+1</f>
        <v>44525</v>
      </c>
      <c r="CE5" s="9">
        <f t="shared" ref="CE5" si="15">CD5+1</f>
        <v>44526</v>
      </c>
      <c r="CF5" s="9">
        <f t="shared" ref="CF5" si="16">CE5+1</f>
        <v>44527</v>
      </c>
      <c r="CG5" s="11">
        <f t="shared" ref="CG5" si="17">CF5+1</f>
        <v>44528</v>
      </c>
      <c r="CH5" s="10">
        <f>CG5+1</f>
        <v>44529</v>
      </c>
      <c r="CI5" s="9">
        <f>CH5+1</f>
        <v>44530</v>
      </c>
      <c r="CJ5" s="9">
        <f t="shared" ref="CJ5" si="18">CI5+1</f>
        <v>44531</v>
      </c>
      <c r="CK5" s="9">
        <f t="shared" ref="CK5" si="19">CJ5+1</f>
        <v>44532</v>
      </c>
      <c r="CL5" s="9">
        <f t="shared" ref="CL5" si="20">CK5+1</f>
        <v>44533</v>
      </c>
      <c r="CM5" s="9">
        <f t="shared" ref="CM5" si="21">CL5+1</f>
        <v>44534</v>
      </c>
      <c r="CN5" s="11">
        <f t="shared" ref="CN5" si="22">CM5+1</f>
        <v>44535</v>
      </c>
      <c r="CO5" s="10">
        <f>CN5+1</f>
        <v>44536</v>
      </c>
      <c r="CP5" s="9">
        <f>CO5+1</f>
        <v>44537</v>
      </c>
      <c r="CQ5" s="9">
        <f t="shared" ref="CQ5" si="23">CP5+1</f>
        <v>44538</v>
      </c>
      <c r="CR5" s="9">
        <f t="shared" ref="CR5" si="24">CQ5+1</f>
        <v>44539</v>
      </c>
      <c r="CS5" s="9">
        <f t="shared" ref="CS5" si="25">CR5+1</f>
        <v>44540</v>
      </c>
      <c r="CT5" s="9">
        <f t="shared" ref="CT5" si="26">CS5+1</f>
        <v>44541</v>
      </c>
      <c r="CU5" s="11">
        <f t="shared" ref="CU5" si="27">CT5+1</f>
        <v>44542</v>
      </c>
    </row>
    <row r="6" spans="1:99" ht="30" customHeight="1" thickBot="1" x14ac:dyDescent="0.3">
      <c r="A6" s="57" t="s">
        <v>33</v>
      </c>
      <c r="B6" s="7" t="s">
        <v>9</v>
      </c>
      <c r="C6" s="8" t="s">
        <v>3</v>
      </c>
      <c r="D6" s="8" t="s">
        <v>2</v>
      </c>
      <c r="E6" s="8" t="s">
        <v>5</v>
      </c>
      <c r="F6" s="8" t="s">
        <v>6</v>
      </c>
      <c r="G6" s="8"/>
      <c r="H6" s="8" t="s">
        <v>7</v>
      </c>
      <c r="I6" s="12" t="str">
        <f t="shared" ref="I6" si="28">LEFT(TEXT(I5,"ddd"),1)</f>
        <v>M</v>
      </c>
      <c r="J6" s="12" t="str">
        <f t="shared" ref="J6:AR6" si="29">LEFT(TEXT(J5,"ddd"),1)</f>
        <v>T</v>
      </c>
      <c r="K6" s="12" t="str">
        <f t="shared" si="29"/>
        <v>W</v>
      </c>
      <c r="L6" s="12" t="str">
        <f t="shared" si="29"/>
        <v>T</v>
      </c>
      <c r="M6" s="12" t="str">
        <f t="shared" si="29"/>
        <v>F</v>
      </c>
      <c r="N6" s="12" t="str">
        <f t="shared" si="29"/>
        <v>S</v>
      </c>
      <c r="O6" s="12" t="str">
        <f t="shared" si="29"/>
        <v>S</v>
      </c>
      <c r="P6" s="12" t="str">
        <f t="shared" si="29"/>
        <v>M</v>
      </c>
      <c r="Q6" s="12" t="str">
        <f t="shared" si="29"/>
        <v>T</v>
      </c>
      <c r="R6" s="12" t="str">
        <f t="shared" si="29"/>
        <v>W</v>
      </c>
      <c r="S6" s="12" t="str">
        <f t="shared" si="29"/>
        <v>T</v>
      </c>
      <c r="T6" s="12" t="str">
        <f t="shared" si="29"/>
        <v>F</v>
      </c>
      <c r="U6" s="12" t="str">
        <f t="shared" si="29"/>
        <v>S</v>
      </c>
      <c r="V6" s="12" t="str">
        <f t="shared" si="29"/>
        <v>S</v>
      </c>
      <c r="W6" s="12" t="str">
        <f t="shared" si="29"/>
        <v>M</v>
      </c>
      <c r="X6" s="12" t="str">
        <f t="shared" si="29"/>
        <v>T</v>
      </c>
      <c r="Y6" s="12" t="str">
        <f t="shared" si="29"/>
        <v>W</v>
      </c>
      <c r="Z6" s="12" t="str">
        <f t="shared" si="29"/>
        <v>T</v>
      </c>
      <c r="AA6" s="12" t="str">
        <f t="shared" si="29"/>
        <v>F</v>
      </c>
      <c r="AB6" s="12" t="str">
        <f t="shared" si="29"/>
        <v>S</v>
      </c>
      <c r="AC6" s="12" t="str">
        <f t="shared" si="29"/>
        <v>S</v>
      </c>
      <c r="AD6" s="12" t="str">
        <f t="shared" si="29"/>
        <v>M</v>
      </c>
      <c r="AE6" s="12" t="str">
        <f t="shared" si="29"/>
        <v>T</v>
      </c>
      <c r="AF6" s="12" t="str">
        <f t="shared" si="29"/>
        <v>W</v>
      </c>
      <c r="AG6" s="12" t="str">
        <f t="shared" si="29"/>
        <v>T</v>
      </c>
      <c r="AH6" s="12" t="str">
        <f t="shared" si="29"/>
        <v>F</v>
      </c>
      <c r="AI6" s="12" t="str">
        <f t="shared" si="29"/>
        <v>S</v>
      </c>
      <c r="AJ6" s="12" t="str">
        <f t="shared" si="29"/>
        <v>S</v>
      </c>
      <c r="AK6" s="12" t="str">
        <f t="shared" si="29"/>
        <v>M</v>
      </c>
      <c r="AL6" s="12" t="str">
        <f t="shared" si="29"/>
        <v>T</v>
      </c>
      <c r="AM6" s="12" t="str">
        <f t="shared" si="29"/>
        <v>W</v>
      </c>
      <c r="AN6" s="12" t="str">
        <f t="shared" si="29"/>
        <v>T</v>
      </c>
      <c r="AO6" s="12" t="str">
        <f t="shared" si="29"/>
        <v>F</v>
      </c>
      <c r="AP6" s="12" t="str">
        <f t="shared" si="29"/>
        <v>S</v>
      </c>
      <c r="AQ6" s="12" t="str">
        <f t="shared" si="29"/>
        <v>S</v>
      </c>
      <c r="AR6" s="12" t="str">
        <f t="shared" si="29"/>
        <v>M</v>
      </c>
      <c r="AS6" s="12" t="str">
        <f t="shared" ref="AS6:BL6" si="30">LEFT(TEXT(AS5,"ddd"),1)</f>
        <v>T</v>
      </c>
      <c r="AT6" s="12" t="str">
        <f t="shared" si="30"/>
        <v>W</v>
      </c>
      <c r="AU6" s="12" t="str">
        <f t="shared" si="30"/>
        <v>T</v>
      </c>
      <c r="AV6" s="12" t="str">
        <f t="shared" si="30"/>
        <v>F</v>
      </c>
      <c r="AW6" s="12" t="str">
        <f t="shared" si="30"/>
        <v>S</v>
      </c>
      <c r="AX6" s="12" t="str">
        <f t="shared" si="30"/>
        <v>S</v>
      </c>
      <c r="AY6" s="12" t="str">
        <f t="shared" si="30"/>
        <v>M</v>
      </c>
      <c r="AZ6" s="12" t="str">
        <f t="shared" si="30"/>
        <v>T</v>
      </c>
      <c r="BA6" s="12" t="str">
        <f t="shared" si="30"/>
        <v>W</v>
      </c>
      <c r="BB6" s="12" t="str">
        <f t="shared" si="30"/>
        <v>T</v>
      </c>
      <c r="BC6" s="12" t="str">
        <f t="shared" si="30"/>
        <v>F</v>
      </c>
      <c r="BD6" s="12" t="str">
        <f t="shared" si="30"/>
        <v>S</v>
      </c>
      <c r="BE6" s="12" t="str">
        <f t="shared" si="30"/>
        <v>S</v>
      </c>
      <c r="BF6" s="12" t="str">
        <f t="shared" si="30"/>
        <v>M</v>
      </c>
      <c r="BG6" s="12" t="str">
        <f t="shared" si="30"/>
        <v>T</v>
      </c>
      <c r="BH6" s="12" t="str">
        <f t="shared" si="30"/>
        <v>W</v>
      </c>
      <c r="BI6" s="12" t="str">
        <f t="shared" si="30"/>
        <v>T</v>
      </c>
      <c r="BJ6" s="12" t="str">
        <f t="shared" si="30"/>
        <v>F</v>
      </c>
      <c r="BK6" s="12" t="str">
        <f t="shared" si="30"/>
        <v>S</v>
      </c>
      <c r="BL6" s="12" t="str">
        <f t="shared" si="30"/>
        <v>S</v>
      </c>
      <c r="BM6" s="12" t="str">
        <f t="shared" ref="BM6:BS6" si="31">LEFT(TEXT(BM5,"ddd"),1)</f>
        <v>M</v>
      </c>
      <c r="BN6" s="12" t="str">
        <f t="shared" si="31"/>
        <v>T</v>
      </c>
      <c r="BO6" s="12" t="str">
        <f t="shared" si="31"/>
        <v>W</v>
      </c>
      <c r="BP6" s="12" t="str">
        <f t="shared" si="31"/>
        <v>T</v>
      </c>
      <c r="BQ6" s="12" t="str">
        <f t="shared" si="31"/>
        <v>F</v>
      </c>
      <c r="BR6" s="12" t="str">
        <f t="shared" si="31"/>
        <v>S</v>
      </c>
      <c r="BS6" s="12" t="str">
        <f t="shared" si="31"/>
        <v>S</v>
      </c>
      <c r="BT6" s="12" t="str">
        <f t="shared" ref="BT6:BZ6" si="32">LEFT(TEXT(BT5,"ddd"),1)</f>
        <v>M</v>
      </c>
      <c r="BU6" s="12" t="str">
        <f t="shared" si="32"/>
        <v>T</v>
      </c>
      <c r="BV6" s="12" t="str">
        <f t="shared" si="32"/>
        <v>W</v>
      </c>
      <c r="BW6" s="12" t="str">
        <f t="shared" si="32"/>
        <v>T</v>
      </c>
      <c r="BX6" s="12" t="str">
        <f t="shared" si="32"/>
        <v>F</v>
      </c>
      <c r="BY6" s="12" t="str">
        <f t="shared" si="32"/>
        <v>S</v>
      </c>
      <c r="BZ6" s="12" t="str">
        <f t="shared" si="32"/>
        <v>S</v>
      </c>
      <c r="CA6" s="12" t="str">
        <f t="shared" ref="CA6:CG6" si="33">LEFT(TEXT(CA5,"ddd"),1)</f>
        <v>M</v>
      </c>
      <c r="CB6" s="12" t="str">
        <f t="shared" si="33"/>
        <v>T</v>
      </c>
      <c r="CC6" s="12" t="str">
        <f t="shared" si="33"/>
        <v>W</v>
      </c>
      <c r="CD6" s="12" t="str">
        <f t="shared" si="33"/>
        <v>T</v>
      </c>
      <c r="CE6" s="12" t="str">
        <f t="shared" si="33"/>
        <v>F</v>
      </c>
      <c r="CF6" s="12" t="str">
        <f t="shared" si="33"/>
        <v>S</v>
      </c>
      <c r="CG6" s="12" t="str">
        <f t="shared" si="33"/>
        <v>S</v>
      </c>
      <c r="CH6" s="12" t="str">
        <f t="shared" ref="CH6:CN6" si="34">LEFT(TEXT(CH5,"ddd"),1)</f>
        <v>M</v>
      </c>
      <c r="CI6" s="12" t="str">
        <f t="shared" si="34"/>
        <v>T</v>
      </c>
      <c r="CJ6" s="12" t="str">
        <f t="shared" si="34"/>
        <v>W</v>
      </c>
      <c r="CK6" s="12" t="str">
        <f t="shared" si="34"/>
        <v>T</v>
      </c>
      <c r="CL6" s="12" t="str">
        <f t="shared" si="34"/>
        <v>F</v>
      </c>
      <c r="CM6" s="12" t="str">
        <f t="shared" si="34"/>
        <v>S</v>
      </c>
      <c r="CN6" s="12" t="str">
        <f t="shared" si="34"/>
        <v>S</v>
      </c>
      <c r="CO6" s="12" t="str">
        <f t="shared" ref="CO6:CU6" si="35">LEFT(TEXT(CO5,"ddd"),1)</f>
        <v>M</v>
      </c>
      <c r="CP6" s="12" t="str">
        <f t="shared" si="35"/>
        <v>T</v>
      </c>
      <c r="CQ6" s="12" t="str">
        <f t="shared" si="35"/>
        <v>W</v>
      </c>
      <c r="CR6" s="12" t="str">
        <f t="shared" si="35"/>
        <v>T</v>
      </c>
      <c r="CS6" s="12" t="str">
        <f t="shared" si="35"/>
        <v>F</v>
      </c>
      <c r="CT6" s="12" t="str">
        <f t="shared" si="35"/>
        <v>S</v>
      </c>
      <c r="CU6" s="12" t="str">
        <f t="shared" si="35"/>
        <v>S</v>
      </c>
    </row>
    <row r="7" spans="1:99" ht="30" hidden="1" customHeight="1" thickBot="1" x14ac:dyDescent="0.3">
      <c r="A7" s="56" t="s">
        <v>28</v>
      </c>
      <c r="C7" s="60"/>
      <c r="E7"/>
      <c r="H7" t="str">
        <f>IF(OR(ISBLANK(task_start),ISBLANK(task_end)),"",task_end-task_start+1)</f>
        <v/>
      </c>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row>
    <row r="8" spans="1:99" s="3" customFormat="1" ht="30" customHeight="1" thickBot="1" x14ac:dyDescent="0.3">
      <c r="A8" s="57" t="s">
        <v>34</v>
      </c>
      <c r="B8" s="16" t="s">
        <v>40</v>
      </c>
      <c r="C8" s="68"/>
      <c r="D8" s="17"/>
      <c r="E8" s="18"/>
      <c r="F8" s="19"/>
      <c r="G8" s="15"/>
      <c r="H8" s="15" t="str">
        <f t="shared" ref="H8:H32" si="36">IF(OR(ISBLANK(task_start),ISBLANK(task_end)),"",task_end-task_start+1)</f>
        <v/>
      </c>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row>
    <row r="9" spans="1:99" s="3" customFormat="1" ht="30" customHeight="1" thickBot="1" x14ac:dyDescent="0.3">
      <c r="A9" s="57" t="s">
        <v>35</v>
      </c>
      <c r="B9" s="76" t="s">
        <v>48</v>
      </c>
      <c r="C9" s="69" t="s">
        <v>44</v>
      </c>
      <c r="D9" s="20">
        <v>1</v>
      </c>
      <c r="E9" s="64">
        <f>Project_Start</f>
        <v>44452</v>
      </c>
      <c r="F9" s="64">
        <f>E9+3</f>
        <v>44455</v>
      </c>
      <c r="G9" s="15"/>
      <c r="H9" s="15">
        <f t="shared" si="36"/>
        <v>4</v>
      </c>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row>
    <row r="10" spans="1:99" s="3" customFormat="1" ht="30" customHeight="1" thickBot="1" x14ac:dyDescent="0.3">
      <c r="A10" s="57" t="s">
        <v>36</v>
      </c>
      <c r="B10" s="76" t="s">
        <v>43</v>
      </c>
      <c r="C10" s="69" t="s">
        <v>45</v>
      </c>
      <c r="D10" s="20">
        <v>1</v>
      </c>
      <c r="E10" s="64">
        <f>Project_Start</f>
        <v>44452</v>
      </c>
      <c r="F10" s="64">
        <f>E10+2</f>
        <v>44454</v>
      </c>
      <c r="G10" s="15"/>
      <c r="H10" s="15">
        <f t="shared" si="36"/>
        <v>3</v>
      </c>
      <c r="I10" s="42"/>
      <c r="J10" s="42"/>
      <c r="K10" s="42"/>
      <c r="L10" s="42"/>
      <c r="M10" s="42"/>
      <c r="N10" s="42"/>
      <c r="O10" s="42"/>
      <c r="P10" s="42"/>
      <c r="Q10" s="42"/>
      <c r="R10" s="42"/>
      <c r="S10" s="42"/>
      <c r="T10" s="42"/>
      <c r="U10" s="43"/>
      <c r="V10" s="43"/>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row>
    <row r="11" spans="1:99" s="3" customFormat="1" ht="30" customHeight="1" thickBot="1" x14ac:dyDescent="0.3">
      <c r="A11" s="56"/>
      <c r="B11" s="76" t="s">
        <v>46</v>
      </c>
      <c r="C11" s="69" t="s">
        <v>44</v>
      </c>
      <c r="D11" s="20">
        <v>1</v>
      </c>
      <c r="E11" s="64">
        <f>F9+1</f>
        <v>44456</v>
      </c>
      <c r="F11" s="64">
        <f>E11+4</f>
        <v>44460</v>
      </c>
      <c r="G11" s="15"/>
      <c r="H11" s="15">
        <f t="shared" si="36"/>
        <v>5</v>
      </c>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row>
    <row r="12" spans="1:99" s="3" customFormat="1" ht="30" customHeight="1" thickBot="1" x14ac:dyDescent="0.3">
      <c r="A12" s="56"/>
      <c r="B12" s="76" t="s">
        <v>47</v>
      </c>
      <c r="C12" s="69" t="s">
        <v>45</v>
      </c>
      <c r="D12" s="20">
        <v>1</v>
      </c>
      <c r="E12" s="64">
        <f>F10+1</f>
        <v>44455</v>
      </c>
      <c r="F12" s="64">
        <f>E12+5</f>
        <v>44460</v>
      </c>
      <c r="G12" s="15"/>
      <c r="H12" s="15">
        <f t="shared" si="36"/>
        <v>6</v>
      </c>
      <c r="I12" s="42"/>
      <c r="J12" s="42"/>
      <c r="K12" s="42"/>
      <c r="L12" s="42"/>
      <c r="M12" s="42"/>
      <c r="N12" s="42"/>
      <c r="O12" s="42"/>
      <c r="P12" s="42"/>
      <c r="Q12" s="42"/>
      <c r="R12" s="42"/>
      <c r="S12" s="42"/>
      <c r="T12" s="42"/>
      <c r="U12" s="42"/>
      <c r="V12" s="42"/>
      <c r="W12" s="42"/>
      <c r="X12" s="42"/>
      <c r="Y12" s="43"/>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row>
    <row r="13" spans="1:99" s="3" customFormat="1" ht="30" customHeight="1" thickBot="1" x14ac:dyDescent="0.3">
      <c r="A13" s="56"/>
      <c r="B13" s="76" t="s">
        <v>50</v>
      </c>
      <c r="C13" s="69" t="s">
        <v>49</v>
      </c>
      <c r="D13" s="20">
        <v>1</v>
      </c>
      <c r="E13" s="64">
        <f>Project_Start + 6</f>
        <v>44458</v>
      </c>
      <c r="F13" s="64">
        <f>E13 + 8</f>
        <v>44466</v>
      </c>
      <c r="G13" s="15"/>
      <c r="H13" s="15">
        <f t="shared" si="36"/>
        <v>9</v>
      </c>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row>
    <row r="14" spans="1:99" s="3" customFormat="1" ht="30" customHeight="1" thickBot="1" x14ac:dyDescent="0.3">
      <c r="A14" s="57" t="s">
        <v>37</v>
      </c>
      <c r="B14" s="76" t="s">
        <v>51</v>
      </c>
      <c r="C14" s="69" t="s">
        <v>45</v>
      </c>
      <c r="D14" s="20">
        <v>1</v>
      </c>
      <c r="E14" s="64">
        <f>E12+6</f>
        <v>44461</v>
      </c>
      <c r="F14" s="64">
        <f>E14+3</f>
        <v>44464</v>
      </c>
      <c r="G14" s="15"/>
      <c r="H14" s="15">
        <f t="shared" si="36"/>
        <v>4</v>
      </c>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row>
    <row r="15" spans="1:99" s="3" customFormat="1" ht="30" customHeight="1" thickBot="1" x14ac:dyDescent="0.3">
      <c r="A15" s="57"/>
      <c r="B15" s="21" t="s">
        <v>41</v>
      </c>
      <c r="C15" s="70"/>
      <c r="D15" s="22"/>
      <c r="E15" s="23"/>
      <c r="F15" s="24"/>
      <c r="G15" s="15"/>
      <c r="H15" s="15" t="str">
        <f t="shared" si="36"/>
        <v/>
      </c>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c r="BQ15" s="42"/>
      <c r="BR15" s="42"/>
      <c r="BS15" s="42"/>
      <c r="BT15" s="42"/>
      <c r="BU15" s="42"/>
      <c r="BV15" s="42"/>
      <c r="BW15" s="42"/>
      <c r="BX15" s="42"/>
      <c r="BY15" s="42"/>
      <c r="BZ15" s="42"/>
      <c r="CA15" s="42"/>
      <c r="CB15" s="42"/>
      <c r="CC15" s="42"/>
      <c r="CD15" s="42"/>
      <c r="CE15" s="42"/>
      <c r="CF15" s="42"/>
      <c r="CG15" s="42"/>
      <c r="CH15" s="42"/>
      <c r="CI15" s="42"/>
      <c r="CJ15" s="42"/>
      <c r="CK15" s="42"/>
      <c r="CL15" s="42"/>
      <c r="CM15" s="42"/>
      <c r="CN15" s="42"/>
      <c r="CO15" s="42"/>
      <c r="CP15" s="42"/>
      <c r="CQ15" s="42"/>
      <c r="CR15" s="42"/>
      <c r="CS15" s="42"/>
      <c r="CT15" s="42"/>
      <c r="CU15" s="42"/>
    </row>
    <row r="16" spans="1:99" s="3" customFormat="1" ht="30" customHeight="1" thickBot="1" x14ac:dyDescent="0.3">
      <c r="A16" s="56"/>
      <c r="B16" s="77" t="s">
        <v>54</v>
      </c>
      <c r="C16" s="71" t="s">
        <v>44</v>
      </c>
      <c r="D16" s="25">
        <v>1</v>
      </c>
      <c r="E16" s="65">
        <f>Project_Start + 14</f>
        <v>44466</v>
      </c>
      <c r="F16" s="65">
        <f>E16+3</f>
        <v>44469</v>
      </c>
      <c r="G16" s="15"/>
      <c r="H16" s="15">
        <f t="shared" si="36"/>
        <v>4</v>
      </c>
      <c r="I16" s="42"/>
      <c r="J16" s="42"/>
      <c r="K16" s="42"/>
      <c r="L16" s="42"/>
      <c r="M16" s="42"/>
      <c r="N16" s="42"/>
      <c r="O16" s="42"/>
      <c r="P16" s="42"/>
      <c r="Q16" s="42"/>
      <c r="R16" s="42"/>
      <c r="S16" s="42"/>
      <c r="T16" s="42"/>
      <c r="U16" s="43"/>
      <c r="V16" s="43"/>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3" customFormat="1" ht="30" customHeight="1" thickBot="1" x14ac:dyDescent="0.3">
      <c r="A17" s="56"/>
      <c r="B17" s="77" t="s">
        <v>59</v>
      </c>
      <c r="C17" s="71" t="s">
        <v>60</v>
      </c>
      <c r="D17" s="25">
        <v>1</v>
      </c>
      <c r="E17" s="65">
        <f>E16+2</f>
        <v>44468</v>
      </c>
      <c r="F17" s="65">
        <f>E17+2</f>
        <v>44470</v>
      </c>
      <c r="G17" s="15"/>
      <c r="H17" s="15">
        <f t="shared" si="36"/>
        <v>3</v>
      </c>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3" customFormat="1" ht="30" customHeight="1" thickBot="1" x14ac:dyDescent="0.3">
      <c r="A18" s="56"/>
      <c r="B18" s="77" t="s">
        <v>53</v>
      </c>
      <c r="C18" s="71" t="s">
        <v>45</v>
      </c>
      <c r="D18" s="25">
        <v>1</v>
      </c>
      <c r="E18" s="65">
        <f>E16</f>
        <v>44466</v>
      </c>
      <c r="F18" s="65">
        <f>E18+6</f>
        <v>44472</v>
      </c>
      <c r="G18" s="15"/>
      <c r="H18" s="15">
        <f t="shared" si="36"/>
        <v>7</v>
      </c>
      <c r="I18" s="42"/>
      <c r="J18" s="42"/>
      <c r="K18" s="42"/>
      <c r="L18" s="42"/>
      <c r="M18" s="42"/>
      <c r="N18" s="42"/>
      <c r="O18" s="42"/>
      <c r="P18" s="42"/>
      <c r="Q18" s="42"/>
      <c r="R18" s="42"/>
      <c r="S18" s="42"/>
      <c r="T18" s="42"/>
      <c r="U18" s="42"/>
      <c r="V18" s="42"/>
      <c r="W18" s="42"/>
      <c r="X18" s="42"/>
      <c r="Y18" s="43"/>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3" customFormat="1" ht="30" customHeight="1" thickBot="1" x14ac:dyDescent="0.3">
      <c r="A19" s="56"/>
      <c r="B19" s="77" t="s">
        <v>52</v>
      </c>
      <c r="C19" s="71" t="s">
        <v>44</v>
      </c>
      <c r="D19" s="25">
        <v>1</v>
      </c>
      <c r="E19" s="65">
        <f>F18-1</f>
        <v>44471</v>
      </c>
      <c r="F19" s="65">
        <f>E19+2</f>
        <v>44473</v>
      </c>
      <c r="G19" s="15"/>
      <c r="H19" s="15">
        <f t="shared" si="36"/>
        <v>3</v>
      </c>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3" customFormat="1" ht="30" customHeight="1" thickBot="1" x14ac:dyDescent="0.3">
      <c r="A20" s="56" t="s">
        <v>25</v>
      </c>
      <c r="B20" s="77" t="s">
        <v>55</v>
      </c>
      <c r="C20" s="71" t="s">
        <v>44</v>
      </c>
      <c r="D20" s="25">
        <v>1</v>
      </c>
      <c r="E20" s="65">
        <f>F19 +1</f>
        <v>44474</v>
      </c>
      <c r="F20" s="65">
        <f>E20+3</f>
        <v>44477</v>
      </c>
      <c r="G20" s="15"/>
      <c r="H20" s="15">
        <f t="shared" si="36"/>
        <v>4</v>
      </c>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3" customFormat="1" ht="30" customHeight="1" thickBot="1" x14ac:dyDescent="0.3">
      <c r="A21" s="56"/>
      <c r="B21" s="77" t="s">
        <v>57</v>
      </c>
      <c r="C21" s="71" t="s">
        <v>49</v>
      </c>
      <c r="D21" s="25">
        <v>1</v>
      </c>
      <c r="E21" s="65">
        <f>E19</f>
        <v>44471</v>
      </c>
      <c r="F21" s="65">
        <f>E21+2</f>
        <v>44473</v>
      </c>
      <c r="G21" s="15"/>
      <c r="H21" s="15">
        <f t="shared" si="36"/>
        <v>3</v>
      </c>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3" customFormat="1" ht="30" customHeight="1" thickBot="1" x14ac:dyDescent="0.3">
      <c r="A22" s="56"/>
      <c r="B22" s="77" t="s">
        <v>58</v>
      </c>
      <c r="C22" s="71" t="s">
        <v>44</v>
      </c>
      <c r="D22" s="25">
        <v>1</v>
      </c>
      <c r="E22" s="65">
        <f>F20+1</f>
        <v>44478</v>
      </c>
      <c r="F22" s="65">
        <f>E22+1</f>
        <v>44479</v>
      </c>
      <c r="G22" s="15"/>
      <c r="H22" s="15">
        <f t="shared" si="36"/>
        <v>2</v>
      </c>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3" customFormat="1" ht="30" customHeight="1" thickBot="1" x14ac:dyDescent="0.3">
      <c r="A23" s="56"/>
      <c r="B23" s="77" t="s">
        <v>56</v>
      </c>
      <c r="C23" s="71" t="s">
        <v>61</v>
      </c>
      <c r="D23" s="25">
        <v>1</v>
      </c>
      <c r="E23" s="65">
        <f>E20</f>
        <v>44474</v>
      </c>
      <c r="F23" s="65">
        <f>E23+2</f>
        <v>44476</v>
      </c>
      <c r="G23" s="15"/>
      <c r="H23" s="15">
        <f t="shared" si="36"/>
        <v>3</v>
      </c>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s="3" customFormat="1" ht="30" customHeight="1" thickBot="1" x14ac:dyDescent="0.3">
      <c r="A24" s="56"/>
      <c r="B24" s="26" t="s">
        <v>42</v>
      </c>
      <c r="C24" s="72"/>
      <c r="D24" s="27"/>
      <c r="E24" s="28"/>
      <c r="F24" s="29"/>
      <c r="G24" s="15"/>
      <c r="H24" s="15" t="str">
        <f t="shared" si="36"/>
        <v/>
      </c>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row>
    <row r="25" spans="1:99" s="3" customFormat="1" ht="30" customHeight="1" thickBot="1" x14ac:dyDescent="0.3">
      <c r="A25" s="56"/>
      <c r="B25" s="78" t="s">
        <v>52</v>
      </c>
      <c r="C25" s="73" t="s">
        <v>44</v>
      </c>
      <c r="D25" s="30">
        <v>1</v>
      </c>
      <c r="E25" s="66">
        <f>F23+4</f>
        <v>44480</v>
      </c>
      <c r="F25" s="66">
        <f>E25+2</f>
        <v>44482</v>
      </c>
      <c r="G25" s="15"/>
      <c r="H25" s="15">
        <f t="shared" si="36"/>
        <v>3</v>
      </c>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2"/>
      <c r="CA25" s="42"/>
      <c r="CB25" s="42"/>
      <c r="CC25" s="42"/>
      <c r="CD25" s="42"/>
      <c r="CE25" s="42"/>
      <c r="CF25" s="42"/>
      <c r="CG25" s="42"/>
      <c r="CH25" s="42"/>
      <c r="CI25" s="42"/>
      <c r="CJ25" s="42"/>
      <c r="CK25" s="42"/>
      <c r="CL25" s="42"/>
      <c r="CM25" s="42"/>
      <c r="CN25" s="42"/>
      <c r="CO25" s="42"/>
      <c r="CP25" s="42"/>
      <c r="CQ25" s="42"/>
      <c r="CR25" s="42"/>
      <c r="CS25" s="42"/>
      <c r="CT25" s="42"/>
      <c r="CU25" s="42"/>
    </row>
    <row r="26" spans="1:99" s="3" customFormat="1" ht="30" customHeight="1" thickBot="1" x14ac:dyDescent="0.3">
      <c r="A26" s="56" t="s">
        <v>25</v>
      </c>
      <c r="B26" s="78" t="s">
        <v>62</v>
      </c>
      <c r="C26" s="73" t="s">
        <v>44</v>
      </c>
      <c r="D26" s="30">
        <v>1</v>
      </c>
      <c r="E26" s="66">
        <f>F25+1</f>
        <v>44483</v>
      </c>
      <c r="F26" s="66">
        <f>E26+2</f>
        <v>44485</v>
      </c>
      <c r="G26" s="15"/>
      <c r="H26" s="15">
        <f t="shared" si="36"/>
        <v>3</v>
      </c>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2"/>
      <c r="CA26" s="42"/>
      <c r="CB26" s="42"/>
      <c r="CC26" s="42"/>
      <c r="CD26" s="42"/>
      <c r="CE26" s="42"/>
      <c r="CF26" s="42"/>
      <c r="CG26" s="42"/>
      <c r="CH26" s="42"/>
      <c r="CI26" s="42"/>
      <c r="CJ26" s="42"/>
      <c r="CK26" s="42"/>
      <c r="CL26" s="42"/>
      <c r="CM26" s="42"/>
      <c r="CN26" s="42"/>
      <c r="CO26" s="42"/>
      <c r="CP26" s="42"/>
      <c r="CQ26" s="42"/>
      <c r="CR26" s="42"/>
      <c r="CS26" s="42"/>
      <c r="CT26" s="42"/>
      <c r="CU26" s="42"/>
    </row>
    <row r="27" spans="1:99" s="3" customFormat="1" ht="30" customHeight="1" thickBot="1" x14ac:dyDescent="0.3">
      <c r="A27" s="56"/>
      <c r="B27" s="78" t="s">
        <v>63</v>
      </c>
      <c r="C27" s="73" t="s">
        <v>45</v>
      </c>
      <c r="D27" s="30">
        <v>1</v>
      </c>
      <c r="E27" s="66">
        <f>E25 + 3</f>
        <v>44483</v>
      </c>
      <c r="F27" s="66">
        <f>E27+9</f>
        <v>44492</v>
      </c>
      <c r="G27" s="15"/>
      <c r="H27" s="15">
        <f t="shared" si="36"/>
        <v>10</v>
      </c>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row>
    <row r="28" spans="1:99" s="3" customFormat="1" ht="30" customHeight="1" thickBot="1" x14ac:dyDescent="0.3">
      <c r="A28" s="56"/>
      <c r="B28" s="78" t="s">
        <v>64</v>
      </c>
      <c r="C28" s="73" t="s">
        <v>49</v>
      </c>
      <c r="D28" s="30">
        <v>1</v>
      </c>
      <c r="E28" s="66">
        <f>E25</f>
        <v>44480</v>
      </c>
      <c r="F28" s="66">
        <f>E28+2</f>
        <v>44482</v>
      </c>
      <c r="G28" s="15"/>
      <c r="H28" s="15">
        <f t="shared" si="36"/>
        <v>3</v>
      </c>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row>
    <row r="29" spans="1:99" s="3" customFormat="1" ht="30" customHeight="1" thickBot="1" x14ac:dyDescent="0.3">
      <c r="A29" s="56"/>
      <c r="B29" s="78" t="s">
        <v>66</v>
      </c>
      <c r="C29" s="73" t="s">
        <v>67</v>
      </c>
      <c r="D29" s="30">
        <v>1</v>
      </c>
      <c r="E29" s="66">
        <f>E28 +7</f>
        <v>44487</v>
      </c>
      <c r="F29" s="66">
        <f>E29+4</f>
        <v>44491</v>
      </c>
      <c r="G29" s="15"/>
      <c r="H29" s="15">
        <f t="shared" si="36"/>
        <v>5</v>
      </c>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c r="BO29" s="42"/>
      <c r="BP29" s="42"/>
      <c r="BQ29" s="42"/>
      <c r="BR29" s="42"/>
      <c r="BS29" s="42"/>
      <c r="BT29" s="42"/>
      <c r="BU29" s="42"/>
      <c r="BV29" s="42"/>
      <c r="BW29" s="42"/>
      <c r="BX29" s="42"/>
      <c r="BY29" s="42"/>
      <c r="BZ29" s="42"/>
      <c r="CA29" s="42"/>
      <c r="CB29" s="42"/>
      <c r="CC29" s="42"/>
      <c r="CD29" s="42"/>
      <c r="CE29" s="42"/>
      <c r="CF29" s="42"/>
      <c r="CG29" s="42"/>
      <c r="CH29" s="42"/>
      <c r="CI29" s="42"/>
      <c r="CJ29" s="42"/>
      <c r="CK29" s="42"/>
      <c r="CL29" s="42"/>
      <c r="CM29" s="42"/>
      <c r="CN29" s="42"/>
      <c r="CO29" s="42"/>
      <c r="CP29" s="42"/>
      <c r="CQ29" s="42"/>
      <c r="CR29" s="42"/>
      <c r="CS29" s="42"/>
      <c r="CT29" s="42"/>
      <c r="CU29" s="42"/>
    </row>
    <row r="30" spans="1:99" s="3" customFormat="1" ht="30" customHeight="1" thickBot="1" x14ac:dyDescent="0.3">
      <c r="A30" s="56"/>
      <c r="B30" s="78" t="s">
        <v>68</v>
      </c>
      <c r="C30" s="73" t="s">
        <v>49</v>
      </c>
      <c r="D30" s="30">
        <v>1</v>
      </c>
      <c r="E30" s="66">
        <f>F28+1</f>
        <v>44483</v>
      </c>
      <c r="F30" s="66">
        <f xml:space="preserve"> E30 + 2</f>
        <v>44485</v>
      </c>
      <c r="G30" s="15"/>
      <c r="H30" s="15">
        <f t="shared" si="36"/>
        <v>3</v>
      </c>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c r="BP30" s="42"/>
      <c r="BQ30" s="42"/>
      <c r="BR30" s="42"/>
      <c r="BS30" s="42"/>
      <c r="BT30" s="42"/>
      <c r="BU30" s="42"/>
      <c r="BV30" s="42"/>
      <c r="BW30" s="42"/>
      <c r="BX30" s="42"/>
      <c r="BY30" s="42"/>
      <c r="BZ30" s="42"/>
      <c r="CA30" s="42"/>
      <c r="CB30" s="42"/>
      <c r="CC30" s="42"/>
      <c r="CD30" s="42"/>
      <c r="CE30" s="42"/>
      <c r="CF30" s="42"/>
      <c r="CG30" s="42"/>
      <c r="CH30" s="42"/>
      <c r="CI30" s="42"/>
      <c r="CJ30" s="42"/>
      <c r="CK30" s="42"/>
      <c r="CL30" s="42"/>
      <c r="CM30" s="42"/>
      <c r="CN30" s="42"/>
      <c r="CO30" s="42"/>
      <c r="CP30" s="42"/>
      <c r="CQ30" s="42"/>
      <c r="CR30" s="42"/>
      <c r="CS30" s="42"/>
      <c r="CT30" s="42"/>
      <c r="CU30" s="42"/>
    </row>
    <row r="31" spans="1:99" s="3" customFormat="1" ht="30" customHeight="1" thickBot="1" x14ac:dyDescent="0.3">
      <c r="A31" s="56"/>
      <c r="B31" s="78" t="s">
        <v>69</v>
      </c>
      <c r="C31" s="73" t="s">
        <v>44</v>
      </c>
      <c r="D31" s="30">
        <v>1</v>
      </c>
      <c r="E31" s="66">
        <f>F29</f>
        <v>44491</v>
      </c>
      <c r="F31" s="66">
        <f>E31+3</f>
        <v>44494</v>
      </c>
      <c r="G31" s="15"/>
      <c r="H31" s="15">
        <f t="shared" si="36"/>
        <v>4</v>
      </c>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c r="BN31" s="42"/>
      <c r="BO31" s="42"/>
      <c r="BP31" s="42"/>
      <c r="BQ31" s="42"/>
      <c r="BR31" s="42"/>
      <c r="BS31" s="42"/>
      <c r="BT31" s="42"/>
      <c r="BU31" s="42"/>
      <c r="BV31" s="42"/>
      <c r="BW31" s="42"/>
      <c r="BX31" s="42"/>
      <c r="BY31" s="42"/>
      <c r="BZ31" s="42"/>
      <c r="CA31" s="42"/>
      <c r="CB31" s="42"/>
      <c r="CC31" s="42"/>
      <c r="CD31" s="42"/>
      <c r="CE31" s="42"/>
      <c r="CF31" s="42"/>
      <c r="CG31" s="42"/>
      <c r="CH31" s="42"/>
      <c r="CI31" s="42"/>
      <c r="CJ31" s="42"/>
      <c r="CK31" s="42"/>
      <c r="CL31" s="42"/>
      <c r="CM31" s="42"/>
      <c r="CN31" s="42"/>
      <c r="CO31" s="42"/>
      <c r="CP31" s="42"/>
      <c r="CQ31" s="42"/>
      <c r="CR31" s="42"/>
      <c r="CS31" s="42"/>
      <c r="CT31" s="42"/>
      <c r="CU31" s="42"/>
    </row>
    <row r="32" spans="1:99" s="3" customFormat="1" ht="30" customHeight="1" thickBot="1" x14ac:dyDescent="0.3">
      <c r="A32" s="56" t="s">
        <v>27</v>
      </c>
      <c r="B32" s="78" t="s">
        <v>70</v>
      </c>
      <c r="C32" s="73" t="s">
        <v>44</v>
      </c>
      <c r="D32" s="30">
        <v>1</v>
      </c>
      <c r="E32" s="66">
        <f>F29 +1</f>
        <v>44492</v>
      </c>
      <c r="F32" s="66">
        <f>E32+2</f>
        <v>44494</v>
      </c>
      <c r="G32" s="15"/>
      <c r="H32" s="15">
        <f t="shared" si="36"/>
        <v>3</v>
      </c>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c r="BO32" s="42"/>
      <c r="BP32" s="42"/>
      <c r="BQ32" s="42"/>
      <c r="BR32" s="42"/>
      <c r="BS32" s="42"/>
      <c r="BT32" s="42"/>
      <c r="BU32" s="42"/>
      <c r="BV32" s="42"/>
      <c r="BW32" s="42"/>
      <c r="BX32" s="42"/>
      <c r="BY32" s="42"/>
      <c r="BZ32" s="42"/>
      <c r="CA32" s="42"/>
      <c r="CB32" s="42"/>
      <c r="CC32" s="42"/>
      <c r="CD32" s="42"/>
      <c r="CE32" s="42"/>
      <c r="CF32" s="42"/>
      <c r="CG32" s="42"/>
      <c r="CH32" s="42"/>
      <c r="CI32" s="42"/>
      <c r="CJ32" s="42"/>
      <c r="CK32" s="42"/>
      <c r="CL32" s="42"/>
      <c r="CM32" s="42"/>
      <c r="CN32" s="42"/>
      <c r="CO32" s="42"/>
      <c r="CP32" s="42"/>
      <c r="CQ32" s="42"/>
      <c r="CR32" s="42"/>
      <c r="CS32" s="42"/>
      <c r="CT32" s="42"/>
      <c r="CU32" s="42"/>
    </row>
    <row r="33" spans="1:99" s="3" customFormat="1" ht="30" customHeight="1" thickBot="1" x14ac:dyDescent="0.3">
      <c r="A33" s="57" t="s">
        <v>26</v>
      </c>
      <c r="B33" s="78" t="s">
        <v>65</v>
      </c>
      <c r="C33" s="73" t="s">
        <v>49</v>
      </c>
      <c r="D33" s="30">
        <v>1</v>
      </c>
      <c r="E33" s="66">
        <f>F25+4</f>
        <v>44486</v>
      </c>
      <c r="F33" s="66">
        <f>E33+4</f>
        <v>44490</v>
      </c>
      <c r="G33" s="15"/>
      <c r="H33" s="15"/>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c r="BO33" s="42"/>
      <c r="BP33" s="42"/>
      <c r="BQ33" s="42"/>
      <c r="BR33" s="42"/>
      <c r="BS33" s="42"/>
      <c r="BT33" s="42"/>
      <c r="BU33" s="42"/>
      <c r="BV33" s="42"/>
      <c r="BW33" s="42"/>
      <c r="BX33" s="42"/>
      <c r="BY33" s="42"/>
      <c r="BZ33" s="42"/>
      <c r="CA33" s="42"/>
      <c r="CB33" s="42"/>
      <c r="CC33" s="42"/>
      <c r="CD33" s="42"/>
      <c r="CE33" s="42"/>
      <c r="CF33" s="42"/>
      <c r="CG33" s="42"/>
      <c r="CH33" s="42"/>
      <c r="CI33" s="42"/>
      <c r="CJ33" s="42"/>
      <c r="CK33" s="42"/>
      <c r="CL33" s="42"/>
      <c r="CM33" s="42"/>
      <c r="CN33" s="42"/>
      <c r="CO33" s="42"/>
      <c r="CP33" s="42"/>
      <c r="CQ33" s="42"/>
      <c r="CR33" s="42"/>
      <c r="CS33" s="42"/>
      <c r="CT33" s="42"/>
      <c r="CU33" s="42"/>
    </row>
    <row r="34" spans="1:99" ht="30" customHeight="1" thickBot="1" x14ac:dyDescent="0.3">
      <c r="B34" s="31" t="s">
        <v>80</v>
      </c>
      <c r="C34" s="74"/>
      <c r="D34" s="32"/>
      <c r="E34" s="33"/>
      <c r="F34" s="34"/>
      <c r="G34" s="15"/>
      <c r="H34" s="15"/>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42"/>
      <c r="BO34" s="42"/>
      <c r="BP34" s="42"/>
      <c r="BQ34" s="42"/>
      <c r="BR34" s="42"/>
      <c r="BS34" s="42"/>
      <c r="BT34" s="42"/>
      <c r="BU34" s="42"/>
      <c r="BV34" s="42"/>
      <c r="BW34" s="42"/>
      <c r="BX34" s="42"/>
      <c r="BY34" s="42"/>
      <c r="BZ34" s="42"/>
      <c r="CA34" s="42"/>
      <c r="CB34" s="42"/>
      <c r="CC34" s="42"/>
      <c r="CD34" s="42"/>
      <c r="CE34" s="42"/>
      <c r="CF34" s="42"/>
      <c r="CG34" s="42"/>
      <c r="CH34" s="42"/>
      <c r="CI34" s="42"/>
      <c r="CJ34" s="42"/>
      <c r="CK34" s="42"/>
      <c r="CL34" s="42"/>
      <c r="CM34" s="42"/>
      <c r="CN34" s="42"/>
      <c r="CO34" s="42"/>
      <c r="CP34" s="42"/>
      <c r="CQ34" s="42"/>
      <c r="CR34" s="42"/>
      <c r="CS34" s="42"/>
      <c r="CT34" s="42"/>
      <c r="CU34" s="42"/>
    </row>
    <row r="35" spans="1:99" ht="30" customHeight="1" thickBot="1" x14ac:dyDescent="0.3">
      <c r="B35" s="79" t="s">
        <v>73</v>
      </c>
      <c r="C35" s="75" t="s">
        <v>44</v>
      </c>
      <c r="D35" s="35">
        <v>1</v>
      </c>
      <c r="E35" s="67">
        <f>F32 + 1</f>
        <v>44495</v>
      </c>
      <c r="F35" s="67">
        <f>E35+2</f>
        <v>44497</v>
      </c>
      <c r="G35" s="15"/>
      <c r="H35" s="15"/>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c r="BQ35" s="42"/>
      <c r="BR35" s="42"/>
      <c r="BS35" s="42"/>
      <c r="BT35" s="42"/>
      <c r="BU35" s="42"/>
      <c r="BV35" s="42"/>
      <c r="BW35" s="42"/>
      <c r="BX35" s="42"/>
      <c r="BY35" s="42"/>
      <c r="BZ35" s="42"/>
      <c r="CA35" s="42"/>
      <c r="CB35" s="42"/>
      <c r="CC35" s="42"/>
      <c r="CD35" s="42"/>
      <c r="CE35" s="42"/>
      <c r="CF35" s="42"/>
      <c r="CG35" s="42"/>
      <c r="CH35" s="42"/>
      <c r="CI35" s="42"/>
      <c r="CJ35" s="42"/>
      <c r="CK35" s="42"/>
      <c r="CL35" s="42"/>
      <c r="CM35" s="42"/>
      <c r="CN35" s="42"/>
      <c r="CO35" s="42"/>
      <c r="CP35" s="42"/>
      <c r="CQ35" s="42"/>
      <c r="CR35" s="42"/>
      <c r="CS35" s="42"/>
      <c r="CT35" s="42"/>
      <c r="CU35" s="42"/>
    </row>
    <row r="36" spans="1:99" ht="30" customHeight="1" thickBot="1" x14ac:dyDescent="0.3">
      <c r="B36" s="79" t="s">
        <v>71</v>
      </c>
      <c r="C36" s="75" t="s">
        <v>45</v>
      </c>
      <c r="D36" s="35">
        <v>1</v>
      </c>
      <c r="E36" s="67">
        <f>F32+1</f>
        <v>44495</v>
      </c>
      <c r="F36" s="67">
        <f>E36+4</f>
        <v>44499</v>
      </c>
      <c r="G36" s="15"/>
      <c r="H36" s="15"/>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ht="30" customHeight="1" thickBot="1" x14ac:dyDescent="0.3">
      <c r="B37" s="79" t="s">
        <v>77</v>
      </c>
      <c r="C37" s="75" t="s">
        <v>45</v>
      </c>
      <c r="D37" s="35">
        <v>1</v>
      </c>
      <c r="E37" s="67">
        <f>F36+1</f>
        <v>44500</v>
      </c>
      <c r="F37" s="67">
        <f>E37+5</f>
        <v>44505</v>
      </c>
      <c r="G37" s="15"/>
      <c r="H37" s="15"/>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ht="30" customHeight="1" thickBot="1" x14ac:dyDescent="0.3">
      <c r="B38" s="79" t="s">
        <v>72</v>
      </c>
      <c r="C38" s="75" t="s">
        <v>49</v>
      </c>
      <c r="D38" s="35">
        <v>1</v>
      </c>
      <c r="E38" s="67">
        <f>F32+1</f>
        <v>44495</v>
      </c>
      <c r="F38" s="67">
        <f>E38 + 4</f>
        <v>44499</v>
      </c>
      <c r="G38" s="15"/>
      <c r="H38" s="15"/>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ht="30" customHeight="1" thickBot="1" x14ac:dyDescent="0.3">
      <c r="B39" s="79" t="s">
        <v>74</v>
      </c>
      <c r="C39" s="75" t="s">
        <v>60</v>
      </c>
      <c r="D39" s="35">
        <v>1</v>
      </c>
      <c r="E39" s="67">
        <f>F36+2</f>
        <v>44501</v>
      </c>
      <c r="F39" s="67">
        <f>E39 +3</f>
        <v>44504</v>
      </c>
      <c r="G39" s="15"/>
      <c r="H39" s="15"/>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ht="30" customHeight="1" thickBot="1" x14ac:dyDescent="0.3">
      <c r="B40" s="79" t="s">
        <v>75</v>
      </c>
      <c r="C40" s="75" t="s">
        <v>49</v>
      </c>
      <c r="D40" s="35">
        <v>1</v>
      </c>
      <c r="E40" s="67">
        <f>E39</f>
        <v>44501</v>
      </c>
      <c r="F40" s="67">
        <f>E40 +6</f>
        <v>44507</v>
      </c>
      <c r="G40" s="15"/>
      <c r="H40" s="15"/>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ht="30" customHeight="1" thickBot="1" x14ac:dyDescent="0.3">
      <c r="B41" s="79" t="s">
        <v>78</v>
      </c>
      <c r="C41" s="75" t="s">
        <v>60</v>
      </c>
      <c r="D41" s="35">
        <v>1</v>
      </c>
      <c r="E41" s="67">
        <f>F39+1</f>
        <v>44505</v>
      </c>
      <c r="F41" s="67">
        <f>E41+4</f>
        <v>44509</v>
      </c>
      <c r="G41" s="15"/>
      <c r="H41" s="15"/>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ht="30" customHeight="1" thickBot="1" x14ac:dyDescent="0.3">
      <c r="B42" s="79" t="s">
        <v>93</v>
      </c>
      <c r="C42" s="75" t="s">
        <v>44</v>
      </c>
      <c r="D42" s="35">
        <v>1</v>
      </c>
      <c r="E42" s="67">
        <f>F41-2</f>
        <v>44507</v>
      </c>
      <c r="F42" s="67">
        <f>E42 + 5</f>
        <v>44512</v>
      </c>
      <c r="G42" s="15"/>
      <c r="H42" s="15"/>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ht="30" customHeight="1" thickBot="1" x14ac:dyDescent="0.3">
      <c r="B43" s="79" t="s">
        <v>76</v>
      </c>
      <c r="C43" s="75" t="s">
        <v>79</v>
      </c>
      <c r="D43" s="35">
        <v>1</v>
      </c>
      <c r="E43" s="67">
        <f>E41</f>
        <v>44505</v>
      </c>
      <c r="F43" s="67">
        <f>E43+5</f>
        <v>44510</v>
      </c>
      <c r="G43" s="41"/>
      <c r="H43" s="41">
        <f>IF(OR(ISBLANK(task_start),ISBLANK(task_end)),"",task_end-task_start+1)</f>
        <v>6</v>
      </c>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c r="BM43" s="44"/>
      <c r="BN43" s="44"/>
      <c r="BO43" s="44"/>
      <c r="BP43" s="44"/>
      <c r="BQ43" s="44"/>
      <c r="BR43" s="44"/>
      <c r="BS43" s="44"/>
      <c r="BT43" s="44"/>
      <c r="BU43" s="44"/>
      <c r="BV43" s="44"/>
      <c r="BW43" s="44"/>
      <c r="BX43" s="44"/>
      <c r="BY43" s="44"/>
      <c r="BZ43" s="44"/>
      <c r="CA43" s="44"/>
      <c r="CB43" s="44"/>
      <c r="CC43" s="44"/>
      <c r="CD43" s="44"/>
      <c r="CE43" s="44"/>
      <c r="CF43" s="44"/>
      <c r="CG43" s="44"/>
      <c r="CH43" s="44"/>
      <c r="CI43" s="44"/>
      <c r="CJ43" s="44"/>
      <c r="CK43" s="44"/>
      <c r="CL43" s="44"/>
      <c r="CM43" s="44"/>
      <c r="CN43" s="44"/>
      <c r="CO43" s="44"/>
      <c r="CP43" s="44"/>
      <c r="CQ43" s="44"/>
      <c r="CR43" s="44"/>
      <c r="CS43" s="44"/>
      <c r="CT43" s="44"/>
      <c r="CU43" s="44"/>
    </row>
    <row r="44" spans="1:99" ht="30" customHeight="1" thickBot="1" x14ac:dyDescent="0.3">
      <c r="B44" s="79" t="s">
        <v>81</v>
      </c>
      <c r="C44" s="75" t="s">
        <v>45</v>
      </c>
      <c r="D44" s="35">
        <v>1</v>
      </c>
      <c r="E44" s="67">
        <f>E42 +1</f>
        <v>44508</v>
      </c>
      <c r="F44" s="67">
        <f>E44 +3</f>
        <v>44511</v>
      </c>
      <c r="G44" s="41"/>
      <c r="H44" s="41"/>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c r="BM44" s="44"/>
      <c r="BN44" s="44"/>
      <c r="BO44" s="44"/>
      <c r="BP44" s="44"/>
      <c r="BQ44" s="44"/>
      <c r="BR44" s="44"/>
      <c r="BS44" s="44"/>
      <c r="BT44" s="44"/>
      <c r="BU44" s="44"/>
      <c r="BV44" s="44"/>
      <c r="BW44" s="44"/>
      <c r="BX44" s="44"/>
      <c r="BY44" s="44"/>
      <c r="BZ44" s="44"/>
      <c r="CA44" s="44"/>
      <c r="CB44" s="44"/>
      <c r="CC44" s="44"/>
      <c r="CD44" s="44"/>
      <c r="CE44" s="44"/>
      <c r="CF44" s="44"/>
      <c r="CG44" s="44"/>
      <c r="CH44" s="44"/>
      <c r="CI44" s="44"/>
      <c r="CJ44" s="44"/>
      <c r="CK44" s="44"/>
      <c r="CL44" s="44"/>
      <c r="CM44" s="44"/>
      <c r="CN44" s="44"/>
      <c r="CO44" s="44"/>
      <c r="CP44" s="44"/>
      <c r="CQ44" s="44"/>
      <c r="CR44" s="44"/>
      <c r="CS44" s="44"/>
      <c r="CT44" s="44"/>
      <c r="CU44" s="44"/>
    </row>
    <row r="45" spans="1:99" ht="30" customHeight="1" thickBot="1" x14ac:dyDescent="0.3">
      <c r="B45" s="79" t="s">
        <v>82</v>
      </c>
      <c r="C45" s="75" t="s">
        <v>79</v>
      </c>
      <c r="D45" s="35">
        <v>1</v>
      </c>
      <c r="E45" s="67">
        <f>E44</f>
        <v>44508</v>
      </c>
      <c r="F45" s="67">
        <f>E45+5</f>
        <v>44513</v>
      </c>
      <c r="G45" s="41"/>
      <c r="H45" s="41"/>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c r="BM45" s="44"/>
      <c r="BN45" s="44"/>
      <c r="BO45" s="44"/>
      <c r="BP45" s="44"/>
      <c r="BQ45" s="44"/>
      <c r="BR45" s="44"/>
      <c r="BS45" s="44"/>
      <c r="BT45" s="44"/>
      <c r="BU45" s="44"/>
      <c r="BV45" s="44"/>
      <c r="BW45" s="44"/>
      <c r="BX45" s="44"/>
      <c r="BY45" s="44"/>
      <c r="BZ45" s="44"/>
      <c r="CA45" s="44"/>
      <c r="CB45" s="44"/>
      <c r="CC45" s="44"/>
      <c r="CD45" s="44"/>
      <c r="CE45" s="44"/>
      <c r="CF45" s="44"/>
      <c r="CG45" s="44"/>
      <c r="CH45" s="44"/>
      <c r="CI45" s="44"/>
      <c r="CJ45" s="44"/>
      <c r="CK45" s="44"/>
      <c r="CL45" s="44"/>
      <c r="CM45" s="44"/>
      <c r="CN45" s="44"/>
      <c r="CO45" s="44"/>
      <c r="CP45" s="44"/>
      <c r="CQ45" s="44"/>
      <c r="CR45" s="44"/>
      <c r="CS45" s="44"/>
      <c r="CT45" s="44"/>
      <c r="CU45" s="44"/>
    </row>
    <row r="46" spans="1:99" ht="30" customHeight="1" thickBot="1" x14ac:dyDescent="0.3">
      <c r="B46" s="79" t="s">
        <v>83</v>
      </c>
      <c r="C46" s="75" t="s">
        <v>49</v>
      </c>
      <c r="D46" s="35">
        <v>1</v>
      </c>
      <c r="E46" s="67">
        <f>E45 + 3</f>
        <v>44511</v>
      </c>
      <c r="F46" s="67">
        <f>E46 +3</f>
        <v>44514</v>
      </c>
      <c r="G46" s="41"/>
      <c r="H46" s="41"/>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c r="BM46" s="44"/>
      <c r="BN46" s="44"/>
      <c r="BO46" s="44"/>
      <c r="BP46" s="44"/>
      <c r="BQ46" s="44"/>
      <c r="BR46" s="44"/>
      <c r="BS46" s="44"/>
      <c r="BT46" s="44"/>
      <c r="BU46" s="44"/>
      <c r="BV46" s="44"/>
      <c r="BW46" s="44"/>
      <c r="BX46" s="44"/>
      <c r="BY46" s="44"/>
      <c r="BZ46" s="44"/>
      <c r="CA46" s="44"/>
      <c r="CB46" s="44"/>
      <c r="CC46" s="44"/>
      <c r="CD46" s="44"/>
      <c r="CE46" s="44"/>
      <c r="CF46" s="44"/>
      <c r="CG46" s="44"/>
      <c r="CH46" s="44"/>
      <c r="CI46" s="44"/>
      <c r="CJ46" s="44"/>
      <c r="CK46" s="44"/>
      <c r="CL46" s="44"/>
      <c r="CM46" s="44"/>
      <c r="CN46" s="44"/>
      <c r="CO46" s="44"/>
      <c r="CP46" s="44"/>
      <c r="CQ46" s="44"/>
      <c r="CR46" s="44"/>
      <c r="CS46" s="44"/>
      <c r="CT46" s="44"/>
      <c r="CU46" s="44"/>
    </row>
    <row r="47" spans="1:99" ht="30" customHeight="1" thickBot="1" x14ac:dyDescent="0.3">
      <c r="B47" s="79" t="s">
        <v>84</v>
      </c>
      <c r="C47" s="75" t="s">
        <v>44</v>
      </c>
      <c r="D47" s="35">
        <v>1</v>
      </c>
      <c r="E47" s="67">
        <f>E46 + 3</f>
        <v>44514</v>
      </c>
      <c r="F47" s="67">
        <f>E47 +3</f>
        <v>44517</v>
      </c>
      <c r="G47" s="41"/>
      <c r="H47" s="41"/>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44"/>
      <c r="BP47" s="44"/>
      <c r="BQ47" s="44"/>
      <c r="BR47" s="44"/>
      <c r="BS47" s="44"/>
      <c r="BT47" s="44"/>
      <c r="BU47" s="44"/>
      <c r="BV47" s="44"/>
      <c r="BW47" s="44"/>
      <c r="BX47" s="44"/>
      <c r="BY47" s="44"/>
      <c r="BZ47" s="44"/>
      <c r="CA47" s="44"/>
      <c r="CB47" s="44"/>
      <c r="CC47" s="44"/>
      <c r="CD47" s="44"/>
      <c r="CE47" s="44"/>
      <c r="CF47" s="44"/>
      <c r="CG47" s="44"/>
      <c r="CH47" s="44"/>
      <c r="CI47" s="44"/>
      <c r="CJ47" s="44"/>
      <c r="CK47" s="44"/>
      <c r="CL47" s="44"/>
      <c r="CM47" s="44"/>
      <c r="CN47" s="44"/>
      <c r="CO47" s="44"/>
      <c r="CP47" s="44"/>
      <c r="CQ47" s="44"/>
      <c r="CR47" s="44"/>
      <c r="CS47" s="44"/>
      <c r="CT47" s="44"/>
      <c r="CU47" s="44"/>
    </row>
    <row r="48" spans="1:99" ht="30" customHeight="1" thickBot="1" x14ac:dyDescent="0.3">
      <c r="B48" s="79" t="s">
        <v>85</v>
      </c>
      <c r="C48" s="75" t="s">
        <v>44</v>
      </c>
      <c r="D48" s="35">
        <v>1</v>
      </c>
      <c r="E48" s="67">
        <f>E47 +2</f>
        <v>44516</v>
      </c>
      <c r="F48" s="67">
        <f>E48+3</f>
        <v>44519</v>
      </c>
      <c r="G48" s="41"/>
      <c r="H48" s="41"/>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c r="BM48" s="44"/>
      <c r="BN48" s="44"/>
      <c r="BO48" s="44"/>
      <c r="BP48" s="44"/>
      <c r="BQ48" s="44"/>
      <c r="BR48" s="44"/>
      <c r="BS48" s="44"/>
      <c r="BT48" s="44"/>
      <c r="BU48" s="44"/>
      <c r="BV48" s="44"/>
      <c r="BW48" s="44"/>
      <c r="BX48" s="44"/>
      <c r="BY48" s="44"/>
      <c r="BZ48" s="44"/>
      <c r="CA48" s="44"/>
      <c r="CB48" s="44"/>
      <c r="CC48" s="44"/>
      <c r="CD48" s="44"/>
      <c r="CE48" s="44"/>
      <c r="CF48" s="44"/>
      <c r="CG48" s="44"/>
      <c r="CH48" s="44"/>
      <c r="CI48" s="44"/>
      <c r="CJ48" s="44"/>
      <c r="CK48" s="44"/>
      <c r="CL48" s="44"/>
      <c r="CM48" s="44"/>
      <c r="CN48" s="44"/>
      <c r="CO48" s="44"/>
      <c r="CP48" s="44"/>
      <c r="CQ48" s="44"/>
      <c r="CR48" s="44"/>
      <c r="CS48" s="44"/>
      <c r="CT48" s="44"/>
      <c r="CU48" s="44"/>
    </row>
    <row r="49" spans="2:99" ht="30" customHeight="1" thickBot="1" x14ac:dyDescent="0.3">
      <c r="B49" s="79" t="s">
        <v>86</v>
      </c>
      <c r="C49" s="75" t="s">
        <v>49</v>
      </c>
      <c r="D49" s="35">
        <v>1</v>
      </c>
      <c r="E49" s="67">
        <f>E48 + 1</f>
        <v>44517</v>
      </c>
      <c r="F49" s="67">
        <f>E49+2</f>
        <v>44519</v>
      </c>
      <c r="G49" s="41"/>
      <c r="H49" s="41"/>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c r="BM49" s="44"/>
      <c r="BN49" s="44"/>
      <c r="BO49" s="44"/>
      <c r="BP49" s="44"/>
      <c r="BQ49" s="44"/>
      <c r="BR49" s="44"/>
      <c r="BS49" s="44"/>
      <c r="BT49" s="44"/>
      <c r="BU49" s="44"/>
      <c r="BV49" s="44"/>
      <c r="BW49" s="44"/>
      <c r="BX49" s="44"/>
      <c r="BY49" s="44"/>
      <c r="BZ49" s="44"/>
      <c r="CA49" s="44"/>
      <c r="CB49" s="44"/>
      <c r="CC49" s="44"/>
      <c r="CD49" s="44"/>
      <c r="CE49" s="44"/>
      <c r="CF49" s="44"/>
      <c r="CG49" s="44"/>
      <c r="CH49" s="44"/>
      <c r="CI49" s="44"/>
      <c r="CJ49" s="44"/>
      <c r="CK49" s="44"/>
      <c r="CL49" s="44"/>
      <c r="CM49" s="44"/>
      <c r="CN49" s="44"/>
      <c r="CO49" s="44"/>
      <c r="CP49" s="44"/>
      <c r="CQ49" s="44"/>
      <c r="CR49" s="44"/>
      <c r="CS49" s="44"/>
      <c r="CT49" s="44"/>
      <c r="CU49" s="44"/>
    </row>
    <row r="50" spans="2:99" ht="30" customHeight="1" thickBot="1" x14ac:dyDescent="0.3">
      <c r="B50" s="79" t="s">
        <v>87</v>
      </c>
      <c r="C50" s="75" t="s">
        <v>44</v>
      </c>
      <c r="D50" s="35">
        <v>1</v>
      </c>
      <c r="E50" s="67">
        <f>E49</f>
        <v>44517</v>
      </c>
      <c r="F50" s="67">
        <f>E50+5</f>
        <v>44522</v>
      </c>
      <c r="G50" s="15"/>
      <c r="H50" s="15"/>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2:99" ht="30" customHeight="1" thickBot="1" x14ac:dyDescent="0.3">
      <c r="B51" s="79" t="s">
        <v>88</v>
      </c>
      <c r="C51" s="75" t="s">
        <v>45</v>
      </c>
      <c r="D51" s="35">
        <v>1</v>
      </c>
      <c r="E51" s="67">
        <f>E49</f>
        <v>44517</v>
      </c>
      <c r="F51" s="67">
        <f>E51+3</f>
        <v>44520</v>
      </c>
      <c r="G51" s="15"/>
      <c r="H51" s="15"/>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2:99" ht="30" customHeight="1" thickBot="1" x14ac:dyDescent="0.3">
      <c r="B52" s="79" t="s">
        <v>89</v>
      </c>
      <c r="C52" s="75" t="s">
        <v>49</v>
      </c>
      <c r="D52" s="35">
        <v>1</v>
      </c>
      <c r="E52" s="67">
        <f>E51 + 1</f>
        <v>44518</v>
      </c>
      <c r="F52" s="67">
        <f>E52+4</f>
        <v>44522</v>
      </c>
      <c r="G52" s="15"/>
      <c r="H52" s="15"/>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2:99" ht="30" customHeight="1" thickBot="1" x14ac:dyDescent="0.3">
      <c r="B53" s="79" t="s">
        <v>90</v>
      </c>
      <c r="C53" s="75" t="s">
        <v>49</v>
      </c>
      <c r="D53" s="35">
        <v>1</v>
      </c>
      <c r="E53" s="67">
        <f xml:space="preserve"> E52 + 1</f>
        <v>44519</v>
      </c>
      <c r="F53" s="67">
        <f>E53+2</f>
        <v>44521</v>
      </c>
      <c r="G53" s="15"/>
      <c r="H53" s="15"/>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2:99" ht="30" customHeight="1" thickBot="1" x14ac:dyDescent="0.3">
      <c r="B54" s="79" t="s">
        <v>91</v>
      </c>
      <c r="C54" s="75" t="s">
        <v>45</v>
      </c>
      <c r="D54" s="35">
        <v>1</v>
      </c>
      <c r="E54" s="67">
        <f>E53 + 2</f>
        <v>44521</v>
      </c>
      <c r="F54" s="67">
        <f>E54+6</f>
        <v>44527</v>
      </c>
      <c r="G54" s="15"/>
      <c r="H54" s="15"/>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2:99" ht="30" customHeight="1" thickBot="1" x14ac:dyDescent="0.3">
      <c r="B55" s="79" t="s">
        <v>92</v>
      </c>
      <c r="C55" s="75" t="s">
        <v>94</v>
      </c>
      <c r="D55" s="35">
        <v>1</v>
      </c>
      <c r="E55" s="67">
        <f>E54 +3</f>
        <v>44524</v>
      </c>
      <c r="F55" s="67">
        <f>E55+5</f>
        <v>44529</v>
      </c>
      <c r="G55" s="15"/>
      <c r="H55" s="15"/>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2:99" ht="30" customHeight="1" thickBot="1" x14ac:dyDescent="0.3">
      <c r="B56" s="79" t="s">
        <v>95</v>
      </c>
      <c r="C56" s="75" t="s">
        <v>49</v>
      </c>
      <c r="D56" s="35">
        <v>1</v>
      </c>
      <c r="E56" s="67">
        <f>E55 +1</f>
        <v>44525</v>
      </c>
      <c r="F56" s="67">
        <f>E56+4</f>
        <v>44529</v>
      </c>
      <c r="G56" s="15"/>
      <c r="H56" s="15"/>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2:99" ht="30" customHeight="1" thickBot="1" x14ac:dyDescent="0.3">
      <c r="B57" s="79" t="s">
        <v>96</v>
      </c>
      <c r="C57" s="75" t="s">
        <v>60</v>
      </c>
      <c r="D57" s="35">
        <v>1</v>
      </c>
      <c r="E57" s="67">
        <f>E56 + 2</f>
        <v>44527</v>
      </c>
      <c r="F57" s="67">
        <f>E57+2</f>
        <v>44529</v>
      </c>
      <c r="G57" s="15"/>
      <c r="H57" s="15"/>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c r="BH57" s="42"/>
      <c r="BI57" s="42"/>
      <c r="BJ57" s="42"/>
      <c r="BK57" s="42"/>
      <c r="BL57" s="42"/>
      <c r="BM57" s="42"/>
      <c r="BN57" s="42"/>
      <c r="BO57" s="42"/>
      <c r="BP57" s="42"/>
      <c r="BQ57" s="42"/>
      <c r="BR57" s="42"/>
      <c r="BS57" s="42"/>
      <c r="BT57" s="42"/>
      <c r="BU57" s="42"/>
      <c r="BV57" s="42"/>
      <c r="BW57" s="42"/>
      <c r="BX57" s="42"/>
      <c r="BY57" s="42"/>
      <c r="BZ57" s="42"/>
      <c r="CA57" s="42"/>
      <c r="CB57" s="42"/>
      <c r="CC57" s="42"/>
      <c r="CD57" s="42"/>
      <c r="CE57" s="42"/>
      <c r="CF57" s="42"/>
      <c r="CG57" s="42"/>
      <c r="CH57" s="42"/>
      <c r="CI57" s="42"/>
      <c r="CJ57" s="42"/>
      <c r="CK57" s="42"/>
      <c r="CL57" s="42"/>
      <c r="CM57" s="42"/>
      <c r="CN57" s="42"/>
      <c r="CO57" s="42"/>
      <c r="CP57" s="42"/>
      <c r="CQ57" s="42"/>
      <c r="CR57" s="42"/>
      <c r="CS57" s="42"/>
      <c r="CT57" s="42"/>
      <c r="CU57" s="42"/>
    </row>
    <row r="58" spans="2:99" ht="30" customHeight="1" thickBot="1" x14ac:dyDescent="0.3">
      <c r="B58" s="79" t="s">
        <v>97</v>
      </c>
      <c r="C58" s="75" t="s">
        <v>98</v>
      </c>
      <c r="D58" s="35">
        <v>1</v>
      </c>
      <c r="E58" s="67">
        <f>E57</f>
        <v>44527</v>
      </c>
      <c r="F58" s="67">
        <f>E58+2</f>
        <v>44529</v>
      </c>
      <c r="G58" s="15"/>
      <c r="H58" s="15"/>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c r="BG58" s="42"/>
      <c r="BH58" s="42"/>
      <c r="BI58" s="42"/>
      <c r="BJ58" s="42"/>
      <c r="BK58" s="42"/>
      <c r="BL58" s="42"/>
      <c r="BM58" s="42"/>
      <c r="BN58" s="42"/>
      <c r="BO58" s="42"/>
      <c r="BP58" s="42"/>
      <c r="BQ58" s="42"/>
      <c r="BR58" s="42"/>
      <c r="BS58" s="42"/>
      <c r="BT58" s="42"/>
      <c r="BU58" s="42"/>
      <c r="BV58" s="42"/>
      <c r="BW58" s="42"/>
      <c r="BX58" s="42"/>
      <c r="BY58" s="42"/>
      <c r="BZ58" s="42"/>
      <c r="CA58" s="42"/>
      <c r="CB58" s="42"/>
      <c r="CC58" s="42"/>
      <c r="CD58" s="42"/>
      <c r="CE58" s="42"/>
      <c r="CF58" s="42"/>
      <c r="CG58" s="42"/>
      <c r="CH58" s="42"/>
      <c r="CI58" s="42"/>
      <c r="CJ58" s="42"/>
      <c r="CK58" s="42"/>
      <c r="CL58" s="42"/>
      <c r="CM58" s="42"/>
      <c r="CN58" s="42"/>
      <c r="CO58" s="42"/>
      <c r="CP58" s="42"/>
      <c r="CQ58" s="42"/>
      <c r="CR58" s="42"/>
      <c r="CS58" s="42"/>
      <c r="CT58" s="42"/>
      <c r="CU58" s="42"/>
    </row>
    <row r="59" spans="2:99" ht="30" customHeight="1" thickBot="1" x14ac:dyDescent="0.3">
      <c r="B59" s="79" t="s">
        <v>99</v>
      </c>
      <c r="C59" s="75" t="s">
        <v>49</v>
      </c>
      <c r="D59" s="35">
        <v>1</v>
      </c>
      <c r="E59" s="67">
        <f>E58+1</f>
        <v>44528</v>
      </c>
      <c r="F59" s="67">
        <f>E59+3</f>
        <v>44531</v>
      </c>
      <c r="G59" s="15"/>
      <c r="H59" s="15"/>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c r="BH59" s="42"/>
      <c r="BI59" s="42"/>
      <c r="BJ59" s="42"/>
      <c r="BK59" s="42"/>
      <c r="BL59" s="42"/>
      <c r="BM59" s="42"/>
      <c r="BN59" s="42"/>
      <c r="BO59" s="42"/>
      <c r="BP59" s="42"/>
      <c r="BQ59" s="42"/>
      <c r="BR59" s="42"/>
      <c r="BS59" s="42"/>
      <c r="BT59" s="42"/>
      <c r="BU59" s="42"/>
      <c r="BV59" s="42"/>
      <c r="BW59" s="42"/>
      <c r="BX59" s="42"/>
      <c r="BY59" s="42"/>
      <c r="BZ59" s="42"/>
      <c r="CA59" s="42"/>
      <c r="CB59" s="42"/>
      <c r="CC59" s="42"/>
      <c r="CD59" s="42"/>
      <c r="CE59" s="42"/>
      <c r="CF59" s="42"/>
      <c r="CG59" s="42"/>
      <c r="CH59" s="42"/>
      <c r="CI59" s="42"/>
      <c r="CJ59" s="42"/>
      <c r="CK59" s="42"/>
      <c r="CL59" s="42"/>
      <c r="CM59" s="42"/>
      <c r="CN59" s="42"/>
      <c r="CO59" s="42"/>
      <c r="CP59" s="42"/>
      <c r="CQ59" s="42"/>
      <c r="CR59" s="42"/>
      <c r="CS59" s="42"/>
      <c r="CT59" s="42"/>
      <c r="CU59" s="42"/>
    </row>
    <row r="60" spans="2:99" ht="30" customHeight="1" thickBot="1" x14ac:dyDescent="0.3">
      <c r="B60" s="79" t="s">
        <v>100</v>
      </c>
      <c r="C60" s="75" t="s">
        <v>49</v>
      </c>
      <c r="D60" s="35">
        <v>1</v>
      </c>
      <c r="E60" s="67">
        <f>E59</f>
        <v>44528</v>
      </c>
      <c r="F60" s="67">
        <f>E60+2</f>
        <v>44530</v>
      </c>
      <c r="G60" s="15"/>
      <c r="H60" s="15"/>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c r="BH60" s="42"/>
      <c r="BI60" s="42"/>
      <c r="BJ60" s="42"/>
      <c r="BK60" s="42"/>
      <c r="BL60" s="42"/>
      <c r="BM60" s="42"/>
      <c r="BN60" s="42"/>
      <c r="BO60" s="42"/>
      <c r="BP60" s="42"/>
      <c r="BQ60" s="42"/>
      <c r="BR60" s="42"/>
      <c r="BS60" s="42"/>
      <c r="BT60" s="42"/>
      <c r="BU60" s="42"/>
      <c r="BV60" s="42"/>
      <c r="BW60" s="42"/>
      <c r="BX60" s="42"/>
      <c r="BY60" s="42"/>
      <c r="BZ60" s="42"/>
      <c r="CA60" s="42"/>
      <c r="CB60" s="42"/>
      <c r="CC60" s="42"/>
      <c r="CD60" s="42"/>
      <c r="CE60" s="42"/>
      <c r="CF60" s="42"/>
      <c r="CG60" s="42"/>
      <c r="CH60" s="42"/>
      <c r="CI60" s="42"/>
      <c r="CJ60" s="42"/>
      <c r="CK60" s="42"/>
      <c r="CL60" s="42"/>
      <c r="CM60" s="42"/>
      <c r="CN60" s="42"/>
      <c r="CO60" s="42"/>
      <c r="CP60" s="42"/>
      <c r="CQ60" s="42"/>
      <c r="CR60" s="42"/>
      <c r="CS60" s="42"/>
      <c r="CT60" s="42"/>
      <c r="CU60" s="42"/>
    </row>
    <row r="61" spans="2:99" ht="30" customHeight="1" thickBot="1" x14ac:dyDescent="0.3">
      <c r="B61" s="79" t="s">
        <v>103</v>
      </c>
      <c r="C61" s="75" t="s">
        <v>104</v>
      </c>
      <c r="D61" s="35">
        <v>1</v>
      </c>
      <c r="E61" s="67">
        <f>E60 + 3</f>
        <v>44531</v>
      </c>
      <c r="F61" s="67">
        <f>E61+2</f>
        <v>44533</v>
      </c>
      <c r="G61" s="15"/>
      <c r="H61" s="15"/>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c r="BH61" s="42"/>
      <c r="BI61" s="42"/>
      <c r="BJ61" s="42"/>
      <c r="BK61" s="42"/>
      <c r="BL61" s="42"/>
      <c r="BM61" s="42"/>
      <c r="BN61" s="42"/>
      <c r="BO61" s="42"/>
      <c r="BP61" s="42"/>
      <c r="BQ61" s="42"/>
      <c r="BR61" s="42"/>
      <c r="BS61" s="42"/>
      <c r="BT61" s="42"/>
      <c r="BU61" s="42"/>
      <c r="BV61" s="42"/>
      <c r="BW61" s="42"/>
      <c r="BX61" s="42"/>
      <c r="BY61" s="42"/>
      <c r="BZ61" s="42"/>
      <c r="CA61" s="42"/>
      <c r="CB61" s="42"/>
      <c r="CC61" s="42"/>
      <c r="CD61" s="42"/>
      <c r="CE61" s="42"/>
      <c r="CF61" s="42"/>
      <c r="CG61" s="42"/>
      <c r="CH61" s="42"/>
      <c r="CI61" s="42"/>
      <c r="CJ61" s="42"/>
      <c r="CK61" s="42"/>
      <c r="CL61" s="42"/>
      <c r="CM61" s="42"/>
      <c r="CN61" s="42"/>
      <c r="CO61" s="42"/>
      <c r="CP61" s="42"/>
      <c r="CQ61" s="42"/>
      <c r="CR61" s="42"/>
      <c r="CS61" s="42"/>
      <c r="CT61" s="42"/>
      <c r="CU61" s="42"/>
    </row>
    <row r="62" spans="2:99" ht="30" customHeight="1" thickBot="1" x14ac:dyDescent="0.3">
      <c r="B62" s="79" t="s">
        <v>101</v>
      </c>
      <c r="C62" s="75" t="s">
        <v>102</v>
      </c>
      <c r="D62" s="35">
        <v>1</v>
      </c>
      <c r="E62" s="67">
        <f>E60</f>
        <v>44528</v>
      </c>
      <c r="F62" s="67">
        <f>E62+7</f>
        <v>44535</v>
      </c>
      <c r="G62" s="15"/>
      <c r="H62" s="15"/>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c r="BH62" s="42"/>
      <c r="BI62" s="42"/>
      <c r="BJ62" s="42"/>
      <c r="BK62" s="42"/>
      <c r="BL62" s="42"/>
      <c r="BM62" s="42"/>
      <c r="BN62" s="42"/>
      <c r="BO62" s="42"/>
      <c r="BP62" s="42"/>
      <c r="BQ62" s="42"/>
      <c r="BR62" s="42"/>
      <c r="BS62" s="42"/>
      <c r="BT62" s="42"/>
      <c r="BU62" s="42"/>
      <c r="BV62" s="42"/>
      <c r="BW62" s="42"/>
      <c r="BX62" s="42"/>
      <c r="BY62" s="42"/>
      <c r="BZ62" s="42"/>
      <c r="CA62" s="42"/>
      <c r="CB62" s="42"/>
      <c r="CC62" s="42"/>
      <c r="CD62" s="42"/>
      <c r="CE62" s="42"/>
      <c r="CF62" s="42"/>
      <c r="CG62" s="42"/>
      <c r="CH62" s="42"/>
      <c r="CI62" s="42"/>
      <c r="CJ62" s="42"/>
      <c r="CK62" s="42"/>
      <c r="CL62" s="42"/>
      <c r="CM62" s="42"/>
      <c r="CN62" s="42"/>
      <c r="CO62" s="42"/>
      <c r="CP62" s="42"/>
      <c r="CQ62" s="42"/>
      <c r="CR62" s="42"/>
      <c r="CS62" s="42"/>
      <c r="CT62" s="42"/>
      <c r="CU62" s="42"/>
    </row>
    <row r="63" spans="2:99" ht="30" customHeight="1" thickBot="1" x14ac:dyDescent="0.3">
      <c r="B63" s="79" t="s">
        <v>82</v>
      </c>
      <c r="C63" s="75" t="s">
        <v>79</v>
      </c>
      <c r="D63" s="35">
        <v>1</v>
      </c>
      <c r="E63" s="67">
        <f>E62</f>
        <v>44528</v>
      </c>
      <c r="F63" s="67">
        <f>E63+7</f>
        <v>44535</v>
      </c>
      <c r="G63" s="15"/>
      <c r="H63" s="15"/>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2:99" ht="30" customHeight="1" thickBot="1" x14ac:dyDescent="0.3"/>
    <row r="65" spans="2:6" ht="30" customHeight="1" thickBot="1" x14ac:dyDescent="0.3">
      <c r="B65" s="36" t="s">
        <v>0</v>
      </c>
      <c r="C65" s="37"/>
      <c r="D65" s="38"/>
      <c r="E65" s="39"/>
      <c r="F65" s="40"/>
    </row>
    <row r="67" spans="2:6" ht="30" customHeight="1" x14ac:dyDescent="0.25">
      <c r="C67" s="13"/>
      <c r="F67" s="58"/>
    </row>
    <row r="68" spans="2:6" ht="30" customHeight="1" x14ac:dyDescent="0.25">
      <c r="C68" s="14"/>
    </row>
  </sheetData>
  <mergeCells count="17">
    <mergeCell ref="CH4:CN4"/>
    <mergeCell ref="CO4:CU4"/>
    <mergeCell ref="BT4:BZ4"/>
    <mergeCell ref="CA4:CG4"/>
    <mergeCell ref="BM4:BS4"/>
    <mergeCell ref="C3:D3"/>
    <mergeCell ref="C4:D4"/>
    <mergeCell ref="E3:F3"/>
    <mergeCell ref="B5:G5"/>
    <mergeCell ref="AK4:AQ4"/>
    <mergeCell ref="AR4:AX4"/>
    <mergeCell ref="AY4:BE4"/>
    <mergeCell ref="BF4:BL4"/>
    <mergeCell ref="I4:O4"/>
    <mergeCell ref="P4:V4"/>
    <mergeCell ref="W4:AC4"/>
    <mergeCell ref="AD4:AJ4"/>
  </mergeCells>
  <conditionalFormatting sqref="D7:D24 D26:D40 D65 D42:D50">
    <cfRule type="dataBar" priority="16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CG49">
    <cfRule type="expression" dxfId="136" priority="188">
      <formula>AND(TODAY()&gt;=I$5,TODAY()&lt;J$5)</formula>
    </cfRule>
  </conditionalFormatting>
  <conditionalFormatting sqref="I7:CG49">
    <cfRule type="expression" dxfId="135" priority="182">
      <formula>AND(task_start&lt;=I$5,ROUNDDOWN((task_end-task_start+1)*task_progress,0)+task_start-1&gt;=I$5)</formula>
    </cfRule>
    <cfRule type="expression" dxfId="134" priority="183" stopIfTrue="1">
      <formula>AND(task_end&gt;=I$5,task_start&lt;J$5)</formula>
    </cfRule>
  </conditionalFormatting>
  <conditionalFormatting sqref="D25">
    <cfRule type="dataBar" priority="155">
      <dataBar>
        <cfvo type="num" val="0"/>
        <cfvo type="num" val="1"/>
        <color theme="0" tint="-0.249977111117893"/>
      </dataBar>
      <extLst>
        <ext xmlns:x14="http://schemas.microsoft.com/office/spreadsheetml/2009/9/main" uri="{B025F937-C7B1-47D3-B67F-A62EFF666E3E}">
          <x14:id>{281078BF-D7C5-468B-B547-F6E4BC08A8AE}</x14:id>
        </ext>
      </extLst>
    </cfRule>
  </conditionalFormatting>
  <conditionalFormatting sqref="D41">
    <cfRule type="dataBar" priority="151">
      <dataBar>
        <cfvo type="num" val="0"/>
        <cfvo type="num" val="1"/>
        <color theme="0" tint="-0.249977111117893"/>
      </dataBar>
      <extLst>
        <ext xmlns:x14="http://schemas.microsoft.com/office/spreadsheetml/2009/9/main" uri="{B025F937-C7B1-47D3-B67F-A62EFF666E3E}">
          <x14:id>{88D875B7-1D6F-4D94-8689-2FA4ECD95FC1}</x14:id>
        </ext>
      </extLst>
    </cfRule>
  </conditionalFormatting>
  <conditionalFormatting sqref="I50:CG50">
    <cfRule type="expression" dxfId="133" priority="192">
      <formula>AND(TODAY()&gt;=I$5,TODAY()&lt;J$5)</formula>
    </cfRule>
  </conditionalFormatting>
  <conditionalFormatting sqref="I50:CG50">
    <cfRule type="expression" dxfId="132" priority="195">
      <formula>AND(task_start&lt;=I$5,ROUNDDOWN((task_end-task_start+1)*task_progress,0)+task_start-1&gt;=I$5)</formula>
    </cfRule>
    <cfRule type="expression" dxfId="131" priority="196" stopIfTrue="1">
      <formula>AND(task_end&gt;=I$5,task_start&lt;J$5)</formula>
    </cfRule>
  </conditionalFormatting>
  <conditionalFormatting sqref="CH5:CN6">
    <cfRule type="expression" dxfId="130" priority="144">
      <formula>AND(TODAY()&gt;=CH$5,TODAY()&lt;CI$5)</formula>
    </cfRule>
  </conditionalFormatting>
  <conditionalFormatting sqref="CO5:CU6">
    <cfRule type="expression" dxfId="129" priority="143">
      <formula>AND(TODAY()&gt;=CO$5,TODAY()&lt;CP$5)</formula>
    </cfRule>
  </conditionalFormatting>
  <conditionalFormatting sqref="CH8:CN49">
    <cfRule type="expression" dxfId="128" priority="139">
      <formula>AND(TODAY()&gt;=CH$5,TODAY()&lt;CI$5)</formula>
    </cfRule>
  </conditionalFormatting>
  <conditionalFormatting sqref="CH8:CN49">
    <cfRule type="expression" dxfId="127" priority="137">
      <formula>AND(task_start&lt;=CH$5,ROUNDDOWN((task_end-task_start+1)*task_progress,0)+task_start-1&gt;=CH$5)</formula>
    </cfRule>
    <cfRule type="expression" dxfId="126" priority="138" stopIfTrue="1">
      <formula>AND(task_end&gt;=CH$5,task_start&lt;CI$5)</formula>
    </cfRule>
  </conditionalFormatting>
  <conditionalFormatting sqref="CH50:CN50">
    <cfRule type="expression" dxfId="125" priority="140">
      <formula>AND(TODAY()&gt;=CH$5,TODAY()&lt;CI$5)</formula>
    </cfRule>
  </conditionalFormatting>
  <conditionalFormatting sqref="CH50:CN50">
    <cfRule type="expression" dxfId="124" priority="141">
      <formula>AND(task_start&lt;=CH$5,ROUNDDOWN((task_end-task_start+1)*task_progress,0)+task_start-1&gt;=CH$5)</formula>
    </cfRule>
    <cfRule type="expression" dxfId="123" priority="142" stopIfTrue="1">
      <formula>AND(task_end&gt;=CH$5,task_start&lt;CI$5)</formula>
    </cfRule>
  </conditionalFormatting>
  <conditionalFormatting sqref="CO8:CU49">
    <cfRule type="expression" dxfId="122" priority="136">
      <formula>AND(TODAY()&gt;=CO$5,TODAY()&lt;CP$5)</formula>
    </cfRule>
  </conditionalFormatting>
  <conditionalFormatting sqref="CO8:CU49">
    <cfRule type="expression" dxfId="121" priority="134">
      <formula>AND(task_start&lt;=CO$5,ROUNDDOWN((task_end-task_start+1)*task_progress,0)+task_start-1&gt;=CO$5)</formula>
    </cfRule>
    <cfRule type="expression" dxfId="120" priority="134" stopIfTrue="1">
      <formula>AND(task_end&gt;=CO$5,task_start&lt;CP$5)</formula>
    </cfRule>
  </conditionalFormatting>
  <conditionalFormatting sqref="CO50:CU50">
    <cfRule type="expression" dxfId="119" priority="134">
      <formula>AND(TODAY()&gt;=CO$5,TODAY()&lt;CP$5)</formula>
    </cfRule>
  </conditionalFormatting>
  <conditionalFormatting sqref="CO50:CU50">
    <cfRule type="expression" dxfId="118" priority="135">
      <formula>AND(task_start&lt;=CO$5,ROUNDDOWN((task_end-task_start+1)*task_progress,0)+task_start-1&gt;=CO$5)</formula>
    </cfRule>
    <cfRule type="expression" dxfId="117" priority="136" stopIfTrue="1">
      <formula>AND(task_end&gt;=CO$5,task_start&lt;CP$5)</formula>
    </cfRule>
  </conditionalFormatting>
  <conditionalFormatting sqref="D51">
    <cfRule type="dataBar" priority="127">
      <dataBar>
        <cfvo type="num" val="0"/>
        <cfvo type="num" val="1"/>
        <color theme="0" tint="-0.249977111117893"/>
      </dataBar>
      <extLst>
        <ext xmlns:x14="http://schemas.microsoft.com/office/spreadsheetml/2009/9/main" uri="{B025F937-C7B1-47D3-B67F-A62EFF666E3E}">
          <x14:id>{8F294A8A-6634-4DF2-86FE-F328753BBC60}</x14:id>
        </ext>
      </extLst>
    </cfRule>
  </conditionalFormatting>
  <conditionalFormatting sqref="I51:CG51">
    <cfRule type="expression" dxfId="116" priority="128">
      <formula>AND(TODAY()&gt;=I$5,TODAY()&lt;J$5)</formula>
    </cfRule>
  </conditionalFormatting>
  <conditionalFormatting sqref="I51:CG51">
    <cfRule type="expression" dxfId="115" priority="129">
      <formula>AND(task_start&lt;=I$5,ROUNDDOWN((task_end-task_start+1)*task_progress,0)+task_start-1&gt;=I$5)</formula>
    </cfRule>
    <cfRule type="expression" dxfId="114" priority="130" stopIfTrue="1">
      <formula>AND(task_end&gt;=I$5,task_start&lt;J$5)</formula>
    </cfRule>
  </conditionalFormatting>
  <conditionalFormatting sqref="CH51:CN51">
    <cfRule type="expression" dxfId="113" priority="124">
      <formula>AND(TODAY()&gt;=CH$5,TODAY()&lt;CI$5)</formula>
    </cfRule>
  </conditionalFormatting>
  <conditionalFormatting sqref="CH51:CN51">
    <cfRule type="expression" dxfId="112" priority="125">
      <formula>AND(task_start&lt;=CH$5,ROUNDDOWN((task_end-task_start+1)*task_progress,0)+task_start-1&gt;=CH$5)</formula>
    </cfRule>
    <cfRule type="expression" dxfId="111" priority="126" stopIfTrue="1">
      <formula>AND(task_end&gt;=CH$5,task_start&lt;CI$5)</formula>
    </cfRule>
  </conditionalFormatting>
  <conditionalFormatting sqref="CO51:CU51">
    <cfRule type="expression" dxfId="110" priority="121">
      <formula>AND(TODAY()&gt;=CO$5,TODAY()&lt;CP$5)</formula>
    </cfRule>
  </conditionalFormatting>
  <conditionalFormatting sqref="CO51:CU51">
    <cfRule type="expression" dxfId="109" priority="122">
      <formula>AND(task_start&lt;=CO$5,ROUNDDOWN((task_end-task_start+1)*task_progress,0)+task_start-1&gt;=CO$5)</formula>
    </cfRule>
    <cfRule type="expression" dxfId="108" priority="123" stopIfTrue="1">
      <formula>AND(task_end&gt;=CO$5,task_start&lt;CP$5)</formula>
    </cfRule>
  </conditionalFormatting>
  <conditionalFormatting sqref="D52">
    <cfRule type="dataBar" priority="117">
      <dataBar>
        <cfvo type="num" val="0"/>
        <cfvo type="num" val="1"/>
        <color theme="0" tint="-0.249977111117893"/>
      </dataBar>
      <extLst>
        <ext xmlns:x14="http://schemas.microsoft.com/office/spreadsheetml/2009/9/main" uri="{B025F937-C7B1-47D3-B67F-A62EFF666E3E}">
          <x14:id>{B67BA534-8009-4552-86DE-3C8E5545F216}</x14:id>
        </ext>
      </extLst>
    </cfRule>
  </conditionalFormatting>
  <conditionalFormatting sqref="I52:CG52">
    <cfRule type="expression" dxfId="107" priority="118">
      <formula>AND(TODAY()&gt;=I$5,TODAY()&lt;J$5)</formula>
    </cfRule>
  </conditionalFormatting>
  <conditionalFormatting sqref="I52:CG52">
    <cfRule type="expression" dxfId="106" priority="119">
      <formula>AND(task_start&lt;=I$5,ROUNDDOWN((task_end-task_start+1)*task_progress,0)+task_start-1&gt;=I$5)</formula>
    </cfRule>
    <cfRule type="expression" dxfId="105" priority="120" stopIfTrue="1">
      <formula>AND(task_end&gt;=I$5,task_start&lt;J$5)</formula>
    </cfRule>
  </conditionalFormatting>
  <conditionalFormatting sqref="CH52:CN52">
    <cfRule type="expression" dxfId="104" priority="114">
      <formula>AND(TODAY()&gt;=CH$5,TODAY()&lt;CI$5)</formula>
    </cfRule>
  </conditionalFormatting>
  <conditionalFormatting sqref="CH52:CN52">
    <cfRule type="expression" dxfId="103" priority="115">
      <formula>AND(task_start&lt;=CH$5,ROUNDDOWN((task_end-task_start+1)*task_progress,0)+task_start-1&gt;=CH$5)</formula>
    </cfRule>
    <cfRule type="expression" dxfId="102" priority="116" stopIfTrue="1">
      <formula>AND(task_end&gt;=CH$5,task_start&lt;CI$5)</formula>
    </cfRule>
  </conditionalFormatting>
  <conditionalFormatting sqref="CO52:CU52">
    <cfRule type="expression" dxfId="101" priority="111">
      <formula>AND(TODAY()&gt;=CO$5,TODAY()&lt;CP$5)</formula>
    </cfRule>
  </conditionalFormatting>
  <conditionalFormatting sqref="CO52:CU52">
    <cfRule type="expression" dxfId="100" priority="112">
      <formula>AND(task_start&lt;=CO$5,ROUNDDOWN((task_end-task_start+1)*task_progress,0)+task_start-1&gt;=CO$5)</formula>
    </cfRule>
    <cfRule type="expression" dxfId="99" priority="113" stopIfTrue="1">
      <formula>AND(task_end&gt;=CO$5,task_start&lt;CP$5)</formula>
    </cfRule>
  </conditionalFormatting>
  <conditionalFormatting sqref="D53">
    <cfRule type="dataBar" priority="107">
      <dataBar>
        <cfvo type="num" val="0"/>
        <cfvo type="num" val="1"/>
        <color theme="0" tint="-0.249977111117893"/>
      </dataBar>
      <extLst>
        <ext xmlns:x14="http://schemas.microsoft.com/office/spreadsheetml/2009/9/main" uri="{B025F937-C7B1-47D3-B67F-A62EFF666E3E}">
          <x14:id>{C50A72E3-816E-45A0-90D4-CDF7E4D8007F}</x14:id>
        </ext>
      </extLst>
    </cfRule>
  </conditionalFormatting>
  <conditionalFormatting sqref="I53:CG53">
    <cfRule type="expression" dxfId="98" priority="108">
      <formula>AND(TODAY()&gt;=I$5,TODAY()&lt;J$5)</formula>
    </cfRule>
  </conditionalFormatting>
  <conditionalFormatting sqref="I53:CG53">
    <cfRule type="expression" dxfId="97" priority="109">
      <formula>AND(task_start&lt;=I$5,ROUNDDOWN((task_end-task_start+1)*task_progress,0)+task_start-1&gt;=I$5)</formula>
    </cfRule>
    <cfRule type="expression" dxfId="96" priority="110" stopIfTrue="1">
      <formula>AND(task_end&gt;=I$5,task_start&lt;J$5)</formula>
    </cfRule>
  </conditionalFormatting>
  <conditionalFormatting sqref="CH53:CN53">
    <cfRule type="expression" dxfId="95" priority="104">
      <formula>AND(TODAY()&gt;=CH$5,TODAY()&lt;CI$5)</formula>
    </cfRule>
  </conditionalFormatting>
  <conditionalFormatting sqref="CH53:CN53">
    <cfRule type="expression" dxfId="94" priority="105">
      <formula>AND(task_start&lt;=CH$5,ROUNDDOWN((task_end-task_start+1)*task_progress,0)+task_start-1&gt;=CH$5)</formula>
    </cfRule>
    <cfRule type="expression" dxfId="93" priority="106" stopIfTrue="1">
      <formula>AND(task_end&gt;=CH$5,task_start&lt;CI$5)</formula>
    </cfRule>
  </conditionalFormatting>
  <conditionalFormatting sqref="CO53:CU53">
    <cfRule type="expression" dxfId="92" priority="101">
      <formula>AND(TODAY()&gt;=CO$5,TODAY()&lt;CP$5)</formula>
    </cfRule>
  </conditionalFormatting>
  <conditionalFormatting sqref="CO53:CU53">
    <cfRule type="expression" dxfId="91" priority="102">
      <formula>AND(task_start&lt;=CO$5,ROUNDDOWN((task_end-task_start+1)*task_progress,0)+task_start-1&gt;=CO$5)</formula>
    </cfRule>
    <cfRule type="expression" dxfId="90" priority="103" stopIfTrue="1">
      <formula>AND(task_end&gt;=CO$5,task_start&lt;CP$5)</formula>
    </cfRule>
  </conditionalFormatting>
  <conditionalFormatting sqref="D54">
    <cfRule type="dataBar" priority="97">
      <dataBar>
        <cfvo type="num" val="0"/>
        <cfvo type="num" val="1"/>
        <color theme="0" tint="-0.249977111117893"/>
      </dataBar>
      <extLst>
        <ext xmlns:x14="http://schemas.microsoft.com/office/spreadsheetml/2009/9/main" uri="{B025F937-C7B1-47D3-B67F-A62EFF666E3E}">
          <x14:id>{5B0A552D-68A9-4CC2-AC3A-8F0C5B5EFF24}</x14:id>
        </ext>
      </extLst>
    </cfRule>
  </conditionalFormatting>
  <conditionalFormatting sqref="I54:CG54">
    <cfRule type="expression" dxfId="89" priority="98">
      <formula>AND(TODAY()&gt;=I$5,TODAY()&lt;J$5)</formula>
    </cfRule>
  </conditionalFormatting>
  <conditionalFormatting sqref="I54:CG54">
    <cfRule type="expression" dxfId="88" priority="99">
      <formula>AND(task_start&lt;=I$5,ROUNDDOWN((task_end-task_start+1)*task_progress,0)+task_start-1&gt;=I$5)</formula>
    </cfRule>
    <cfRule type="expression" dxfId="87" priority="100" stopIfTrue="1">
      <formula>AND(task_end&gt;=I$5,task_start&lt;J$5)</formula>
    </cfRule>
  </conditionalFormatting>
  <conditionalFormatting sqref="CH54:CN54">
    <cfRule type="expression" dxfId="86" priority="94">
      <formula>AND(TODAY()&gt;=CH$5,TODAY()&lt;CI$5)</formula>
    </cfRule>
  </conditionalFormatting>
  <conditionalFormatting sqref="CH54:CN54">
    <cfRule type="expression" dxfId="85" priority="95">
      <formula>AND(task_start&lt;=CH$5,ROUNDDOWN((task_end-task_start+1)*task_progress,0)+task_start-1&gt;=CH$5)</formula>
    </cfRule>
    <cfRule type="expression" dxfId="84" priority="96" stopIfTrue="1">
      <formula>AND(task_end&gt;=CH$5,task_start&lt;CI$5)</formula>
    </cfRule>
  </conditionalFormatting>
  <conditionalFormatting sqref="CO54:CU54">
    <cfRule type="expression" dxfId="83" priority="91">
      <formula>AND(TODAY()&gt;=CO$5,TODAY()&lt;CP$5)</formula>
    </cfRule>
  </conditionalFormatting>
  <conditionalFormatting sqref="CO54:CU54">
    <cfRule type="expression" dxfId="82" priority="92">
      <formula>AND(task_start&lt;=CO$5,ROUNDDOWN((task_end-task_start+1)*task_progress,0)+task_start-1&gt;=CO$5)</formula>
    </cfRule>
    <cfRule type="expression" dxfId="81" priority="93" stopIfTrue="1">
      <formula>AND(task_end&gt;=CO$5,task_start&lt;CP$5)</formula>
    </cfRule>
  </conditionalFormatting>
  <conditionalFormatting sqref="D55">
    <cfRule type="dataBar" priority="87">
      <dataBar>
        <cfvo type="num" val="0"/>
        <cfvo type="num" val="1"/>
        <color theme="0" tint="-0.249977111117893"/>
      </dataBar>
      <extLst>
        <ext xmlns:x14="http://schemas.microsoft.com/office/spreadsheetml/2009/9/main" uri="{B025F937-C7B1-47D3-B67F-A62EFF666E3E}">
          <x14:id>{F64F96F1-F6E0-4181-B5C9-C949852D920D}</x14:id>
        </ext>
      </extLst>
    </cfRule>
  </conditionalFormatting>
  <conditionalFormatting sqref="I55:CG55">
    <cfRule type="expression" dxfId="80" priority="88">
      <formula>AND(TODAY()&gt;=I$5,TODAY()&lt;J$5)</formula>
    </cfRule>
  </conditionalFormatting>
  <conditionalFormatting sqref="I55:CG55">
    <cfRule type="expression" dxfId="79" priority="89">
      <formula>AND(task_start&lt;=I$5,ROUNDDOWN((task_end-task_start+1)*task_progress,0)+task_start-1&gt;=I$5)</formula>
    </cfRule>
    <cfRule type="expression" dxfId="78" priority="90" stopIfTrue="1">
      <formula>AND(task_end&gt;=I$5,task_start&lt;J$5)</formula>
    </cfRule>
  </conditionalFormatting>
  <conditionalFormatting sqref="CH55:CN55">
    <cfRule type="expression" dxfId="77" priority="84">
      <formula>AND(TODAY()&gt;=CH$5,TODAY()&lt;CI$5)</formula>
    </cfRule>
  </conditionalFormatting>
  <conditionalFormatting sqref="CH55:CN55">
    <cfRule type="expression" dxfId="76" priority="85">
      <formula>AND(task_start&lt;=CH$5,ROUNDDOWN((task_end-task_start+1)*task_progress,0)+task_start-1&gt;=CH$5)</formula>
    </cfRule>
    <cfRule type="expression" dxfId="75" priority="86" stopIfTrue="1">
      <formula>AND(task_end&gt;=CH$5,task_start&lt;CI$5)</formula>
    </cfRule>
  </conditionalFormatting>
  <conditionalFormatting sqref="CO55:CU55">
    <cfRule type="expression" dxfId="74" priority="81">
      <formula>AND(TODAY()&gt;=CO$5,TODAY()&lt;CP$5)</formula>
    </cfRule>
  </conditionalFormatting>
  <conditionalFormatting sqref="CO55:CU55">
    <cfRule type="expression" dxfId="73" priority="82">
      <formula>AND(task_start&lt;=CO$5,ROUNDDOWN((task_end-task_start+1)*task_progress,0)+task_start-1&gt;=CO$5)</formula>
    </cfRule>
    <cfRule type="expression" dxfId="72" priority="83" stopIfTrue="1">
      <formula>AND(task_end&gt;=CO$5,task_start&lt;CP$5)</formula>
    </cfRule>
  </conditionalFormatting>
  <conditionalFormatting sqref="D56">
    <cfRule type="dataBar" priority="77">
      <dataBar>
        <cfvo type="num" val="0"/>
        <cfvo type="num" val="1"/>
        <color theme="0" tint="-0.249977111117893"/>
      </dataBar>
      <extLst>
        <ext xmlns:x14="http://schemas.microsoft.com/office/spreadsheetml/2009/9/main" uri="{B025F937-C7B1-47D3-B67F-A62EFF666E3E}">
          <x14:id>{CDFDB2B2-C078-4E72-A8E1-39912FE45031}</x14:id>
        </ext>
      </extLst>
    </cfRule>
  </conditionalFormatting>
  <conditionalFormatting sqref="I56:CG56">
    <cfRule type="expression" dxfId="71" priority="78">
      <formula>AND(TODAY()&gt;=I$5,TODAY()&lt;J$5)</formula>
    </cfRule>
  </conditionalFormatting>
  <conditionalFormatting sqref="I56:CG56">
    <cfRule type="expression" dxfId="70" priority="79">
      <formula>AND(task_start&lt;=I$5,ROUNDDOWN((task_end-task_start+1)*task_progress,0)+task_start-1&gt;=I$5)</formula>
    </cfRule>
    <cfRule type="expression" dxfId="69" priority="80" stopIfTrue="1">
      <formula>AND(task_end&gt;=I$5,task_start&lt;J$5)</formula>
    </cfRule>
  </conditionalFormatting>
  <conditionalFormatting sqref="CH56:CN56">
    <cfRule type="expression" dxfId="68" priority="74">
      <formula>AND(TODAY()&gt;=CH$5,TODAY()&lt;CI$5)</formula>
    </cfRule>
  </conditionalFormatting>
  <conditionalFormatting sqref="CH56:CN56">
    <cfRule type="expression" dxfId="67" priority="75">
      <formula>AND(task_start&lt;=CH$5,ROUNDDOWN((task_end-task_start+1)*task_progress,0)+task_start-1&gt;=CH$5)</formula>
    </cfRule>
    <cfRule type="expression" dxfId="66" priority="76" stopIfTrue="1">
      <formula>AND(task_end&gt;=CH$5,task_start&lt;CI$5)</formula>
    </cfRule>
  </conditionalFormatting>
  <conditionalFormatting sqref="CO56:CU56">
    <cfRule type="expression" dxfId="65" priority="71">
      <formula>AND(TODAY()&gt;=CO$5,TODAY()&lt;CP$5)</formula>
    </cfRule>
  </conditionalFormatting>
  <conditionalFormatting sqref="CO56:CU56">
    <cfRule type="expression" dxfId="64" priority="72">
      <formula>AND(task_start&lt;=CO$5,ROUNDDOWN((task_end-task_start+1)*task_progress,0)+task_start-1&gt;=CO$5)</formula>
    </cfRule>
    <cfRule type="expression" dxfId="63" priority="73" stopIfTrue="1">
      <formula>AND(task_end&gt;=CO$5,task_start&lt;CP$5)</formula>
    </cfRule>
  </conditionalFormatting>
  <conditionalFormatting sqref="D57">
    <cfRule type="dataBar" priority="67">
      <dataBar>
        <cfvo type="num" val="0"/>
        <cfvo type="num" val="1"/>
        <color theme="0" tint="-0.249977111117893"/>
      </dataBar>
      <extLst>
        <ext xmlns:x14="http://schemas.microsoft.com/office/spreadsheetml/2009/9/main" uri="{B025F937-C7B1-47D3-B67F-A62EFF666E3E}">
          <x14:id>{803F7507-E768-4F7E-95E1-D3BAAFF33621}</x14:id>
        </ext>
      </extLst>
    </cfRule>
  </conditionalFormatting>
  <conditionalFormatting sqref="I57:CG57">
    <cfRule type="expression" dxfId="62" priority="68">
      <formula>AND(TODAY()&gt;=I$5,TODAY()&lt;J$5)</formula>
    </cfRule>
  </conditionalFormatting>
  <conditionalFormatting sqref="I57:CG57">
    <cfRule type="expression" dxfId="61" priority="69">
      <formula>AND(task_start&lt;=I$5,ROUNDDOWN((task_end-task_start+1)*task_progress,0)+task_start-1&gt;=I$5)</formula>
    </cfRule>
    <cfRule type="expression" dxfId="60" priority="70" stopIfTrue="1">
      <formula>AND(task_end&gt;=I$5,task_start&lt;J$5)</formula>
    </cfRule>
  </conditionalFormatting>
  <conditionalFormatting sqref="CH57:CN57">
    <cfRule type="expression" dxfId="59" priority="64">
      <formula>AND(TODAY()&gt;=CH$5,TODAY()&lt;CI$5)</formula>
    </cfRule>
  </conditionalFormatting>
  <conditionalFormatting sqref="CH57:CN57">
    <cfRule type="expression" dxfId="58" priority="65">
      <formula>AND(task_start&lt;=CH$5,ROUNDDOWN((task_end-task_start+1)*task_progress,0)+task_start-1&gt;=CH$5)</formula>
    </cfRule>
    <cfRule type="expression" dxfId="57" priority="66" stopIfTrue="1">
      <formula>AND(task_end&gt;=CH$5,task_start&lt;CI$5)</formula>
    </cfRule>
  </conditionalFormatting>
  <conditionalFormatting sqref="CO57:CU57">
    <cfRule type="expression" dxfId="56" priority="61">
      <formula>AND(TODAY()&gt;=CO$5,TODAY()&lt;CP$5)</formula>
    </cfRule>
  </conditionalFormatting>
  <conditionalFormatting sqref="CO57:CU57">
    <cfRule type="expression" dxfId="55" priority="62">
      <formula>AND(task_start&lt;=CO$5,ROUNDDOWN((task_end-task_start+1)*task_progress,0)+task_start-1&gt;=CO$5)</formula>
    </cfRule>
    <cfRule type="expression" dxfId="54" priority="63" stopIfTrue="1">
      <formula>AND(task_end&gt;=CO$5,task_start&lt;CP$5)</formula>
    </cfRule>
  </conditionalFormatting>
  <conditionalFormatting sqref="D58">
    <cfRule type="dataBar" priority="57">
      <dataBar>
        <cfvo type="num" val="0"/>
        <cfvo type="num" val="1"/>
        <color theme="0" tint="-0.249977111117893"/>
      </dataBar>
      <extLst>
        <ext xmlns:x14="http://schemas.microsoft.com/office/spreadsheetml/2009/9/main" uri="{B025F937-C7B1-47D3-B67F-A62EFF666E3E}">
          <x14:id>{AE207E52-BC5D-4925-96AD-86AACFE0F2B1}</x14:id>
        </ext>
      </extLst>
    </cfRule>
  </conditionalFormatting>
  <conditionalFormatting sqref="I58:CG58">
    <cfRule type="expression" dxfId="53" priority="58">
      <formula>AND(TODAY()&gt;=I$5,TODAY()&lt;J$5)</formula>
    </cfRule>
  </conditionalFormatting>
  <conditionalFormatting sqref="I58:CG58">
    <cfRule type="expression" dxfId="52" priority="59">
      <formula>AND(task_start&lt;=I$5,ROUNDDOWN((task_end-task_start+1)*task_progress,0)+task_start-1&gt;=I$5)</formula>
    </cfRule>
    <cfRule type="expression" dxfId="51" priority="60" stopIfTrue="1">
      <formula>AND(task_end&gt;=I$5,task_start&lt;J$5)</formula>
    </cfRule>
  </conditionalFormatting>
  <conditionalFormatting sqref="CH58:CN58">
    <cfRule type="expression" dxfId="50" priority="54">
      <formula>AND(TODAY()&gt;=CH$5,TODAY()&lt;CI$5)</formula>
    </cfRule>
  </conditionalFormatting>
  <conditionalFormatting sqref="CH58:CN58">
    <cfRule type="expression" dxfId="49" priority="55">
      <formula>AND(task_start&lt;=CH$5,ROUNDDOWN((task_end-task_start+1)*task_progress,0)+task_start-1&gt;=CH$5)</formula>
    </cfRule>
    <cfRule type="expression" dxfId="48" priority="56" stopIfTrue="1">
      <formula>AND(task_end&gt;=CH$5,task_start&lt;CI$5)</formula>
    </cfRule>
  </conditionalFormatting>
  <conditionalFormatting sqref="CO58:CU58">
    <cfRule type="expression" dxfId="47" priority="51">
      <formula>AND(TODAY()&gt;=CO$5,TODAY()&lt;CP$5)</formula>
    </cfRule>
  </conditionalFormatting>
  <conditionalFormatting sqref="CO58:CU58">
    <cfRule type="expression" dxfId="46" priority="52">
      <formula>AND(task_start&lt;=CO$5,ROUNDDOWN((task_end-task_start+1)*task_progress,0)+task_start-1&gt;=CO$5)</formula>
    </cfRule>
    <cfRule type="expression" dxfId="45" priority="53" stopIfTrue="1">
      <formula>AND(task_end&gt;=CO$5,task_start&lt;CP$5)</formula>
    </cfRule>
  </conditionalFormatting>
  <conditionalFormatting sqref="D59">
    <cfRule type="dataBar" priority="47">
      <dataBar>
        <cfvo type="num" val="0"/>
        <cfvo type="num" val="1"/>
        <color theme="0" tint="-0.249977111117893"/>
      </dataBar>
      <extLst>
        <ext xmlns:x14="http://schemas.microsoft.com/office/spreadsheetml/2009/9/main" uri="{B025F937-C7B1-47D3-B67F-A62EFF666E3E}">
          <x14:id>{5971BAB8-4A82-4F74-B28A-FFCBE1C8CAF8}</x14:id>
        </ext>
      </extLst>
    </cfRule>
  </conditionalFormatting>
  <conditionalFormatting sqref="I59:CG59">
    <cfRule type="expression" dxfId="44" priority="48">
      <formula>AND(TODAY()&gt;=I$5,TODAY()&lt;J$5)</formula>
    </cfRule>
  </conditionalFormatting>
  <conditionalFormatting sqref="I59:CG59">
    <cfRule type="expression" dxfId="43" priority="49">
      <formula>AND(task_start&lt;=I$5,ROUNDDOWN((task_end-task_start+1)*task_progress,0)+task_start-1&gt;=I$5)</formula>
    </cfRule>
    <cfRule type="expression" dxfId="42" priority="50" stopIfTrue="1">
      <formula>AND(task_end&gt;=I$5,task_start&lt;J$5)</formula>
    </cfRule>
  </conditionalFormatting>
  <conditionalFormatting sqref="CH59:CN59">
    <cfRule type="expression" dxfId="41" priority="44">
      <formula>AND(TODAY()&gt;=CH$5,TODAY()&lt;CI$5)</formula>
    </cfRule>
  </conditionalFormatting>
  <conditionalFormatting sqref="CH59:CN59">
    <cfRule type="expression" dxfId="40" priority="45">
      <formula>AND(task_start&lt;=CH$5,ROUNDDOWN((task_end-task_start+1)*task_progress,0)+task_start-1&gt;=CH$5)</formula>
    </cfRule>
    <cfRule type="expression" dxfId="39" priority="46" stopIfTrue="1">
      <formula>AND(task_end&gt;=CH$5,task_start&lt;CI$5)</formula>
    </cfRule>
  </conditionalFormatting>
  <conditionalFormatting sqref="CO59:CU59">
    <cfRule type="expression" dxfId="38" priority="41">
      <formula>AND(TODAY()&gt;=CO$5,TODAY()&lt;CP$5)</formula>
    </cfRule>
  </conditionalFormatting>
  <conditionalFormatting sqref="CO59:CU59">
    <cfRule type="expression" dxfId="37" priority="42">
      <formula>AND(task_start&lt;=CO$5,ROUNDDOWN((task_end-task_start+1)*task_progress,0)+task_start-1&gt;=CO$5)</formula>
    </cfRule>
    <cfRule type="expression" dxfId="36" priority="43" stopIfTrue="1">
      <formula>AND(task_end&gt;=CO$5,task_start&lt;CP$5)</formula>
    </cfRule>
  </conditionalFormatting>
  <conditionalFormatting sqref="D60">
    <cfRule type="dataBar" priority="37">
      <dataBar>
        <cfvo type="num" val="0"/>
        <cfvo type="num" val="1"/>
        <color theme="0" tint="-0.249977111117893"/>
      </dataBar>
      <extLst>
        <ext xmlns:x14="http://schemas.microsoft.com/office/spreadsheetml/2009/9/main" uri="{B025F937-C7B1-47D3-B67F-A62EFF666E3E}">
          <x14:id>{F575D3EA-C410-4172-8D0F-3A106BB1FD54}</x14:id>
        </ext>
      </extLst>
    </cfRule>
  </conditionalFormatting>
  <conditionalFormatting sqref="I60:CG60">
    <cfRule type="expression" dxfId="35" priority="38">
      <formula>AND(TODAY()&gt;=I$5,TODAY()&lt;J$5)</formula>
    </cfRule>
  </conditionalFormatting>
  <conditionalFormatting sqref="I60:CG60">
    <cfRule type="expression" dxfId="34" priority="39">
      <formula>AND(task_start&lt;=I$5,ROUNDDOWN((task_end-task_start+1)*task_progress,0)+task_start-1&gt;=I$5)</formula>
    </cfRule>
    <cfRule type="expression" dxfId="33" priority="40" stopIfTrue="1">
      <formula>AND(task_end&gt;=I$5,task_start&lt;J$5)</formula>
    </cfRule>
  </conditionalFormatting>
  <conditionalFormatting sqref="CH60:CN60">
    <cfRule type="expression" dxfId="32" priority="34">
      <formula>AND(TODAY()&gt;=CH$5,TODAY()&lt;CI$5)</formula>
    </cfRule>
  </conditionalFormatting>
  <conditionalFormatting sqref="CH60:CN60">
    <cfRule type="expression" dxfId="31" priority="35">
      <formula>AND(task_start&lt;=CH$5,ROUNDDOWN((task_end-task_start+1)*task_progress,0)+task_start-1&gt;=CH$5)</formula>
    </cfRule>
    <cfRule type="expression" dxfId="30" priority="36" stopIfTrue="1">
      <formula>AND(task_end&gt;=CH$5,task_start&lt;CI$5)</formula>
    </cfRule>
  </conditionalFormatting>
  <conditionalFormatting sqref="CO60:CU60">
    <cfRule type="expression" dxfId="29" priority="31">
      <formula>AND(TODAY()&gt;=CO$5,TODAY()&lt;CP$5)</formula>
    </cfRule>
  </conditionalFormatting>
  <conditionalFormatting sqref="CO60:CU60">
    <cfRule type="expression" dxfId="28" priority="32">
      <formula>AND(task_start&lt;=CO$5,ROUNDDOWN((task_end-task_start+1)*task_progress,0)+task_start-1&gt;=CO$5)</formula>
    </cfRule>
    <cfRule type="expression" dxfId="27" priority="33" stopIfTrue="1">
      <formula>AND(task_end&gt;=CO$5,task_start&lt;CP$5)</formula>
    </cfRule>
  </conditionalFormatting>
  <conditionalFormatting sqref="D62">
    <cfRule type="dataBar" priority="27">
      <dataBar>
        <cfvo type="num" val="0"/>
        <cfvo type="num" val="1"/>
        <color theme="0" tint="-0.249977111117893"/>
      </dataBar>
      <extLst>
        <ext xmlns:x14="http://schemas.microsoft.com/office/spreadsheetml/2009/9/main" uri="{B025F937-C7B1-47D3-B67F-A62EFF666E3E}">
          <x14:id>{E16D1AC0-DB94-4824-87A9-7480B5F8A8EE}</x14:id>
        </ext>
      </extLst>
    </cfRule>
  </conditionalFormatting>
  <conditionalFormatting sqref="I62:CG62">
    <cfRule type="expression" dxfId="26" priority="28">
      <formula>AND(TODAY()&gt;=I$5,TODAY()&lt;J$5)</formula>
    </cfRule>
  </conditionalFormatting>
  <conditionalFormatting sqref="I62:CG62">
    <cfRule type="expression" dxfId="25" priority="29">
      <formula>AND(task_start&lt;=I$5,ROUNDDOWN((task_end-task_start+1)*task_progress,0)+task_start-1&gt;=I$5)</formula>
    </cfRule>
    <cfRule type="expression" dxfId="24" priority="30" stopIfTrue="1">
      <formula>AND(task_end&gt;=I$5,task_start&lt;J$5)</formula>
    </cfRule>
  </conditionalFormatting>
  <conditionalFormatting sqref="CH62:CN62">
    <cfRule type="expression" dxfId="23" priority="24">
      <formula>AND(TODAY()&gt;=CH$5,TODAY()&lt;CI$5)</formula>
    </cfRule>
  </conditionalFormatting>
  <conditionalFormatting sqref="CH62:CN62">
    <cfRule type="expression" dxfId="22" priority="25">
      <formula>AND(task_start&lt;=CH$5,ROUNDDOWN((task_end-task_start+1)*task_progress,0)+task_start-1&gt;=CH$5)</formula>
    </cfRule>
    <cfRule type="expression" dxfId="21" priority="26" stopIfTrue="1">
      <formula>AND(task_end&gt;=CH$5,task_start&lt;CI$5)</formula>
    </cfRule>
  </conditionalFormatting>
  <conditionalFormatting sqref="CO62:CU62">
    <cfRule type="expression" dxfId="20" priority="21">
      <formula>AND(TODAY()&gt;=CO$5,TODAY()&lt;CP$5)</formula>
    </cfRule>
  </conditionalFormatting>
  <conditionalFormatting sqref="CO62:CU62">
    <cfRule type="expression" dxfId="19" priority="22">
      <formula>AND(task_start&lt;=CO$5,ROUNDDOWN((task_end-task_start+1)*task_progress,0)+task_start-1&gt;=CO$5)</formula>
    </cfRule>
    <cfRule type="expression" dxfId="18" priority="23" stopIfTrue="1">
      <formula>AND(task_end&gt;=CO$5,task_start&lt;CP$5)</formula>
    </cfRule>
  </conditionalFormatting>
  <conditionalFormatting sqref="D63">
    <cfRule type="dataBar" priority="17">
      <dataBar>
        <cfvo type="num" val="0"/>
        <cfvo type="num" val="1"/>
        <color theme="0" tint="-0.249977111117893"/>
      </dataBar>
      <extLst>
        <ext xmlns:x14="http://schemas.microsoft.com/office/spreadsheetml/2009/9/main" uri="{B025F937-C7B1-47D3-B67F-A62EFF666E3E}">
          <x14:id>{EB19CF1F-F99F-4990-A5B6-6D39ED84630C}</x14:id>
        </ext>
      </extLst>
    </cfRule>
  </conditionalFormatting>
  <conditionalFormatting sqref="I63:CG63">
    <cfRule type="expression" dxfId="17" priority="18">
      <formula>AND(TODAY()&gt;=I$5,TODAY()&lt;J$5)</formula>
    </cfRule>
  </conditionalFormatting>
  <conditionalFormatting sqref="I63:CG63">
    <cfRule type="expression" dxfId="16" priority="19">
      <formula>AND(task_start&lt;=I$5,ROUNDDOWN((task_end-task_start+1)*task_progress,0)+task_start-1&gt;=I$5)</formula>
    </cfRule>
    <cfRule type="expression" dxfId="15" priority="20" stopIfTrue="1">
      <formula>AND(task_end&gt;=I$5,task_start&lt;J$5)</formula>
    </cfRule>
  </conditionalFormatting>
  <conditionalFormatting sqref="CH63:CN63">
    <cfRule type="expression" dxfId="14" priority="14">
      <formula>AND(TODAY()&gt;=CH$5,TODAY()&lt;CI$5)</formula>
    </cfRule>
  </conditionalFormatting>
  <conditionalFormatting sqref="CH63:CN63">
    <cfRule type="expression" dxfId="13" priority="15">
      <formula>AND(task_start&lt;=CH$5,ROUNDDOWN((task_end-task_start+1)*task_progress,0)+task_start-1&gt;=CH$5)</formula>
    </cfRule>
    <cfRule type="expression" dxfId="12" priority="16" stopIfTrue="1">
      <formula>AND(task_end&gt;=CH$5,task_start&lt;CI$5)</formula>
    </cfRule>
  </conditionalFormatting>
  <conditionalFormatting sqref="CO63:CU63">
    <cfRule type="expression" dxfId="11" priority="11">
      <formula>AND(TODAY()&gt;=CO$5,TODAY()&lt;CP$5)</formula>
    </cfRule>
  </conditionalFormatting>
  <conditionalFormatting sqref="CO63:CU63">
    <cfRule type="expression" dxfId="10" priority="12">
      <formula>AND(task_start&lt;=CO$5,ROUNDDOWN((task_end-task_start+1)*task_progress,0)+task_start-1&gt;=CO$5)</formula>
    </cfRule>
    <cfRule type="expression" dxfId="9" priority="13" stopIfTrue="1">
      <formula>AND(task_end&gt;=CO$5,task_start&lt;CP$5)</formula>
    </cfRule>
  </conditionalFormatting>
  <conditionalFormatting sqref="D61">
    <cfRule type="dataBar" priority="7">
      <dataBar>
        <cfvo type="num" val="0"/>
        <cfvo type="num" val="1"/>
        <color theme="0" tint="-0.249977111117893"/>
      </dataBar>
      <extLst>
        <ext xmlns:x14="http://schemas.microsoft.com/office/spreadsheetml/2009/9/main" uri="{B025F937-C7B1-47D3-B67F-A62EFF666E3E}">
          <x14:id>{78D53EBB-E09D-45DC-8CD7-62E4334A5B18}</x14:id>
        </ext>
      </extLst>
    </cfRule>
  </conditionalFormatting>
  <conditionalFormatting sqref="I61:CG61">
    <cfRule type="expression" dxfId="8" priority="8">
      <formula>AND(TODAY()&gt;=I$5,TODAY()&lt;J$5)</formula>
    </cfRule>
  </conditionalFormatting>
  <conditionalFormatting sqref="I61:CG61">
    <cfRule type="expression" dxfId="7" priority="9">
      <formula>AND(task_start&lt;=I$5,ROUNDDOWN((task_end-task_start+1)*task_progress,0)+task_start-1&gt;=I$5)</formula>
    </cfRule>
    <cfRule type="expression" dxfId="6" priority="10" stopIfTrue="1">
      <formula>AND(task_end&gt;=I$5,task_start&lt;J$5)</formula>
    </cfRule>
  </conditionalFormatting>
  <conditionalFormatting sqref="CH61:CN61">
    <cfRule type="expression" dxfId="5" priority="4">
      <formula>AND(TODAY()&gt;=CH$5,TODAY()&lt;CI$5)</formula>
    </cfRule>
  </conditionalFormatting>
  <conditionalFormatting sqref="CH61:CN61">
    <cfRule type="expression" dxfId="4" priority="5">
      <formula>AND(task_start&lt;=CH$5,ROUNDDOWN((task_end-task_start+1)*task_progress,0)+task_start-1&gt;=CH$5)</formula>
    </cfRule>
    <cfRule type="expression" dxfId="3" priority="6" stopIfTrue="1">
      <formula>AND(task_end&gt;=CH$5,task_start&lt;CI$5)</formula>
    </cfRule>
  </conditionalFormatting>
  <conditionalFormatting sqref="CO61:CU61">
    <cfRule type="expression" dxfId="2" priority="1">
      <formula>AND(TODAY()&gt;=CO$5,TODAY()&lt;CP$5)</formula>
    </cfRule>
  </conditionalFormatting>
  <conditionalFormatting sqref="CO61:CU61">
    <cfRule type="expression" dxfId="1" priority="2">
      <formula>AND(task_start&lt;=CO$5,ROUNDDOWN((task_end-task_start+1)*task_progress,0)+task_start-1&gt;=CO$5)</formula>
    </cfRule>
    <cfRule type="expression" dxfId="0" priority="3" stopIfTrue="1">
      <formula>AND(task_end&gt;=CO$5,task_start&lt;CP$5)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2 F1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D7:D24 D26:D40 D65 D42:D50</xm:sqref>
        </x14:conditionalFormatting>
        <x14:conditionalFormatting xmlns:xm="http://schemas.microsoft.com/office/excel/2006/main">
          <x14:cfRule type="dataBar" id="{281078BF-D7C5-468B-B547-F6E4BC08A8AE}">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88D875B7-1D6F-4D94-8689-2FA4ECD95FC1}">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8F294A8A-6634-4DF2-86FE-F328753BBC60}">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B67BA534-8009-4552-86DE-3C8E5545F216}">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C50A72E3-816E-45A0-90D4-CDF7E4D8007F}">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5B0A552D-68A9-4CC2-AC3A-8F0C5B5EFF24}">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F64F96F1-F6E0-4181-B5C9-C949852D920D}">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CDFDB2B2-C078-4E72-A8E1-39912FE45031}">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803F7507-E768-4F7E-95E1-D3BAAFF33621}">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AE207E52-BC5D-4925-96AD-86AACFE0F2B1}">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5971BAB8-4A82-4F74-B28A-FFCBE1C8CAF8}">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F575D3EA-C410-4172-8D0F-3A106BB1FD54}">
            <x14:dataBar minLength="0" maxLength="100" gradient="0">
              <x14:cfvo type="num">
                <xm:f>0</xm:f>
              </x14:cfvo>
              <x14:cfvo type="num">
                <xm:f>1</xm:f>
              </x14:cfvo>
              <x14:negativeFillColor rgb="FFFF0000"/>
              <x14:axisColor rgb="FF000000"/>
            </x14:dataBar>
          </x14:cfRule>
          <xm:sqref>D60</xm:sqref>
        </x14:conditionalFormatting>
        <x14:conditionalFormatting xmlns:xm="http://schemas.microsoft.com/office/excel/2006/main">
          <x14:cfRule type="dataBar" id="{E16D1AC0-DB94-4824-87A9-7480B5F8A8EE}">
            <x14:dataBar minLength="0" maxLength="100" gradient="0">
              <x14:cfvo type="num">
                <xm:f>0</xm:f>
              </x14:cfvo>
              <x14:cfvo type="num">
                <xm:f>1</xm:f>
              </x14:cfvo>
              <x14:negativeFillColor rgb="FFFF0000"/>
              <x14:axisColor rgb="FF000000"/>
            </x14:dataBar>
          </x14:cfRule>
          <xm:sqref>D62</xm:sqref>
        </x14:conditionalFormatting>
        <x14:conditionalFormatting xmlns:xm="http://schemas.microsoft.com/office/excel/2006/main">
          <x14:cfRule type="dataBar" id="{EB19CF1F-F99F-4990-A5B6-6D39ED84630C}">
            <x14:dataBar minLength="0" maxLength="100" gradient="0">
              <x14:cfvo type="num">
                <xm:f>0</xm:f>
              </x14:cfvo>
              <x14:cfvo type="num">
                <xm:f>1</xm:f>
              </x14:cfvo>
              <x14:negativeFillColor rgb="FFFF0000"/>
              <x14:axisColor rgb="FF000000"/>
            </x14:dataBar>
          </x14:cfRule>
          <xm:sqref>D63</xm:sqref>
        </x14:conditionalFormatting>
        <x14:conditionalFormatting xmlns:xm="http://schemas.microsoft.com/office/excel/2006/main">
          <x14:cfRule type="dataBar" id="{78D53EBB-E09D-45DC-8CD7-62E4334A5B18}">
            <x14:dataBar minLength="0" maxLength="100" gradient="0">
              <x14:cfvo type="num">
                <xm:f>0</xm:f>
              </x14:cfvo>
              <x14:cfvo type="num">
                <xm:f>1</xm:f>
              </x14:cfvo>
              <x14:negativeFillColor rgb="FFFF0000"/>
              <x14:axisColor rgb="FF000000"/>
            </x14:dataBar>
          </x14:cfRule>
          <xm:sqref>D61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6" customWidth="1"/>
    <col min="2" max="16384" width="9.140625" style="2"/>
  </cols>
  <sheetData>
    <row r="1" spans="1:2" ht="46.5" customHeight="1" x14ac:dyDescent="0.2"/>
    <row r="2" spans="1:2" s="48" customFormat="1" ht="15.75" x14ac:dyDescent="0.25">
      <c r="A2" s="47" t="s">
        <v>12</v>
      </c>
      <c r="B2" s="47"/>
    </row>
    <row r="3" spans="1:2" s="52" customFormat="1" ht="27" customHeight="1" x14ac:dyDescent="0.25">
      <c r="A3" s="53" t="s">
        <v>17</v>
      </c>
      <c r="B3" s="53"/>
    </row>
    <row r="4" spans="1:2" s="49" customFormat="1" ht="26.25" x14ac:dyDescent="0.4">
      <c r="A4" s="50" t="s">
        <v>11</v>
      </c>
    </row>
    <row r="5" spans="1:2" ht="74.099999999999994" customHeight="1" x14ac:dyDescent="0.2">
      <c r="A5" s="51" t="s">
        <v>20</v>
      </c>
    </row>
    <row r="6" spans="1:2" ht="26.25" customHeight="1" x14ac:dyDescent="0.2">
      <c r="A6" s="50" t="s">
        <v>23</v>
      </c>
    </row>
    <row r="7" spans="1:2" s="46" customFormat="1" ht="204.95" customHeight="1" x14ac:dyDescent="0.25">
      <c r="A7" s="55" t="s">
        <v>22</v>
      </c>
    </row>
    <row r="8" spans="1:2" s="49" customFormat="1" ht="26.25" x14ac:dyDescent="0.4">
      <c r="A8" s="50" t="s">
        <v>13</v>
      </c>
    </row>
    <row r="9" spans="1:2" ht="60" x14ac:dyDescent="0.2">
      <c r="A9" s="51" t="s">
        <v>21</v>
      </c>
    </row>
    <row r="10" spans="1:2" s="46" customFormat="1" ht="27.95" customHeight="1" x14ac:dyDescent="0.25">
      <c r="A10" s="54" t="s">
        <v>19</v>
      </c>
    </row>
    <row r="11" spans="1:2" s="49" customFormat="1" ht="26.25" x14ac:dyDescent="0.4">
      <c r="A11" s="50" t="s">
        <v>10</v>
      </c>
    </row>
    <row r="12" spans="1:2" ht="30" x14ac:dyDescent="0.2">
      <c r="A12" s="51" t="s">
        <v>18</v>
      </c>
    </row>
    <row r="13" spans="1:2" s="46" customFormat="1" ht="27.95" customHeight="1" x14ac:dyDescent="0.25">
      <c r="A13" s="54" t="s">
        <v>4</v>
      </c>
    </row>
    <row r="14" spans="1:2" s="49" customFormat="1" ht="26.25" x14ac:dyDescent="0.4">
      <c r="A14" s="50" t="s">
        <v>14</v>
      </c>
    </row>
    <row r="15" spans="1:2" ht="75" customHeight="1" x14ac:dyDescent="0.2">
      <c r="A15" s="51" t="s">
        <v>15</v>
      </c>
    </row>
    <row r="16" spans="1:2" ht="75" x14ac:dyDescent="0.2">
      <c r="A16" s="51"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2021-12-06T04:22:34Z</dcterms:modified>
</cp:coreProperties>
</file>