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大數據資料分析\"/>
    </mc:Choice>
  </mc:AlternateContent>
  <xr:revisionPtr revIDLastSave="0" documentId="13_ncr:1_{02A4C0F7-7756-46C8-AB5C-52770770FA7A}" xr6:coauthVersionLast="45" xr6:coauthVersionMax="45" xr10:uidLastSave="{00000000-0000-0000-0000-000000000000}"/>
  <bookViews>
    <workbookView xWindow="-110" yWindow="-110" windowWidth="19420" windowHeight="10420" firstSheet="8" activeTab="16" xr2:uid="{00000000-000D-0000-FFFF-FFFF00000000}"/>
  </bookViews>
  <sheets>
    <sheet name="運算列表" sheetId="1" r:id="rId1"/>
    <sheet name="1-1(運算列表-單一變數+垂直)" sheetId="2" r:id="rId2"/>
    <sheet name="1-1(運算列表-單一變數+水平)" sheetId="3" r:id="rId3"/>
    <sheet name="練習1" sheetId="4" r:id="rId4"/>
    <sheet name="1-1(運算列表-雙變數)-1" sheetId="5" r:id="rId5"/>
    <sheet name="練習2" sheetId="6" r:id="rId6"/>
    <sheet name="1-1(運算列表-雙變數)-2" sheetId="7" r:id="rId7"/>
    <sheet name="練習3" sheetId="8" r:id="rId8"/>
    <sheet name="分析藍本" sheetId="9" r:id="rId9"/>
    <sheet name="2-1" sheetId="10" r:id="rId10"/>
    <sheet name="分析藍本摘要" sheetId="20" r:id="rId11"/>
    <sheet name="分析藍本摘要 2" sheetId="21" r:id="rId12"/>
    <sheet name="2-2" sheetId="11" r:id="rId13"/>
    <sheet name="2-3" sheetId="12" r:id="rId14"/>
    <sheet name="目標搜尋" sheetId="13" r:id="rId15"/>
    <sheet name="3-1" sheetId="14" r:id="rId16"/>
    <sheet name="練習題1" sheetId="15" r:id="rId17"/>
    <sheet name="3-2" sheetId="16" r:id="rId18"/>
    <sheet name="3-3" sheetId="17" r:id="rId19"/>
    <sheet name="3-4" sheetId="18" r:id="rId20"/>
    <sheet name="練習題2" sheetId="19" r:id="rId21"/>
  </sheets>
  <definedNames>
    <definedName name="月銷售量" localSheetId="20">#REF!</definedName>
    <definedName name="月銷售量">'2-2'!$K$5</definedName>
    <definedName name="包裝_每雙" localSheetId="20">#REF!</definedName>
    <definedName name="包裝_每雙">'2-2'!$K$8</definedName>
    <definedName name="平均折扣" localSheetId="20">#REF!</definedName>
    <definedName name="平均折扣">'2-2'!$K$6</definedName>
    <definedName name="收入">'2-1'!$K$5</definedName>
    <definedName name="材料">'2-1'!$K$6</definedName>
    <definedName name="材料_每雙" localSheetId="20">#REF!</definedName>
    <definedName name="材料_每雙">'2-2'!$K$7</definedName>
    <definedName name="每雙定貨" localSheetId="20">#REF!</definedName>
    <definedName name="每雙定貨">#REF!</definedName>
    <definedName name="每雙定價" localSheetId="13">'2-3'!$L$4</definedName>
    <definedName name="每雙定價">'2-2'!$K$4</definedName>
    <definedName name="其他">'2-1'!$K$10</definedName>
    <definedName name="其他__月">'2-2'!$K$12</definedName>
    <definedName name="其他雜支費用_月" localSheetId="20">#REF!</definedName>
    <definedName name="其他雜支費用_月">#REF!</definedName>
    <definedName name="固定成本小計" localSheetId="20">#REF!</definedName>
    <definedName name="固定成本小計">#REF!</definedName>
    <definedName name="研發">'2-1'!$K$9</definedName>
    <definedName name="稅前盈餘" localSheetId="20">#REF!</definedName>
    <definedName name="稅前盈餘">#REF!</definedName>
    <definedName name="費用小計" localSheetId="20">#REF!</definedName>
    <definedName name="費用小計">#REF!</definedName>
    <definedName name="管銷">'2-1'!$K$7</definedName>
    <definedName name="管銷費用_月" localSheetId="20">#REF!</definedName>
    <definedName name="管銷費用_月">'2-2'!$K$9</definedName>
    <definedName name="廣告費用_月" localSheetId="20">#REF!</definedName>
    <definedName name="廣告費用_月">'2-2'!$K$11</definedName>
    <definedName name="營運">'2-1'!$K$8</definedName>
    <definedName name="營運費用_月" localSheetId="20">#REF!</definedName>
    <definedName name="營運費用_月">'2-2'!$K$10</definedName>
    <definedName name="總收入" localSheetId="20">#REF!</definedName>
    <definedName name="總收入">#REF!</definedName>
    <definedName name="總費用" localSheetId="20">#REF!</definedName>
    <definedName name="總費用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5" l="1"/>
  <c r="F12" i="14"/>
  <c r="F7" i="14"/>
  <c r="F3" i="14"/>
  <c r="H10" i="11"/>
  <c r="H9" i="11"/>
  <c r="H8" i="11"/>
  <c r="H7" i="11"/>
  <c r="H4" i="11"/>
  <c r="H3" i="11"/>
  <c r="C5" i="11"/>
  <c r="C4" i="11"/>
  <c r="C3" i="11"/>
  <c r="D8" i="10"/>
  <c r="E8" i="10" s="1"/>
  <c r="F8" i="10" s="1"/>
  <c r="G8" i="10" s="1"/>
  <c r="D9" i="10"/>
  <c r="E9" i="10" s="1"/>
  <c r="F9" i="10" s="1"/>
  <c r="G9" i="10" s="1"/>
  <c r="D10" i="10"/>
  <c r="E10" i="10" s="1"/>
  <c r="F10" i="10" s="1"/>
  <c r="G10" i="10" s="1"/>
  <c r="D11" i="10"/>
  <c r="E11" i="10" s="1"/>
  <c r="F11" i="10" s="1"/>
  <c r="G11" i="10" s="1"/>
  <c r="H11" i="10" s="1"/>
  <c r="D7" i="10"/>
  <c r="D5" i="10"/>
  <c r="E5" i="10" s="1"/>
  <c r="F5" i="10" s="1"/>
  <c r="G5" i="10" s="1"/>
  <c r="H5" i="10" s="1"/>
  <c r="D12" i="10" l="1"/>
  <c r="D14" i="10" s="1"/>
  <c r="E7" i="10"/>
  <c r="H8" i="10"/>
  <c r="H10" i="10"/>
  <c r="H9" i="10"/>
  <c r="E6" i="8"/>
  <c r="A6" i="5"/>
  <c r="A5" i="3"/>
  <c r="B4" i="2"/>
  <c r="F7" i="10" l="1"/>
  <c r="E12" i="10"/>
  <c r="E14" i="10" s="1"/>
  <c r="B4" i="7"/>
  <c r="B10" i="18"/>
  <c r="B6" i="18"/>
  <c r="B12" i="18" s="1"/>
  <c r="B10" i="17"/>
  <c r="B6" i="17"/>
  <c r="B12" i="17" s="1"/>
  <c r="B19" i="16"/>
  <c r="B10" i="16"/>
  <c r="H11" i="12"/>
  <c r="H13" i="12" s="1"/>
  <c r="C13" i="12" s="1"/>
  <c r="C6" i="12"/>
  <c r="H5" i="12"/>
  <c r="H11" i="11"/>
  <c r="C6" i="11"/>
  <c r="H5" i="11"/>
  <c r="C14" i="10"/>
  <c r="C12" i="10"/>
  <c r="H13" i="11" l="1"/>
  <c r="C13" i="11" s="1"/>
  <c r="G7" i="10"/>
  <c r="F12" i="10"/>
  <c r="F14" i="10" s="1"/>
  <c r="H7" i="10" l="1"/>
  <c r="H12" i="10" s="1"/>
  <c r="H14" i="10" s="1"/>
  <c r="G12" i="10"/>
  <c r="G14" i="10" s="1"/>
</calcChain>
</file>

<file path=xl/sharedStrings.xml><?xml version="1.0" encoding="utf-8"?>
<sst xmlns="http://schemas.openxmlformats.org/spreadsheetml/2006/main" count="216" uniqueCount="115">
  <si>
    <t>X的值</t>
  </si>
  <si>
    <t>列值：-5～10</t>
  </si>
  <si>
    <t>(間隔1)</t>
  </si>
  <si>
    <t>欄值：-20～20</t>
  </si>
  <si>
    <t>(間隔5)</t>
  </si>
  <si>
    <t>貸款金額：</t>
  </si>
  <si>
    <t>(年利率變數)</t>
  </si>
  <si>
    <t>(年期數)</t>
  </si>
  <si>
    <t>貸款金額：80萬</t>
  </si>
  <si>
    <t>算出每月償還之本息各為多少？</t>
  </si>
  <si>
    <t>BLZL  公司</t>
  </si>
  <si>
    <t>五年盈收預測</t>
  </si>
  <si>
    <t>2010(去年)</t>
  </si>
  <si>
    <t>2011年</t>
  </si>
  <si>
    <t>2012年</t>
  </si>
  <si>
    <t>2013年</t>
  </si>
  <si>
    <t>2014年</t>
  </si>
  <si>
    <t>2015年</t>
  </si>
  <si>
    <t>預估每年成長率</t>
  </si>
  <si>
    <t>收入</t>
  </si>
  <si>
    <t>材料</t>
  </si>
  <si>
    <t>費用</t>
  </si>
  <si>
    <t>管銷</t>
  </si>
  <si>
    <t>營運</t>
  </si>
  <si>
    <t>研發</t>
  </si>
  <si>
    <t>其他</t>
  </si>
  <si>
    <t>總費用</t>
  </si>
  <si>
    <t>總稅前盈餘</t>
  </si>
  <si>
    <t>稅前盈餘</t>
  </si>
  <si>
    <t>科目</t>
  </si>
  <si>
    <t>原始資料</t>
  </si>
  <si>
    <t>業務部</t>
  </si>
  <si>
    <t>營運郭</t>
  </si>
  <si>
    <t>委外方案</t>
  </si>
  <si>
    <t>登山鞋行銷計劃</t>
  </si>
  <si>
    <t>每雙定價</t>
  </si>
  <si>
    <t>成本費用</t>
  </si>
  <si>
    <t>材料(每雙)</t>
  </si>
  <si>
    <t>項目</t>
  </si>
  <si>
    <t>去年資料</t>
  </si>
  <si>
    <t>方案A</t>
  </si>
  <si>
    <t>方案B</t>
  </si>
  <si>
    <t>方案C</t>
  </si>
  <si>
    <t>月銷售量</t>
  </si>
  <si>
    <t>包裝(每雙)</t>
  </si>
  <si>
    <t>平均折扣</t>
  </si>
  <si>
    <t>固定成本小計</t>
  </si>
  <si>
    <t>總收入</t>
  </si>
  <si>
    <t>管銷費用(月)</t>
  </si>
  <si>
    <t>營運費用(月)</t>
  </si>
  <si>
    <t>廣告費用(月)</t>
  </si>
  <si>
    <t>其他雜支費用(月)</t>
  </si>
  <si>
    <t>費用小計：</t>
  </si>
  <si>
    <t>其他 (月)</t>
  </si>
  <si>
    <t>每雙定貨</t>
  </si>
  <si>
    <t xml:space="preserve"> 月銷售量</t>
  </si>
  <si>
    <t>(八折)</t>
  </si>
  <si>
    <t>固定成本小計：</t>
  </si>
  <si>
    <t>總收入：</t>
  </si>
  <si>
    <t>X變數：</t>
  </si>
  <si>
    <t xml:space="preserve"> 方程式結果：</t>
  </si>
  <si>
    <t>(變數儲存格)</t>
  </si>
  <si>
    <t>(目標儲存格)</t>
  </si>
  <si>
    <t>原來</t>
  </si>
  <si>
    <t>元</t>
  </si>
  <si>
    <t>貸款期數：</t>
  </si>
  <si>
    <t>年</t>
  </si>
  <si>
    <t>年利率：</t>
  </si>
  <si>
    <t>每月償付本利：</t>
  </si>
  <si>
    <t>新計劃</t>
  </si>
  <si>
    <t>?</t>
  </si>
  <si>
    <t>商品單價：</t>
  </si>
  <si>
    <t>銷售數量</t>
  </si>
  <si>
    <t>商品成本</t>
  </si>
  <si>
    <t>固定成本</t>
  </si>
  <si>
    <t>總成本</t>
  </si>
  <si>
    <t>利潤</t>
  </si>
  <si>
    <t>1. 損益平衡點(BEP)的收入及數量各為多少?</t>
  </si>
  <si>
    <t>2. 若要60萬的利潤，單位定價應該是多少？</t>
  </si>
  <si>
    <t>BEP 總收入</t>
  </si>
  <si>
    <t>BEP 銷售數量</t>
  </si>
  <si>
    <t>單位定價</t>
  </si>
  <si>
    <t>1. 若要60萬的利潤，單位定價應該是多少？</t>
  </si>
  <si>
    <t>單位定價：</t>
  </si>
  <si>
    <t>2. 要維持市場競爭性，價格只能在41元，且要有60萬的利潤，單位商品成本應該是多少？</t>
  </si>
  <si>
    <t>單位成本：</t>
  </si>
  <si>
    <t xml:space="preserve">  </t>
    <phoneticPr fontId="4" type="noConversion"/>
  </si>
  <si>
    <t xml:space="preserve"> </t>
    <phoneticPr fontId="4" type="noConversion"/>
  </si>
  <si>
    <t>貸款期數：5～10年共六種</t>
    <phoneticPr fontId="4" type="noConversion"/>
  </si>
  <si>
    <t>年利率：1.75%~4.25%(差距：0.25%)</t>
    <phoneticPr fontId="4" type="noConversion"/>
  </si>
  <si>
    <t>去年資料</t>
    <phoneticPr fontId="4" type="noConversion"/>
  </si>
  <si>
    <t>方案A</t>
    <phoneticPr fontId="4" type="noConversion"/>
  </si>
  <si>
    <t>方案B</t>
    <phoneticPr fontId="4" type="noConversion"/>
  </si>
  <si>
    <t>材料_每雙</t>
  </si>
  <si>
    <t>包裝_每雙</t>
  </si>
  <si>
    <t>管銷費用_月</t>
  </si>
  <si>
    <t>營運費用_月</t>
  </si>
  <si>
    <t>廣告費用_月</t>
  </si>
  <si>
    <t>其他__月</t>
  </si>
  <si>
    <t>$C$13</t>
  </si>
  <si>
    <t>建立者 ACER 於 2020/9/30</t>
  </si>
  <si>
    <t>分析藍本摘要</t>
  </si>
  <si>
    <t>變數儲存格:</t>
  </si>
  <si>
    <t>現用值:</t>
  </si>
  <si>
    <t>目標儲存格:</t>
  </si>
  <si>
    <t>備註: 現用值欄位是在建立分析藍本</t>
  </si>
  <si>
    <t>摘要時所使用變數儲存格的值。</t>
  </si>
  <si>
    <t>每組變數儲存格均以灰網顯示。</t>
  </si>
  <si>
    <t>方案C</t>
    <phoneticPr fontId="4" type="noConversion"/>
  </si>
  <si>
    <t>建立者 ACER 於 2020/9/30
修改者 ACER 於 2020/9/30</t>
  </si>
  <si>
    <t>X</t>
    <phoneticPr fontId="4" type="noConversion"/>
  </si>
  <si>
    <t>10X+(13-X)</t>
    <phoneticPr fontId="4" type="noConversion"/>
  </si>
  <si>
    <t>10(13-X)+X</t>
    <phoneticPr fontId="4" type="noConversion"/>
  </si>
  <si>
    <t>原數</t>
    <phoneticPr fontId="4" type="noConversion"/>
  </si>
  <si>
    <t>新數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</si>
</sst>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176" formatCode="&quot;$&quot;#,##0_);[Red]\(&quot;$&quot;#,##0\)"/>
    <numFmt numFmtId="177" formatCode="0.0%"/>
    <numFmt numFmtId="178" formatCode="_-* #,##0_-;\-* #,##0_-;_-* &quot;-&quot;??_-;_-@"/>
    <numFmt numFmtId="180" formatCode="m&quot;月&quot;d&quot;日&quot;"/>
    <numFmt numFmtId="181" formatCode="&quot;$&quot;#,##0"/>
    <numFmt numFmtId="182" formatCode="0.000%"/>
    <numFmt numFmtId="183" formatCode="0.000000000_ "/>
  </numFmts>
  <fonts count="12">
    <font>
      <sz val="12"/>
      <color rgb="FF000000"/>
      <name val="PMingLiu"/>
    </font>
    <font>
      <sz val="12"/>
      <name val="PMingLiu"/>
      <family val="1"/>
      <charset val="136"/>
    </font>
    <font>
      <b/>
      <sz val="12"/>
      <color rgb="FFFF0000"/>
      <name val="PMingLiu"/>
      <family val="1"/>
      <charset val="136"/>
    </font>
    <font>
      <sz val="12"/>
      <color rgb="FF000000"/>
      <name val="PMingLiu"/>
      <family val="1"/>
      <charset val="136"/>
    </font>
    <font>
      <sz val="9"/>
      <name val="細明體"/>
      <family val="3"/>
      <charset val="136"/>
    </font>
    <font>
      <sz val="12"/>
      <color rgb="FF000000"/>
      <name val="PMingLiu"/>
      <family val="1"/>
      <charset val="136"/>
    </font>
    <font>
      <sz val="12"/>
      <color rgb="FF000000"/>
      <name val="新細明體"/>
      <family val="1"/>
      <charset val="136"/>
      <scheme val="major"/>
    </font>
    <font>
      <b/>
      <sz val="12"/>
      <color indexed="9"/>
      <name val="PMingLiu"/>
      <family val="1"/>
      <charset val="136"/>
    </font>
    <font>
      <b/>
      <sz val="12"/>
      <color indexed="8"/>
      <name val="PMingLiu"/>
      <family val="1"/>
      <charset val="136"/>
    </font>
    <font>
      <b/>
      <sz val="12"/>
      <color indexed="18"/>
      <name val="PMingLiu"/>
      <family val="1"/>
      <charset val="136"/>
    </font>
    <font>
      <sz val="12"/>
      <color indexed="9"/>
      <name val="PMingLiu"/>
      <family val="1"/>
      <charset val="136"/>
    </font>
    <font>
      <sz val="10"/>
      <color rgb="FF000000"/>
      <name val="PMingLiu"/>
      <family val="1"/>
      <charset val="136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>
      <alignment vertical="center"/>
    </xf>
  </cellStyleXfs>
  <cellXfs count="49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8" fontId="0" fillId="0" borderId="0" xfId="0" applyNumberFormat="1" applyFont="1" applyAlignment="1">
      <alignment vertical="center"/>
    </xf>
    <xf numFmtId="10" fontId="0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vertical="center"/>
    </xf>
    <xf numFmtId="9" fontId="0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77" fontId="0" fillId="0" borderId="0" xfId="0" applyNumberFormat="1" applyFont="1" applyAlignment="1">
      <alignment vertical="center"/>
    </xf>
    <xf numFmtId="178" fontId="0" fillId="0" borderId="0" xfId="0" applyNumberFormat="1" applyFont="1" applyAlignment="1">
      <alignment vertical="center"/>
    </xf>
    <xf numFmtId="178" fontId="0" fillId="0" borderId="0" xfId="0" applyNumberFormat="1" applyFont="1" applyAlignment="1">
      <alignment vertical="center"/>
    </xf>
    <xf numFmtId="9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6" fontId="0" fillId="0" borderId="0" xfId="0" applyNumberFormat="1" applyFont="1" applyAlignment="1">
      <alignment vertical="center"/>
    </xf>
    <xf numFmtId="1" fontId="0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6" fontId="0" fillId="2" borderId="1" xfId="0" applyNumberFormat="1" applyFont="1" applyFill="1" applyBorder="1" applyAlignment="1">
      <alignment vertical="center"/>
    </xf>
    <xf numFmtId="180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181" fontId="0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182" fontId="0" fillId="0" borderId="0" xfId="0" applyNumberFormat="1" applyFont="1" applyAlignment="1">
      <alignment vertical="center"/>
    </xf>
    <xf numFmtId="0" fontId="0" fillId="6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8" fontId="3" fillId="0" borderId="0" xfId="0" applyNumberFormat="1" applyFont="1" applyAlignment="1">
      <alignment vertical="center"/>
    </xf>
    <xf numFmtId="44" fontId="0" fillId="5" borderId="0" xfId="1" applyFont="1" applyFill="1" applyAlignment="1">
      <alignment vertical="center"/>
    </xf>
    <xf numFmtId="44" fontId="6" fillId="0" borderId="0" xfId="1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0" fillId="0" borderId="1" xfId="0" applyFill="1" applyBorder="1" applyAlignment="1">
      <alignment vertical="center"/>
    </xf>
    <xf numFmtId="178" fontId="0" fillId="0" borderId="1" xfId="0" applyNumberFormat="1" applyFill="1" applyBorder="1" applyAlignment="1">
      <alignment vertical="center"/>
    </xf>
    <xf numFmtId="9" fontId="0" fillId="0" borderId="1" xfId="0" applyNumberFormat="1" applyFill="1" applyBorder="1" applyAlignment="1">
      <alignment vertical="center"/>
    </xf>
    <xf numFmtId="176" fontId="0" fillId="0" borderId="3" xfId="0" applyNumberFormat="1" applyFill="1" applyBorder="1" applyAlignment="1">
      <alignment vertical="center"/>
    </xf>
    <xf numFmtId="0" fontId="7" fillId="8" borderId="4" xfId="0" applyFont="1" applyFill="1" applyBorder="1" applyAlignment="1">
      <alignment horizontal="left" vertical="center"/>
    </xf>
    <xf numFmtId="0" fontId="7" fillId="8" borderId="2" xfId="0" applyFont="1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8" fillId="9" borderId="1" xfId="0" applyFont="1" applyFill="1" applyBorder="1" applyAlignment="1">
      <alignment horizontal="left" vertical="center"/>
    </xf>
    <xf numFmtId="0" fontId="9" fillId="9" borderId="5" xfId="0" applyFont="1" applyFill="1" applyBorder="1" applyAlignment="1">
      <alignment horizontal="left" vertical="center"/>
    </xf>
    <xf numFmtId="0" fontId="8" fillId="9" borderId="3" xfId="0" applyFont="1" applyFill="1" applyBorder="1" applyAlignment="1">
      <alignment horizontal="left" vertical="center"/>
    </xf>
    <xf numFmtId="0" fontId="10" fillId="8" borderId="2" xfId="0" applyFont="1" applyFill="1" applyBorder="1" applyAlignment="1">
      <alignment horizontal="right" vertical="center"/>
    </xf>
    <xf numFmtId="0" fontId="10" fillId="8" borderId="4" xfId="0" applyFont="1" applyFill="1" applyBorder="1" applyAlignment="1">
      <alignment horizontal="right" vertical="center"/>
    </xf>
    <xf numFmtId="178" fontId="0" fillId="10" borderId="1" xfId="0" applyNumberFormat="1" applyFill="1" applyBorder="1" applyAlignment="1">
      <alignment vertical="center"/>
    </xf>
    <xf numFmtId="9" fontId="0" fillId="10" borderId="1" xfId="0" applyNumberFormat="1" applyFill="1" applyBorder="1" applyAlignment="1">
      <alignment vertical="center"/>
    </xf>
    <xf numFmtId="0" fontId="11" fillId="0" borderId="1" xfId="0" applyFont="1" applyFill="1" applyBorder="1" applyAlignment="1">
      <alignment vertical="top" wrapText="1"/>
    </xf>
    <xf numFmtId="183" fontId="0" fillId="3" borderId="1" xfId="0" applyNumberFormat="1" applyFont="1" applyFill="1" applyBorder="1" applyAlignment="1">
      <alignment vertical="center"/>
    </xf>
  </cellXfs>
  <cellStyles count="2">
    <cellStyle name="一般" xfId="0" builtinId="0"/>
    <cellStyle name="貨幣" xfId="1" builtinId="4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2">
    <tableStyle name="2-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2-2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57150</xdr:rowOff>
    </xdr:from>
    <xdr:ext cx="933450" cy="2952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2952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47625</xdr:colOff>
      <xdr:row>0</xdr:row>
      <xdr:rowOff>76200</xdr:rowOff>
    </xdr:from>
    <xdr:ext cx="2676525" cy="552450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982420" y="80467"/>
          <a:ext cx="2684389" cy="5596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800"/>
            <a:t>X=-10~20</a:t>
          </a:r>
          <a:r>
            <a:rPr lang="en-US" altLang="zh-TW" sz="28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TW" altLang="zh-TW" sz="2800">
              <a:solidFill>
                <a:schemeClr val="tx1"/>
              </a:solidFill>
              <a:latin typeface="+mn-lt"/>
              <a:ea typeface="+mn-ea"/>
              <a:cs typeface="+mn-cs"/>
            </a:rPr>
            <a:t>間隔</a:t>
          </a:r>
          <a:r>
            <a:rPr lang="en-US" altLang="zh-TW" sz="2800">
              <a:solidFill>
                <a:schemeClr val="tx1"/>
              </a:solidFill>
              <a:latin typeface="+mn-lt"/>
              <a:ea typeface="+mn-ea"/>
              <a:cs typeface="+mn-cs"/>
            </a:rPr>
            <a:t>5)</a:t>
          </a:r>
          <a:endParaRPr lang="zh-TW" alt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0</xdr:col>
      <xdr:colOff>209550</xdr:colOff>
      <xdr:row>0</xdr:row>
      <xdr:rowOff>76200</xdr:rowOff>
    </xdr:from>
    <xdr:ext cx="1285875" cy="4286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314325</xdr:colOff>
      <xdr:row>0</xdr:row>
      <xdr:rowOff>66675</xdr:rowOff>
    </xdr:from>
    <xdr:ext cx="2952750" cy="419100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28575</xdr:rowOff>
    </xdr:from>
    <xdr:ext cx="1571625" cy="342900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17</xdr:row>
      <xdr:rowOff>133350</xdr:rowOff>
    </xdr:from>
    <xdr:ext cx="2133600" cy="352425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292607" y="3621024"/>
          <a:ext cx="2370126" cy="3584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600"/>
            <a:t>=PMT(D1/12,D2*12,</a:t>
          </a:r>
          <a:r>
            <a:rPr lang="en-US" altLang="zh-TW" sz="1600" b="1">
              <a:solidFill>
                <a:srgbClr val="FF0000"/>
              </a:solidFill>
            </a:rPr>
            <a:t>-</a:t>
          </a:r>
          <a:r>
            <a:rPr lang="en-US" altLang="zh-TW" sz="1600"/>
            <a:t>C1)</a:t>
          </a:r>
          <a:endParaRPr lang="zh-TW" altLang="en-US" sz="1600"/>
        </a:p>
      </xdr:txBody>
    </xdr:sp>
    <xdr:clientData fLocksWithSheet="0"/>
  </xdr:oneCellAnchor>
  <xdr:oneCellAnchor>
    <xdr:from>
      <xdr:col>0</xdr:col>
      <xdr:colOff>276225</xdr:colOff>
      <xdr:row>15</xdr:row>
      <xdr:rowOff>0</xdr:rowOff>
    </xdr:from>
    <xdr:ext cx="2762250" cy="352425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277975" y="3079699"/>
          <a:ext cx="3006549" cy="3584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600"/>
            <a:t>=PMT(</a:t>
          </a:r>
          <a:r>
            <a:rPr lang="zh-TW" altLang="en-US" sz="1600"/>
            <a:t>年利率</a:t>
          </a:r>
          <a:r>
            <a:rPr lang="en-US" altLang="zh-TW" sz="1600"/>
            <a:t>,</a:t>
          </a:r>
          <a:r>
            <a:rPr lang="zh-TW" altLang="en-US" sz="1600"/>
            <a:t>年期數</a:t>
          </a:r>
          <a:r>
            <a:rPr lang="en-US" altLang="zh-TW" sz="1600"/>
            <a:t>,</a:t>
          </a:r>
          <a:r>
            <a:rPr lang="zh-TW" altLang="en-US" sz="1600"/>
            <a:t>借款金額</a:t>
          </a:r>
          <a:r>
            <a:rPr lang="en-US" altLang="zh-TW" sz="1600"/>
            <a:t>)</a:t>
          </a:r>
          <a:endParaRPr lang="zh-TW" altLang="en-US" sz="16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542925</xdr:colOff>
      <xdr:row>1</xdr:row>
      <xdr:rowOff>123825</xdr:rowOff>
    </xdr:from>
    <xdr:ext cx="1038225" cy="333375"/>
    <xdr:pic>
      <xdr:nvPicPr>
        <xdr:cNvPr id="2" name="image6.pn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533400</xdr:colOff>
      <xdr:row>5</xdr:row>
      <xdr:rowOff>28575</xdr:rowOff>
    </xdr:from>
    <xdr:ext cx="1209675" cy="428625"/>
    <xdr:pic>
      <xdr:nvPicPr>
        <xdr:cNvPr id="3" name="image7.png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628650</xdr:colOff>
      <xdr:row>9</xdr:row>
      <xdr:rowOff>38100</xdr:rowOff>
    </xdr:from>
    <xdr:ext cx="1704975" cy="704850"/>
    <xdr:pic>
      <xdr:nvPicPr>
        <xdr:cNvPr id="4" name="image8.png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591425" cy="1095375"/>
    <xdr:pic>
      <xdr:nvPicPr>
        <xdr:cNvPr id="2" name="image9.pn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D16:H22">
  <tableColumns count="5">
    <tableColumn id="1" xr3:uid="{00000000-0010-0000-0000-000001000000}" name="科目"/>
    <tableColumn id="2" xr3:uid="{00000000-0010-0000-0000-000002000000}" name="原始資料"/>
    <tableColumn id="3" xr3:uid="{00000000-0010-0000-0000-000003000000}" name="業務部"/>
    <tableColumn id="4" xr3:uid="{00000000-0010-0000-0000-000004000000}" name="營運郭"/>
    <tableColumn id="5" xr3:uid="{00000000-0010-0000-0000-000005000000}" name="委外方案"/>
  </tableColumns>
  <tableStyleInfo name="2-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J3:N12">
  <tableColumns count="5">
    <tableColumn id="1" xr3:uid="{00000000-0010-0000-0100-000001000000}" name="項目"/>
    <tableColumn id="2" xr3:uid="{00000000-0010-0000-0100-000002000000}" name="去年資料"/>
    <tableColumn id="3" xr3:uid="{00000000-0010-0000-0100-000003000000}" name="方案A"/>
    <tableColumn id="4" xr3:uid="{00000000-0010-0000-0100-000004000000}" name="方案B"/>
    <tableColumn id="5" xr3:uid="{00000000-0010-0000-0100-000005000000}" name="方案C"/>
  </tableColumns>
  <tableStyleInfo name="2-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6D5AB2-E03D-4330-9272-EA4DEB8030E1}" name="Table_24" displayName="Table_24" ref="K3:O12">
  <tableColumns count="5">
    <tableColumn id="1" xr3:uid="{B58A11DC-3D49-4BD7-87CB-D684321D6CAF}" name="項目"/>
    <tableColumn id="2" xr3:uid="{1AFB871E-94D7-48C0-B14A-8CCCEFCDE82B}" name="去年資料"/>
    <tableColumn id="3" xr3:uid="{65E77DC6-44DD-4756-8FCB-BCB5E27523E1}" name="方案A"/>
    <tableColumn id="4" xr3:uid="{B40B6759-82C8-4E8A-A2AC-8CEE72172A14}" name="方案B"/>
    <tableColumn id="5" xr3:uid="{D2818313-DC10-4F57-804D-A44ECEC197B1}" name="方案C"/>
  </tableColumns>
  <tableStyleInfo name="2-2-style" showFirstColumn="1" showLastColumn="1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honeticPr fontId="4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"/>
  <sheetViews>
    <sheetView workbookViewId="0">
      <selection activeCell="B4" sqref="B4"/>
    </sheetView>
  </sheetViews>
  <sheetFormatPr defaultColWidth="12.6328125" defaultRowHeight="15" customHeight="1"/>
  <cols>
    <col min="1" max="1" width="7.6328125" customWidth="1"/>
    <col min="2" max="2" width="12.6328125" customWidth="1"/>
    <col min="3" max="3" width="7.6328125" customWidth="1"/>
    <col min="4" max="4" width="10.6328125" customWidth="1"/>
    <col min="5" max="6" width="7.6328125" customWidth="1"/>
    <col min="7" max="7" width="12.6328125" customWidth="1"/>
    <col min="8" max="11" width="7.6328125" customWidth="1"/>
  </cols>
  <sheetData>
    <row r="1" spans="1:9" ht="15.75" customHeight="1">
      <c r="D1" s="1"/>
      <c r="I1" s="1"/>
    </row>
    <row r="2" spans="1:9" ht="15.75" customHeight="1"/>
    <row r="3" spans="1:9" ht="15.75" customHeight="1"/>
    <row r="4" spans="1:9" ht="15.75" customHeight="1">
      <c r="A4" t="s">
        <v>0</v>
      </c>
      <c r="B4">
        <f>2*C1^3+5*C1-7</f>
        <v>-7</v>
      </c>
    </row>
    <row r="5" spans="1:9" ht="15.75" customHeight="1">
      <c r="A5">
        <v>-4</v>
      </c>
      <c r="B5">
        <f t="dataTable" ref="B5:B14" dt2D="0" dtr="0" r1="C1"/>
        <v>-155</v>
      </c>
    </row>
    <row r="6" spans="1:9" ht="15.75" customHeight="1">
      <c r="A6">
        <v>-3</v>
      </c>
      <c r="B6">
        <v>-76</v>
      </c>
    </row>
    <row r="7" spans="1:9" ht="15.75" customHeight="1">
      <c r="A7">
        <v>-2</v>
      </c>
      <c r="B7">
        <v>-33</v>
      </c>
    </row>
    <row r="8" spans="1:9" ht="15.75" customHeight="1">
      <c r="A8">
        <v>-1</v>
      </c>
      <c r="B8">
        <v>-14</v>
      </c>
    </row>
    <row r="9" spans="1:9" ht="15.75" customHeight="1">
      <c r="A9">
        <v>0</v>
      </c>
      <c r="B9">
        <v>-7</v>
      </c>
    </row>
    <row r="10" spans="1:9" ht="15.75" customHeight="1">
      <c r="A10">
        <v>0.5</v>
      </c>
      <c r="B10">
        <v>-4.25</v>
      </c>
    </row>
    <row r="11" spans="1:9" ht="15.75" customHeight="1">
      <c r="A11">
        <v>1</v>
      </c>
      <c r="B11">
        <v>0</v>
      </c>
    </row>
    <row r="12" spans="1:9" ht="15.75" customHeight="1">
      <c r="A12">
        <v>2</v>
      </c>
      <c r="B12">
        <v>19</v>
      </c>
    </row>
    <row r="13" spans="1:9" ht="15.75" customHeight="1">
      <c r="A13">
        <v>3</v>
      </c>
      <c r="B13">
        <v>62</v>
      </c>
    </row>
    <row r="14" spans="1:9" ht="15.75" customHeight="1">
      <c r="A14">
        <v>4</v>
      </c>
      <c r="B14">
        <v>141</v>
      </c>
    </row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honeticPr fontId="4" type="noConversion"/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"/>
  <sheetViews>
    <sheetView workbookViewId="0">
      <selection activeCell="K9" sqref="K9"/>
    </sheetView>
  </sheetViews>
  <sheetFormatPr defaultColWidth="12.6328125" defaultRowHeight="15" customHeight="1"/>
  <cols>
    <col min="1" max="1" width="12.6328125" customWidth="1"/>
    <col min="2" max="11" width="7.6328125" customWidth="1"/>
  </cols>
  <sheetData>
    <row r="1" spans="1:11" ht="15.75" customHeight="1"/>
    <row r="2" spans="1:11" ht="15.75" customHeight="1"/>
    <row r="3" spans="1:11" ht="15.75" customHeight="1"/>
    <row r="4" spans="1:11" ht="15.75" customHeight="1">
      <c r="A4" t="s">
        <v>0</v>
      </c>
      <c r="B4">
        <v>-4</v>
      </c>
      <c r="C4">
        <v>-3</v>
      </c>
      <c r="D4">
        <v>-2</v>
      </c>
      <c r="E4">
        <v>-1</v>
      </c>
      <c r="F4">
        <v>0</v>
      </c>
      <c r="G4">
        <v>0.5</v>
      </c>
      <c r="H4">
        <v>1</v>
      </c>
      <c r="I4">
        <v>2</v>
      </c>
      <c r="J4">
        <v>3</v>
      </c>
      <c r="K4">
        <v>4</v>
      </c>
    </row>
    <row r="5" spans="1:11" ht="15.75" customHeight="1">
      <c r="A5">
        <f>2*C1^3+5*C1-7</f>
        <v>-7</v>
      </c>
      <c r="B5">
        <f t="dataTable" ref="B5:K5" dt2D="0" dtr="1" r1="C1"/>
        <v>-155</v>
      </c>
      <c r="C5">
        <v>-76</v>
      </c>
      <c r="D5">
        <v>-33</v>
      </c>
      <c r="E5">
        <v>-14</v>
      </c>
      <c r="F5">
        <v>-7</v>
      </c>
      <c r="G5">
        <v>-4.25</v>
      </c>
      <c r="H5">
        <v>0</v>
      </c>
      <c r="I5">
        <v>19</v>
      </c>
      <c r="J5">
        <v>62</v>
      </c>
      <c r="K5">
        <v>141</v>
      </c>
    </row>
    <row r="6" spans="1:11" ht="15.75" customHeight="1"/>
    <row r="7" spans="1:11" ht="15.75" customHeight="1">
      <c r="A7" s="1"/>
    </row>
    <row r="8" spans="1:11" ht="15.75" customHeight="1"/>
    <row r="9" spans="1:11" ht="15.75" customHeight="1"/>
    <row r="10" spans="1:11" ht="15.75" customHeight="1"/>
    <row r="11" spans="1:11" ht="15.75" customHeight="1"/>
    <row r="12" spans="1:11" ht="15.75" customHeight="1"/>
    <row r="13" spans="1:11" ht="15.75" customHeight="1"/>
    <row r="14" spans="1:11" ht="15.75" customHeight="1">
      <c r="A14" s="1"/>
    </row>
    <row r="15" spans="1:11" ht="15.75" customHeight="1"/>
    <row r="16" spans="1:1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honeticPr fontId="4" type="noConversion"/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honeticPr fontId="4" type="noConversion"/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"/>
  <sheetViews>
    <sheetView workbookViewId="0">
      <selection activeCell="A6" sqref="A6:G12"/>
    </sheetView>
  </sheetViews>
  <sheetFormatPr defaultColWidth="12.6328125" defaultRowHeight="15" customHeight="1"/>
  <cols>
    <col min="1" max="1" width="12.6328125" customWidth="1"/>
    <col min="2" max="2" width="8" customWidth="1"/>
    <col min="3" max="11" width="7.6328125" customWidth="1"/>
  </cols>
  <sheetData>
    <row r="1" spans="1:8" ht="15.75" customHeight="1"/>
    <row r="2" spans="1:8" ht="15.75" customHeight="1">
      <c r="G2" s="22"/>
      <c r="H2" s="23"/>
    </row>
    <row r="3" spans="1:8" ht="15.75" customHeight="1"/>
    <row r="4" spans="1:8" ht="15.75" customHeight="1"/>
    <row r="5" spans="1:8" ht="15.75" customHeight="1"/>
    <row r="6" spans="1:8" ht="15.75" customHeight="1">
      <c r="A6">
        <f>2*G2^3+3*H2^2-2*G2*H2+3*G2-2*H2+7</f>
        <v>7</v>
      </c>
      <c r="B6">
        <v>-2</v>
      </c>
      <c r="C6">
        <v>-1</v>
      </c>
      <c r="D6">
        <v>0</v>
      </c>
      <c r="E6">
        <v>1</v>
      </c>
      <c r="F6">
        <v>2</v>
      </c>
      <c r="G6">
        <v>3</v>
      </c>
    </row>
    <row r="7" spans="1:8" ht="15.75" customHeight="1">
      <c r="A7">
        <v>-2</v>
      </c>
      <c r="B7">
        <f t="dataTable" ref="B7:G12" dt2D="1" dtr="1" r1="G2" r2="H2"/>
        <v>-7</v>
      </c>
      <c r="C7">
        <v>14</v>
      </c>
      <c r="D7">
        <v>23</v>
      </c>
      <c r="E7">
        <v>32</v>
      </c>
      <c r="F7">
        <v>53</v>
      </c>
      <c r="G7">
        <v>98</v>
      </c>
    </row>
    <row r="8" spans="1:8" ht="15.75" customHeight="1">
      <c r="A8">
        <v>-1</v>
      </c>
      <c r="B8">
        <v>-14</v>
      </c>
      <c r="C8">
        <v>5</v>
      </c>
      <c r="D8">
        <v>12</v>
      </c>
      <c r="E8">
        <v>19</v>
      </c>
      <c r="F8">
        <v>38</v>
      </c>
      <c r="G8">
        <v>81</v>
      </c>
    </row>
    <row r="9" spans="1:8" ht="15.75" customHeight="1">
      <c r="A9">
        <v>0</v>
      </c>
      <c r="B9">
        <v>-15</v>
      </c>
      <c r="C9">
        <v>2</v>
      </c>
      <c r="D9">
        <v>7</v>
      </c>
      <c r="E9">
        <v>12</v>
      </c>
      <c r="F9">
        <v>29</v>
      </c>
      <c r="G9">
        <v>70</v>
      </c>
    </row>
    <row r="10" spans="1:8" ht="15.75" customHeight="1">
      <c r="A10">
        <v>1</v>
      </c>
      <c r="B10">
        <v>-10</v>
      </c>
      <c r="C10">
        <v>5</v>
      </c>
      <c r="D10">
        <v>8</v>
      </c>
      <c r="E10">
        <v>11</v>
      </c>
      <c r="F10">
        <v>26</v>
      </c>
      <c r="G10">
        <v>65</v>
      </c>
    </row>
    <row r="11" spans="1:8" ht="15.75" customHeight="1">
      <c r="A11">
        <v>2</v>
      </c>
      <c r="B11">
        <v>1</v>
      </c>
      <c r="C11">
        <v>14</v>
      </c>
      <c r="D11">
        <v>15</v>
      </c>
      <c r="E11">
        <v>16</v>
      </c>
      <c r="F11">
        <v>29</v>
      </c>
      <c r="G11">
        <v>66</v>
      </c>
    </row>
    <row r="12" spans="1:8" ht="15.75" customHeight="1">
      <c r="A12">
        <v>3</v>
      </c>
      <c r="B12">
        <v>18</v>
      </c>
      <c r="C12">
        <v>29</v>
      </c>
      <c r="D12">
        <v>28</v>
      </c>
      <c r="E12">
        <v>27</v>
      </c>
      <c r="F12">
        <v>38</v>
      </c>
      <c r="G12">
        <v>73</v>
      </c>
    </row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honeticPr fontId="4" type="noConversion"/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"/>
  <sheetViews>
    <sheetView workbookViewId="0"/>
  </sheetViews>
  <sheetFormatPr defaultColWidth="12.6328125" defaultRowHeight="15" customHeight="1"/>
  <cols>
    <col min="1" max="11" width="7.6328125" customWidth="1"/>
  </cols>
  <sheetData>
    <row r="1" spans="1:3" ht="15.75" customHeight="1"/>
    <row r="2" spans="1:3" ht="15.75" customHeight="1"/>
    <row r="3" spans="1:3" ht="15.75" customHeight="1"/>
    <row r="4" spans="1:3" ht="15.75" customHeight="1">
      <c r="A4" t="s">
        <v>1</v>
      </c>
      <c r="C4" t="s">
        <v>2</v>
      </c>
    </row>
    <row r="5" spans="1:3" ht="15.75" customHeight="1">
      <c r="A5" t="s">
        <v>3</v>
      </c>
      <c r="C5" t="s">
        <v>4</v>
      </c>
    </row>
    <row r="6" spans="1:3" ht="15.75" customHeight="1"/>
    <row r="7" spans="1:3" ht="15.75" customHeight="1"/>
    <row r="8" spans="1:3" ht="15.75" customHeight="1"/>
    <row r="9" spans="1:3" ht="15.75" customHeight="1"/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honeticPr fontId="4" type="noConversion"/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100"/>
  <sheetViews>
    <sheetView workbookViewId="0">
      <selection activeCell="B4" sqref="B4"/>
    </sheetView>
  </sheetViews>
  <sheetFormatPr defaultColWidth="12.6328125" defaultRowHeight="15" customHeight="1"/>
  <cols>
    <col min="1" max="1" width="7.6328125" customWidth="1"/>
    <col min="2" max="2" width="12.36328125" bestFit="1" customWidth="1"/>
    <col min="3" max="3" width="13" customWidth="1"/>
    <col min="4" max="6" width="10.6328125" customWidth="1"/>
    <col min="7" max="11" width="7.6328125" customWidth="1"/>
  </cols>
  <sheetData>
    <row r="1" spans="2:6" ht="15.75" customHeight="1">
      <c r="B1" t="s">
        <v>5</v>
      </c>
      <c r="C1" s="20">
        <v>2500000</v>
      </c>
      <c r="D1" s="21" t="s">
        <v>86</v>
      </c>
      <c r="E1" t="s">
        <v>6</v>
      </c>
    </row>
    <row r="2" spans="2:6" ht="15.75" customHeight="1">
      <c r="D2" s="21" t="s">
        <v>87</v>
      </c>
      <c r="E2" t="s">
        <v>7</v>
      </c>
    </row>
    <row r="3" spans="2:6" ht="15.75" customHeight="1"/>
    <row r="4" spans="2:6" ht="15.75" customHeight="1">
      <c r="B4" s="2" t="e">
        <f>PMT(D1/12,D2*12,-C1)</f>
        <v>#VALUE!</v>
      </c>
      <c r="C4">
        <v>15</v>
      </c>
      <c r="D4">
        <v>20</v>
      </c>
      <c r="E4">
        <v>25</v>
      </c>
      <c r="F4">
        <v>30</v>
      </c>
    </row>
    <row r="5" spans="2:6" ht="15.75" customHeight="1">
      <c r="B5" s="3">
        <v>2.2499999999999999E-2</v>
      </c>
      <c r="C5" s="20">
        <f t="dataTable" ref="C5:F12" dt2D="1" dtr="1" r1="D2" r2="D1"/>
        <v>16377.119246395794</v>
      </c>
      <c r="D5" s="20">
        <v>12945.207139426111</v>
      </c>
      <c r="E5" s="20">
        <v>10903.267377974495</v>
      </c>
      <c r="F5" s="20">
        <v>9556.1525568620036</v>
      </c>
    </row>
    <row r="6" spans="2:6" ht="15.75" customHeight="1">
      <c r="B6" s="3">
        <v>2.5000000000000001E-2</v>
      </c>
      <c r="C6" s="20">
        <v>16669.730225224659</v>
      </c>
      <c r="D6" s="20">
        <v>13247.57232580575</v>
      </c>
      <c r="E6" s="20">
        <v>11215.418351915501</v>
      </c>
      <c r="F6" s="20">
        <v>9878.0224704433003</v>
      </c>
    </row>
    <row r="7" spans="2:6" ht="15.75" customHeight="1">
      <c r="B7" s="3">
        <v>2.75E-2</v>
      </c>
      <c r="C7" s="20">
        <v>16965.54093565021</v>
      </c>
      <c r="D7" s="20">
        <v>13554.15766721707</v>
      </c>
      <c r="E7" s="20">
        <v>11532.771381062756</v>
      </c>
      <c r="F7" s="20">
        <v>10206.029524971085</v>
      </c>
    </row>
    <row r="8" spans="2:6" ht="15.75" customHeight="1">
      <c r="B8" s="3">
        <v>0.03</v>
      </c>
      <c r="C8" s="20">
        <v>17264.541006949752</v>
      </c>
      <c r="D8" s="20">
        <v>13864.939946347802</v>
      </c>
      <c r="E8" s="20">
        <v>11855.282846441825</v>
      </c>
      <c r="F8" s="20">
        <v>10540.100843236263</v>
      </c>
    </row>
    <row r="9" spans="2:6" ht="15.75" customHeight="1">
      <c r="B9" s="3">
        <v>3.2500000000000001E-2</v>
      </c>
      <c r="C9" s="20">
        <v>17566.719222997071</v>
      </c>
      <c r="D9" s="20">
        <v>14179.894037358647</v>
      </c>
      <c r="E9" s="20">
        <v>12182.905633499959</v>
      </c>
      <c r="F9" s="20">
        <v>10880.157976809514</v>
      </c>
    </row>
    <row r="10" spans="2:6" ht="15.75" customHeight="1">
      <c r="B10" s="3">
        <v>3.5000000000000003E-2</v>
      </c>
      <c r="C10" s="20">
        <v>17872.063533579378</v>
      </c>
      <c r="D10" s="20">
        <v>14498.992949577332</v>
      </c>
      <c r="E10" s="20">
        <v>12515.589256487323</v>
      </c>
      <c r="F10" s="20">
        <v>11226.117195220611</v>
      </c>
    </row>
    <row r="11" spans="2:6" ht="15.75" customHeight="1">
      <c r="B11" s="3">
        <v>3.7499999999999999E-2</v>
      </c>
      <c r="C11" s="20">
        <v>18180.561066469731</v>
      </c>
      <c r="D11" s="20">
        <v>14822.20787400556</v>
      </c>
      <c r="E11" s="20">
        <v>12853.279990058883</v>
      </c>
      <c r="F11" s="20">
        <v>11577.889789303194</v>
      </c>
    </row>
    <row r="12" spans="2:6" ht="15.75" customHeight="1">
      <c r="B12" s="3">
        <v>0.04</v>
      </c>
      <c r="C12" s="20">
        <v>18492.198140231754</v>
      </c>
      <c r="D12" s="20">
        <v>15149.508232485467</v>
      </c>
      <c r="E12" s="20">
        <v>13195.921007444433</v>
      </c>
      <c r="F12" s="20">
        <v>11935.382386636487</v>
      </c>
    </row>
    <row r="13" spans="2:6" ht="15.75" customHeight="1"/>
    <row r="14" spans="2:6" ht="15.75" customHeight="1"/>
    <row r="15" spans="2:6" ht="15.75" customHeight="1"/>
    <row r="16" spans="2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honeticPr fontId="4" type="noConversion"/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0"/>
  <sheetViews>
    <sheetView workbookViewId="0">
      <selection activeCell="K4" sqref="K4"/>
    </sheetView>
  </sheetViews>
  <sheetFormatPr defaultColWidth="12.6328125" defaultRowHeight="15" customHeight="1"/>
  <cols>
    <col min="1" max="1" width="8.6328125" customWidth="1"/>
    <col min="2" max="4" width="7.6328125" customWidth="1"/>
    <col min="5" max="5" width="8.26953125" bestFit="1" customWidth="1"/>
    <col min="6" max="6" width="14.1796875" bestFit="1" customWidth="1"/>
    <col min="7" max="8" width="12.90625" bestFit="1" customWidth="1"/>
    <col min="9" max="11" width="11.81640625" bestFit="1" customWidth="1"/>
  </cols>
  <sheetData>
    <row r="1" spans="1:11" ht="15.75" customHeight="1">
      <c r="A1" t="s">
        <v>8</v>
      </c>
      <c r="F1" s="28">
        <v>800000</v>
      </c>
    </row>
    <row r="2" spans="1:11" ht="15.75" customHeight="1">
      <c r="A2" s="21" t="s">
        <v>88</v>
      </c>
      <c r="F2" s="25"/>
    </row>
    <row r="3" spans="1:11" ht="15.75" customHeight="1">
      <c r="A3" s="21" t="s">
        <v>89</v>
      </c>
      <c r="F3" s="26"/>
    </row>
    <row r="4" spans="1:11" ht="15.75" customHeight="1">
      <c r="A4" t="s">
        <v>9</v>
      </c>
    </row>
    <row r="5" spans="1:11" ht="15.75" customHeight="1"/>
    <row r="6" spans="1:11" ht="15.75" customHeight="1">
      <c r="E6" s="27" t="e">
        <f>PMT(F3/12,F2*12,-F1)</f>
        <v>#NUM!</v>
      </c>
      <c r="F6">
        <v>5</v>
      </c>
      <c r="G6">
        <v>6</v>
      </c>
      <c r="H6" s="19">
        <v>7</v>
      </c>
      <c r="I6" s="19">
        <v>8</v>
      </c>
      <c r="J6" s="19">
        <v>9</v>
      </c>
      <c r="K6" s="19">
        <v>10</v>
      </c>
    </row>
    <row r="7" spans="1:11" ht="15.75" customHeight="1">
      <c r="D7" s="21" t="s">
        <v>87</v>
      </c>
      <c r="E7" s="24">
        <v>1.7500000000000002E-2</v>
      </c>
      <c r="F7" s="29">
        <f t="dataTable" ref="F7:K17" dt2D="1" dtr="1" r1="F2" r2="F3"/>
        <v>13934.886192104548</v>
      </c>
      <c r="G7" s="29">
        <v>11712.743354322112</v>
      </c>
      <c r="H7" s="29">
        <v>10125.983690308212</v>
      </c>
      <c r="I7" s="29">
        <v>8936.3383411923587</v>
      </c>
      <c r="J7" s="29">
        <v>8011.4356957302134</v>
      </c>
      <c r="K7" s="29">
        <v>7271.8527665244574</v>
      </c>
    </row>
    <row r="8" spans="1:11" ht="15.75" customHeight="1">
      <c r="E8" s="24">
        <v>0.02</v>
      </c>
      <c r="F8" s="29">
        <v>14022.208042595505</v>
      </c>
      <c r="G8" s="29">
        <v>11800.353510790816</v>
      </c>
      <c r="H8" s="29">
        <v>10213.948036198197</v>
      </c>
      <c r="I8" s="29">
        <v>9024.697934783404</v>
      </c>
      <c r="J8" s="29">
        <v>8100.217787396432</v>
      </c>
      <c r="K8" s="29">
        <v>7361.0763074048564</v>
      </c>
    </row>
    <row r="9" spans="1:11" ht="15.75" customHeight="1">
      <c r="E9" s="24">
        <v>2.2499999999999999E-2</v>
      </c>
      <c r="F9" s="29">
        <v>14109.875806509044</v>
      </c>
      <c r="G9" s="29">
        <v>11888.378615869065</v>
      </c>
      <c r="H9" s="29">
        <v>10302.396261753584</v>
      </c>
      <c r="I9" s="29">
        <v>9113.6102202121492</v>
      </c>
      <c r="J9" s="29">
        <v>8189.6212487287621</v>
      </c>
      <c r="K9" s="29">
        <v>7450.9897456573526</v>
      </c>
    </row>
    <row r="10" spans="1:11" ht="15.75" customHeight="1">
      <c r="E10" s="24">
        <v>2.5000000000000001E-2</v>
      </c>
      <c r="F10" s="29">
        <v>14197.88928438422</v>
      </c>
      <c r="G10" s="29">
        <v>11976.818381977815</v>
      </c>
      <c r="H10" s="29">
        <v>10391.327965066155</v>
      </c>
      <c r="I10" s="29">
        <v>9203.0746507327858</v>
      </c>
      <c r="J10" s="29">
        <v>8279.6453533713266</v>
      </c>
      <c r="K10" s="29">
        <v>7541.5921363171656</v>
      </c>
    </row>
    <row r="11" spans="1:11" ht="15.75" customHeight="1">
      <c r="E11" s="24">
        <v>2.75E-2</v>
      </c>
      <c r="F11" s="29">
        <v>14286.248266169468</v>
      </c>
      <c r="G11" s="29">
        <v>12065.672503242729</v>
      </c>
      <c r="H11" s="29">
        <v>10480.742715214345</v>
      </c>
      <c r="I11" s="29">
        <v>9293.0906363805261</v>
      </c>
      <c r="J11" s="29">
        <v>8370.2893135946997</v>
      </c>
      <c r="K11" s="29">
        <v>7632.882450495691</v>
      </c>
    </row>
    <row r="12" spans="1:11" ht="15.75" customHeight="1">
      <c r="E12" s="24">
        <v>0.03</v>
      </c>
      <c r="F12" s="29">
        <v>14374.95253125051</v>
      </c>
      <c r="G12" s="29">
        <v>12154.940655550992</v>
      </c>
      <c r="H12" s="29">
        <v>10570.640052369419</v>
      </c>
      <c r="I12" s="29">
        <v>9383.657544157526</v>
      </c>
      <c r="J12" s="29">
        <v>8461.552280604672</v>
      </c>
      <c r="K12" s="29">
        <v>7724.8595758711617</v>
      </c>
    </row>
    <row r="13" spans="1:11" ht="15.75" customHeight="1">
      <c r="E13" s="24">
        <v>3.2500000000000001E-2</v>
      </c>
      <c r="F13" s="29">
        <v>14464.001848479493</v>
      </c>
      <c r="G13" s="29">
        <v>12244.622496610998</v>
      </c>
      <c r="H13" s="29">
        <v>10661.019487907846</v>
      </c>
      <c r="I13" s="29">
        <v>9474.7746982306762</v>
      </c>
      <c r="J13" s="29">
        <v>8553.4333448721591</v>
      </c>
      <c r="K13" s="29">
        <v>7817.5223172148444</v>
      </c>
    </row>
    <row r="14" spans="1:11" ht="15.75" customHeight="1">
      <c r="E14" s="24">
        <v>3.5000000000000003E-2</v>
      </c>
      <c r="F14" s="29">
        <v>14553.39597620512</v>
      </c>
      <c r="G14" s="29">
        <v>12334.717666014763</v>
      </c>
      <c r="H14" s="29">
        <v>10751.880504529563</v>
      </c>
      <c r="I14" s="29">
        <v>9566.4413801410064</v>
      </c>
      <c r="J14" s="29">
        <v>8645.9315364839767</v>
      </c>
      <c r="K14" s="29">
        <v>7910.8693969522665</v>
      </c>
    </row>
    <row r="15" spans="1:11" ht="15.75" customHeight="1">
      <c r="E15" s="24">
        <v>3.7499999999999999E-2</v>
      </c>
      <c r="F15" s="29">
        <v>14643.134662304006</v>
      </c>
      <c r="G15" s="29">
        <v>12425.22578530319</v>
      </c>
      <c r="H15" s="29">
        <v>10843.222556382323</v>
      </c>
      <c r="I15" s="29">
        <v>9658.6568290246996</v>
      </c>
      <c r="J15" s="29">
        <v>8739.0458255142748</v>
      </c>
      <c r="K15" s="29">
        <v>8004.899455759014</v>
      </c>
    </row>
    <row r="16" spans="1:11" ht="15.75" customHeight="1">
      <c r="E16" s="24">
        <v>0.04</v>
      </c>
      <c r="F16" s="29">
        <v>14733.217644213082</v>
      </c>
      <c r="G16" s="29">
        <v>12516.146458034002</v>
      </c>
      <c r="H16" s="29">
        <v>10935.04506919188</v>
      </c>
      <c r="I16" s="29">
        <v>9751.420241845497</v>
      </c>
      <c r="J16" s="29">
        <v>8832.775122416313</v>
      </c>
      <c r="K16" s="29">
        <v>8099.6110531905188</v>
      </c>
    </row>
    <row r="17" spans="5:11" ht="15.75" customHeight="1">
      <c r="E17" s="24">
        <v>4.2500000000000003E-2</v>
      </c>
      <c r="F17" s="29">
        <v>14823.644648963107</v>
      </c>
      <c r="G17" s="29">
        <v>12607.479269852494</v>
      </c>
      <c r="H17" s="29">
        <v>11027.347440398071</v>
      </c>
      <c r="I17" s="29">
        <v>9844.7307736384355</v>
      </c>
      <c r="J17" s="29">
        <v>8927.11827843432</v>
      </c>
      <c r="K17" s="29">
        <v>8195.0026683453198</v>
      </c>
    </row>
    <row r="18" spans="5:11" ht="15.75" customHeight="1"/>
    <row r="19" spans="5:11" ht="15.75" customHeight="1"/>
    <row r="20" spans="5:11" ht="15.75" customHeight="1"/>
    <row r="21" spans="5:11" ht="15.75" customHeight="1"/>
    <row r="22" spans="5:11" ht="15.75" customHeight="1"/>
    <row r="23" spans="5:11" ht="15.75" customHeight="1"/>
    <row r="24" spans="5:11" ht="15.75" customHeight="1"/>
    <row r="25" spans="5:11" ht="15.75" customHeight="1"/>
    <row r="26" spans="5:11" ht="15.75" customHeight="1"/>
    <row r="27" spans="5:11" ht="15.75" customHeight="1"/>
    <row r="28" spans="5:11" ht="15.75" customHeight="1"/>
    <row r="29" spans="5:11" ht="15.75" customHeight="1"/>
    <row r="30" spans="5:11" ht="15.75" customHeight="1"/>
    <row r="31" spans="5:11" ht="15.75" customHeight="1"/>
    <row r="32" spans="5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honeticPr fontId="4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honeticPr fontId="4" type="noConversion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0"/>
  <sheetViews>
    <sheetView topLeftCell="A4" workbookViewId="0">
      <selection activeCell="F20" sqref="F20"/>
    </sheetView>
  </sheetViews>
  <sheetFormatPr defaultColWidth="12.6328125" defaultRowHeight="15" customHeight="1"/>
  <cols>
    <col min="1" max="2" width="7.6328125" customWidth="1"/>
    <col min="3" max="3" width="13.08984375" customWidth="1"/>
    <col min="4" max="4" width="12.26953125" bestFit="1" customWidth="1"/>
    <col min="5" max="5" width="12.6328125" customWidth="1"/>
    <col min="6" max="8" width="12.26953125" bestFit="1" customWidth="1"/>
    <col min="9" max="9" width="7.6328125" customWidth="1"/>
    <col min="10" max="10" width="10.7265625" customWidth="1"/>
    <col min="11" max="11" width="7.6328125" customWidth="1"/>
  </cols>
  <sheetData>
    <row r="1" spans="1:11" ht="15.75" customHeight="1">
      <c r="E1" t="s">
        <v>10</v>
      </c>
    </row>
    <row r="2" spans="1:11" ht="15.75" customHeight="1">
      <c r="E2" t="s">
        <v>11</v>
      </c>
    </row>
    <row r="3" spans="1:11" ht="15.75" customHeight="1"/>
    <row r="4" spans="1:11" ht="15.75" customHeight="1"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J4" s="30" t="s">
        <v>18</v>
      </c>
      <c r="K4" s="31"/>
    </row>
    <row r="5" spans="1:11" ht="15.75" customHeight="1">
      <c r="A5" t="s">
        <v>19</v>
      </c>
      <c r="C5" s="5">
        <v>12780000</v>
      </c>
      <c r="D5" s="5">
        <f>C5*(1+$K5)</f>
        <v>14058000.000000002</v>
      </c>
      <c r="E5" s="5">
        <f t="shared" ref="E5:H5" si="0">D5*(1+$K5)</f>
        <v>15463800.000000004</v>
      </c>
      <c r="F5" s="5">
        <f t="shared" si="0"/>
        <v>17010180.000000004</v>
      </c>
      <c r="G5" s="5">
        <f t="shared" si="0"/>
        <v>18711198.000000007</v>
      </c>
      <c r="H5" s="5">
        <f t="shared" si="0"/>
        <v>20582317.800000008</v>
      </c>
      <c r="J5" t="s">
        <v>19</v>
      </c>
      <c r="K5" s="6">
        <v>0.1</v>
      </c>
    </row>
    <row r="6" spans="1:11" ht="15.75" customHeight="1">
      <c r="J6" t="s">
        <v>20</v>
      </c>
      <c r="K6" s="6">
        <v>0.06</v>
      </c>
    </row>
    <row r="7" spans="1:11" ht="15.75" customHeight="1">
      <c r="A7" t="s">
        <v>21</v>
      </c>
      <c r="B7" t="s">
        <v>20</v>
      </c>
      <c r="C7" s="5">
        <v>3678000</v>
      </c>
      <c r="D7" s="5">
        <f>C7*(1+$K6)</f>
        <v>3898680</v>
      </c>
      <c r="E7" s="5">
        <f t="shared" ref="E7:H12" si="1">D7*(1+$K6)</f>
        <v>4132600.8000000003</v>
      </c>
      <c r="F7" s="5">
        <f t="shared" si="1"/>
        <v>4380556.8480000002</v>
      </c>
      <c r="G7" s="5">
        <f t="shared" si="1"/>
        <v>4643390.2588800006</v>
      </c>
      <c r="H7" s="5">
        <f t="shared" si="1"/>
        <v>4921993.6744128009</v>
      </c>
      <c r="J7" t="s">
        <v>22</v>
      </c>
      <c r="K7" s="6">
        <v>0.03</v>
      </c>
    </row>
    <row r="8" spans="1:11" ht="15.75" customHeight="1">
      <c r="B8" t="s">
        <v>22</v>
      </c>
      <c r="C8" s="5">
        <v>1684000</v>
      </c>
      <c r="D8" s="5">
        <f t="shared" ref="D8:D12" si="2">C8*(1+$K7)</f>
        <v>1734520</v>
      </c>
      <c r="E8" s="5">
        <f t="shared" si="1"/>
        <v>1786555.6</v>
      </c>
      <c r="F8" s="5">
        <f t="shared" si="1"/>
        <v>1840152.2680000002</v>
      </c>
      <c r="G8" s="5">
        <f t="shared" si="1"/>
        <v>1895356.8360400002</v>
      </c>
      <c r="H8" s="5">
        <f t="shared" ref="D8:H8" si="3">G8*(1+$K$6)</f>
        <v>2009078.2462024004</v>
      </c>
      <c r="J8" t="s">
        <v>23</v>
      </c>
      <c r="K8" s="6">
        <v>8.5000000000000006E-2</v>
      </c>
    </row>
    <row r="9" spans="1:11" ht="15.75" customHeight="1">
      <c r="B9" t="s">
        <v>23</v>
      </c>
      <c r="C9" s="5">
        <v>2042000</v>
      </c>
      <c r="D9" s="5">
        <f t="shared" si="2"/>
        <v>2215570</v>
      </c>
      <c r="E9" s="5">
        <f t="shared" si="1"/>
        <v>2403893.4499999997</v>
      </c>
      <c r="F9" s="5">
        <f t="shared" si="1"/>
        <v>2608224.3932499997</v>
      </c>
      <c r="G9" s="5">
        <f t="shared" si="1"/>
        <v>2829923.4666762496</v>
      </c>
      <c r="H9" s="5">
        <f t="shared" ref="D9:H9" si="4">G9*(1+$K$6)</f>
        <v>2999718.8746768245</v>
      </c>
      <c r="J9" t="s">
        <v>24</v>
      </c>
      <c r="K9" s="6">
        <v>0.08</v>
      </c>
    </row>
    <row r="10" spans="1:11" ht="15.75" customHeight="1">
      <c r="B10" t="s">
        <v>24</v>
      </c>
      <c r="C10" s="5">
        <v>2754000</v>
      </c>
      <c r="D10" s="5">
        <f t="shared" si="2"/>
        <v>2974320</v>
      </c>
      <c r="E10" s="5">
        <f t="shared" si="1"/>
        <v>3212265.6</v>
      </c>
      <c r="F10" s="5">
        <f t="shared" si="1"/>
        <v>3469246.8480000002</v>
      </c>
      <c r="G10" s="5">
        <f t="shared" si="1"/>
        <v>3746786.5958400005</v>
      </c>
      <c r="H10" s="5">
        <f t="shared" ref="D10:H10" si="5">G10*(1+$K$6)</f>
        <v>3971593.791590401</v>
      </c>
      <c r="J10" t="s">
        <v>25</v>
      </c>
      <c r="K10" s="6">
        <v>0.1</v>
      </c>
    </row>
    <row r="11" spans="1:11" ht="15.75" customHeight="1">
      <c r="B11" t="s">
        <v>25</v>
      </c>
      <c r="C11" s="5">
        <v>1548600</v>
      </c>
      <c r="D11" s="5">
        <f t="shared" si="2"/>
        <v>1703460.0000000002</v>
      </c>
      <c r="E11" s="5">
        <f t="shared" si="1"/>
        <v>1873806.0000000005</v>
      </c>
      <c r="F11" s="5">
        <f t="shared" si="1"/>
        <v>2061186.6000000008</v>
      </c>
      <c r="G11" s="5">
        <f t="shared" si="1"/>
        <v>2267305.2600000012</v>
      </c>
      <c r="H11" s="5">
        <f t="shared" ref="D11:H11" si="6">G11*(1+$K$6)</f>
        <v>2403343.5756000015</v>
      </c>
    </row>
    <row r="12" spans="1:11" ht="15.75" customHeight="1">
      <c r="A12" t="s">
        <v>26</v>
      </c>
      <c r="C12" s="5">
        <f>SUM(C7:C11)</f>
        <v>11706600</v>
      </c>
      <c r="D12" s="5">
        <f t="shared" ref="D12:H12" si="7">SUM(D7:D11)</f>
        <v>12526550</v>
      </c>
      <c r="E12" s="5">
        <f t="shared" si="7"/>
        <v>13409121.449999999</v>
      </c>
      <c r="F12" s="5">
        <f t="shared" si="7"/>
        <v>14359366.957250003</v>
      </c>
      <c r="G12" s="5">
        <f t="shared" si="7"/>
        <v>15382762.417436253</v>
      </c>
      <c r="H12" s="5">
        <f t="shared" si="7"/>
        <v>16305728.162482429</v>
      </c>
    </row>
    <row r="13" spans="1:11" ht="15.75" customHeight="1">
      <c r="D13" s="32"/>
      <c r="J13" s="1" t="s">
        <v>27</v>
      </c>
      <c r="K13" s="1"/>
    </row>
    <row r="14" spans="1:11" ht="15.75" customHeight="1">
      <c r="A14" t="s">
        <v>28</v>
      </c>
      <c r="C14" s="5">
        <f>C5-C12</f>
        <v>1073400</v>
      </c>
      <c r="D14" s="5">
        <f t="shared" ref="D14:H14" si="8">D5-D12</f>
        <v>1531450.0000000019</v>
      </c>
      <c r="E14" s="5">
        <f t="shared" si="8"/>
        <v>2054678.5500000045</v>
      </c>
      <c r="F14" s="5">
        <f t="shared" si="8"/>
        <v>2650813.042750001</v>
      </c>
      <c r="G14" s="5">
        <f t="shared" si="8"/>
        <v>3328435.5825637542</v>
      </c>
      <c r="H14" s="5">
        <f t="shared" si="8"/>
        <v>4276589.6375175789</v>
      </c>
      <c r="J14" s="5"/>
    </row>
    <row r="15" spans="1:11" ht="15.75" customHeight="1"/>
    <row r="16" spans="1:11" ht="15.75" customHeight="1">
      <c r="D16" s="7" t="s">
        <v>29</v>
      </c>
      <c r="E16" s="7" t="s">
        <v>30</v>
      </c>
      <c r="F16" s="7" t="s">
        <v>31</v>
      </c>
      <c r="G16" s="7" t="s">
        <v>32</v>
      </c>
      <c r="H16" s="7" t="s">
        <v>33</v>
      </c>
    </row>
    <row r="17" spans="4:8" ht="15.75" customHeight="1">
      <c r="D17" s="7" t="s">
        <v>19</v>
      </c>
      <c r="E17" s="8">
        <v>0.08</v>
      </c>
      <c r="F17" s="8">
        <v>9.5000000000000001E-2</v>
      </c>
      <c r="G17" s="8">
        <v>0.09</v>
      </c>
      <c r="H17" s="8">
        <v>0.1</v>
      </c>
    </row>
    <row r="18" spans="4:8" ht="15.75" customHeight="1">
      <c r="D18" s="7" t="s">
        <v>20</v>
      </c>
      <c r="E18" s="8">
        <v>0.05</v>
      </c>
      <c r="F18" s="8">
        <v>0.06</v>
      </c>
      <c r="G18" s="8">
        <v>5.5E-2</v>
      </c>
      <c r="H18" s="8">
        <v>0.06</v>
      </c>
    </row>
    <row r="19" spans="4:8" ht="15.75" customHeight="1">
      <c r="D19" s="7" t="s">
        <v>22</v>
      </c>
      <c r="E19" s="8">
        <v>0.03</v>
      </c>
      <c r="F19" s="8">
        <v>0.04</v>
      </c>
      <c r="G19" s="8">
        <v>3.5000000000000003E-2</v>
      </c>
      <c r="H19" s="8">
        <v>0.03</v>
      </c>
    </row>
    <row r="20" spans="4:8" ht="15.75" customHeight="1">
      <c r="D20" s="7" t="s">
        <v>23</v>
      </c>
      <c r="E20" s="8">
        <v>0.04</v>
      </c>
      <c r="F20" s="8"/>
      <c r="G20" s="8">
        <v>3.5000000000000003E-2</v>
      </c>
      <c r="H20" s="8">
        <v>3.7999999999999999E-2</v>
      </c>
    </row>
    <row r="21" spans="4:8" ht="15.75" customHeight="1">
      <c r="D21" s="7" t="s">
        <v>24</v>
      </c>
      <c r="E21" s="8">
        <v>0.08</v>
      </c>
      <c r="F21" s="8">
        <v>9.5000000000000001E-2</v>
      </c>
      <c r="G21" s="8"/>
      <c r="H21" s="8">
        <v>8.5000000000000006E-2</v>
      </c>
    </row>
    <row r="22" spans="4:8" ht="15.75" customHeight="1">
      <c r="D22" s="7" t="s">
        <v>25</v>
      </c>
      <c r="E22" s="8">
        <v>0.1</v>
      </c>
      <c r="F22" s="8">
        <v>0.08</v>
      </c>
      <c r="G22" s="8">
        <v>0.09</v>
      </c>
      <c r="H22" s="8">
        <v>0.08</v>
      </c>
    </row>
    <row r="23" spans="4:8" ht="15.75" customHeight="1"/>
    <row r="24" spans="4:8" ht="15.75" customHeight="1"/>
    <row r="25" spans="4:8" ht="15.75" customHeight="1"/>
    <row r="26" spans="4:8" ht="15.75" customHeight="1"/>
    <row r="27" spans="4:8" ht="15.75" customHeight="1"/>
    <row r="28" spans="4:8" ht="15.75" customHeight="1"/>
    <row r="29" spans="4:8" ht="15.75" customHeight="1"/>
    <row r="30" spans="4:8" ht="15.75" customHeight="1"/>
    <row r="31" spans="4:8" ht="15.75" customHeight="1"/>
    <row r="32" spans="4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scenarios current="1" show="3">
    <scenario name="原始資料" locked="1" count="6" user="ACER" comment="建立者 ACER 於 2020/9/30_x000a_修改者 ACER 於 2020/9/30">
      <inputCells r="K5" val="0.08" numFmtId="9"/>
      <inputCells r="K6" val="0.05" numFmtId="9"/>
      <inputCells r="K7" val="0.03" numFmtId="9"/>
      <inputCells r="K8" val="0.04" numFmtId="9"/>
      <inputCells r="K9" val="0.08" numFmtId="9"/>
      <inputCells r="K10" val="0.1" numFmtId="9"/>
    </scenario>
    <scenario name="業務部" locked="1" count="5" user="ACER" comment="建立者 ACER 於 2020/9/30_x000a_修改者 ACER 於 2020/9/30">
      <inputCells r="K5" val="0.095" numFmtId="9"/>
      <inputCells r="K6" val="0.06" numFmtId="9"/>
      <inputCells r="K7" val="0.04" numFmtId="9"/>
      <inputCells r="K9" val="0.095" numFmtId="9"/>
      <inputCells r="K10" val="0.08" numFmtId="9"/>
    </scenario>
    <scenario name="營運部" locked="1" count="5" user="ACER" comment="建立者 ACER 於 2020/9/30">
      <inputCells r="K5" val="0.09" numFmtId="9"/>
      <inputCells r="K6" val="0.055" numFmtId="9"/>
      <inputCells r="K7" val="0.035" numFmtId="9"/>
      <inputCells r="K8" val="0.035" numFmtId="9"/>
      <inputCells r="K10" val="0.09" numFmtId="9"/>
    </scenario>
    <scenario name="委外方案" locked="1" count="6" user="ACER" comment="建立者 ACER 於 2020/9/30">
      <inputCells r="K5" val="0.1" numFmtId="9"/>
      <inputCells r="K6" val="0.06" numFmtId="9"/>
      <inputCells r="K7" val="0.03" numFmtId="9"/>
      <inputCells r="K8" val="0.085" numFmtId="9"/>
      <inputCells r="K9" val="0.08" numFmtId="9"/>
      <inputCells r="K10" val="0.1" numFmtId="9"/>
    </scenario>
  </scenarios>
  <mergeCells count="1">
    <mergeCell ref="J4:K4"/>
  </mergeCells>
  <phoneticPr fontId="4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F28B-F99F-43B1-9CC7-11687382259E}">
  <sheetPr>
    <outlinePr summaryBelow="0"/>
  </sheetPr>
  <dimension ref="B1:G19"/>
  <sheetViews>
    <sheetView showGridLines="0" topLeftCell="A8" workbookViewId="0">
      <selection activeCell="F10" sqref="F10"/>
    </sheetView>
  </sheetViews>
  <sheetFormatPr defaultRowHeight="17" outlineLevelRow="1" outlineLevelCol="1"/>
  <cols>
    <col min="3" max="3" width="14" bestFit="1" customWidth="1"/>
    <col min="4" max="7" width="10" bestFit="1" customWidth="1" outlineLevel="1"/>
  </cols>
  <sheetData>
    <row r="1" spans="2:7" ht="17.5" thickBot="1"/>
    <row r="2" spans="2:7">
      <c r="B2" s="38" t="s">
        <v>101</v>
      </c>
      <c r="C2" s="38"/>
      <c r="D2" s="43"/>
      <c r="E2" s="43"/>
      <c r="F2" s="43"/>
      <c r="G2" s="43"/>
    </row>
    <row r="3" spans="2:7" collapsed="1">
      <c r="B3" s="37"/>
      <c r="C3" s="37"/>
      <c r="D3" s="44" t="s">
        <v>103</v>
      </c>
      <c r="E3" s="44" t="s">
        <v>39</v>
      </c>
      <c r="F3" s="44" t="s">
        <v>40</v>
      </c>
      <c r="G3" s="44" t="s">
        <v>41</v>
      </c>
    </row>
    <row r="4" spans="2:7" ht="40.5" hidden="1" outlineLevel="1">
      <c r="B4" s="40"/>
      <c r="C4" s="40"/>
      <c r="D4" s="33"/>
      <c r="E4" s="47" t="s">
        <v>100</v>
      </c>
      <c r="F4" s="47" t="s">
        <v>100</v>
      </c>
      <c r="G4" s="47" t="s">
        <v>100</v>
      </c>
    </row>
    <row r="5" spans="2:7">
      <c r="B5" s="41" t="s">
        <v>102</v>
      </c>
      <c r="C5" s="41"/>
      <c r="D5" s="39"/>
      <c r="E5" s="39"/>
      <c r="F5" s="39"/>
      <c r="G5" s="39"/>
    </row>
    <row r="6" spans="2:7" outlineLevel="1">
      <c r="B6" s="40"/>
      <c r="C6" s="40" t="s">
        <v>35</v>
      </c>
      <c r="D6" s="34">
        <v>2050</v>
      </c>
      <c r="E6" s="45">
        <v>2150</v>
      </c>
      <c r="F6" s="34">
        <v>2050</v>
      </c>
      <c r="G6" s="45">
        <v>2050</v>
      </c>
    </row>
    <row r="7" spans="2:7" outlineLevel="1">
      <c r="B7" s="40"/>
      <c r="C7" s="40" t="s">
        <v>43</v>
      </c>
      <c r="D7" s="34">
        <v>1200</v>
      </c>
      <c r="E7" s="45">
        <v>1200</v>
      </c>
      <c r="F7" s="45">
        <v>1500</v>
      </c>
      <c r="G7" s="45">
        <v>1200</v>
      </c>
    </row>
    <row r="8" spans="2:7" outlineLevel="1">
      <c r="B8" s="40"/>
      <c r="C8" s="40" t="s">
        <v>45</v>
      </c>
      <c r="D8" s="35">
        <v>0.8</v>
      </c>
      <c r="E8" s="46">
        <v>0.8</v>
      </c>
      <c r="F8" s="35">
        <v>0.8</v>
      </c>
      <c r="G8" s="35">
        <v>0.8</v>
      </c>
    </row>
    <row r="9" spans="2:7" outlineLevel="1">
      <c r="B9" s="40"/>
      <c r="C9" s="40" t="s">
        <v>93</v>
      </c>
      <c r="D9" s="34">
        <v>1082</v>
      </c>
      <c r="E9" s="45">
        <v>1082</v>
      </c>
      <c r="F9" s="34">
        <v>1082</v>
      </c>
      <c r="G9" s="34">
        <v>1082</v>
      </c>
    </row>
    <row r="10" spans="2:7" outlineLevel="1">
      <c r="B10" s="40"/>
      <c r="C10" s="40" t="s">
        <v>94</v>
      </c>
      <c r="D10" s="34">
        <v>58</v>
      </c>
      <c r="E10" s="45">
        <v>65</v>
      </c>
      <c r="F10" s="34">
        <v>58</v>
      </c>
      <c r="G10" s="45">
        <v>58</v>
      </c>
    </row>
    <row r="11" spans="2:7" outlineLevel="1">
      <c r="B11" s="40"/>
      <c r="C11" s="40" t="s">
        <v>95</v>
      </c>
      <c r="D11" s="34">
        <v>280000</v>
      </c>
      <c r="E11" s="45">
        <v>225000</v>
      </c>
      <c r="F11" s="45">
        <v>350000</v>
      </c>
      <c r="G11" s="45">
        <v>280000</v>
      </c>
    </row>
    <row r="12" spans="2:7" outlineLevel="1">
      <c r="B12" s="40"/>
      <c r="C12" s="40" t="s">
        <v>96</v>
      </c>
      <c r="D12" s="34">
        <v>205000</v>
      </c>
      <c r="E12" s="45">
        <v>182000</v>
      </c>
      <c r="F12" s="45">
        <v>225000</v>
      </c>
      <c r="G12" s="45">
        <v>205000</v>
      </c>
    </row>
    <row r="13" spans="2:7" outlineLevel="1">
      <c r="B13" s="40"/>
      <c r="C13" s="40" t="s">
        <v>97</v>
      </c>
      <c r="D13" s="34">
        <v>98000</v>
      </c>
      <c r="E13" s="45">
        <v>85000</v>
      </c>
      <c r="F13" s="45">
        <v>108000</v>
      </c>
      <c r="G13" s="45">
        <v>98000</v>
      </c>
    </row>
    <row r="14" spans="2:7" outlineLevel="1">
      <c r="B14" s="40"/>
      <c r="C14" s="40" t="s">
        <v>98</v>
      </c>
      <c r="D14" s="34">
        <v>60000</v>
      </c>
      <c r="E14" s="45">
        <v>55000</v>
      </c>
      <c r="F14" s="45">
        <v>75000</v>
      </c>
      <c r="G14" s="45">
        <v>60000</v>
      </c>
    </row>
    <row r="15" spans="2:7">
      <c r="B15" s="41" t="s">
        <v>104</v>
      </c>
      <c r="C15" s="41"/>
      <c r="D15" s="39"/>
      <c r="E15" s="39"/>
      <c r="F15" s="39"/>
      <c r="G15" s="39"/>
    </row>
    <row r="16" spans="2:7" ht="17.5" outlineLevel="1" thickBot="1">
      <c r="B16" s="42"/>
      <c r="C16" s="42" t="s">
        <v>99</v>
      </c>
      <c r="D16" s="36">
        <v>-43000</v>
      </c>
      <c r="E16" s="36">
        <v>140600</v>
      </c>
      <c r="F16" s="36">
        <v>-8000</v>
      </c>
      <c r="G16" s="36">
        <v>-43000</v>
      </c>
    </row>
    <row r="17" spans="2:2">
      <c r="B17" t="s">
        <v>105</v>
      </c>
    </row>
    <row r="18" spans="2:2">
      <c r="B18" t="s">
        <v>106</v>
      </c>
    </row>
    <row r="19" spans="2:2">
      <c r="B19" t="s">
        <v>107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E53A-6A1B-4C18-AABE-FE78D28D7BB2}">
  <sheetPr>
    <outlinePr summaryBelow="0"/>
  </sheetPr>
  <dimension ref="B1:H19"/>
  <sheetViews>
    <sheetView showGridLines="0" workbookViewId="0"/>
  </sheetViews>
  <sheetFormatPr defaultRowHeight="17" outlineLevelRow="1" outlineLevelCol="1"/>
  <cols>
    <col min="3" max="3" width="14" bestFit="1" customWidth="1"/>
    <col min="4" max="8" width="10" bestFit="1" customWidth="1" outlineLevel="1"/>
  </cols>
  <sheetData>
    <row r="1" spans="2:8" ht="17.5" thickBot="1"/>
    <row r="2" spans="2:8">
      <c r="B2" s="38" t="s">
        <v>101</v>
      </c>
      <c r="C2" s="38"/>
      <c r="D2" s="43"/>
      <c r="E2" s="43"/>
      <c r="F2" s="43"/>
      <c r="G2" s="43"/>
      <c r="H2" s="43"/>
    </row>
    <row r="3" spans="2:8" collapsed="1">
      <c r="B3" s="37"/>
      <c r="C3" s="37"/>
      <c r="D3" s="44" t="s">
        <v>103</v>
      </c>
      <c r="E3" s="44" t="s">
        <v>39</v>
      </c>
      <c r="F3" s="44" t="s">
        <v>40</v>
      </c>
      <c r="G3" s="44" t="s">
        <v>41</v>
      </c>
      <c r="H3" s="44" t="s">
        <v>42</v>
      </c>
    </row>
    <row r="4" spans="2:8" ht="81" hidden="1" outlineLevel="1">
      <c r="B4" s="40"/>
      <c r="C4" s="40"/>
      <c r="D4" s="33"/>
      <c r="E4" s="47" t="s">
        <v>100</v>
      </c>
      <c r="F4" s="47" t="s">
        <v>109</v>
      </c>
      <c r="G4" s="47" t="s">
        <v>100</v>
      </c>
      <c r="H4" s="47" t="s">
        <v>100</v>
      </c>
    </row>
    <row r="5" spans="2:8">
      <c r="B5" s="41" t="s">
        <v>102</v>
      </c>
      <c r="C5" s="41"/>
      <c r="D5" s="39"/>
      <c r="E5" s="39"/>
      <c r="F5" s="39"/>
      <c r="G5" s="39"/>
      <c r="H5" s="39"/>
    </row>
    <row r="6" spans="2:8" outlineLevel="1">
      <c r="B6" s="40"/>
      <c r="C6" s="40" t="s">
        <v>35</v>
      </c>
      <c r="D6" s="34">
        <v>2050</v>
      </c>
      <c r="E6" s="45">
        <v>2150</v>
      </c>
      <c r="F6" s="34">
        <v>2050</v>
      </c>
      <c r="G6" s="45">
        <v>2050</v>
      </c>
      <c r="H6" s="45">
        <v>2150</v>
      </c>
    </row>
    <row r="7" spans="2:8" outlineLevel="1">
      <c r="B7" s="40"/>
      <c r="C7" s="40" t="s">
        <v>43</v>
      </c>
      <c r="D7" s="34">
        <v>1500</v>
      </c>
      <c r="E7" s="45">
        <v>1200</v>
      </c>
      <c r="F7" s="45">
        <v>1500</v>
      </c>
      <c r="G7" s="45">
        <v>1200</v>
      </c>
      <c r="H7" s="45">
        <v>1200</v>
      </c>
    </row>
    <row r="8" spans="2:8" outlineLevel="1">
      <c r="B8" s="40"/>
      <c r="C8" s="40" t="s">
        <v>45</v>
      </c>
      <c r="D8" s="35">
        <v>0.8</v>
      </c>
      <c r="E8" s="46">
        <v>0.8</v>
      </c>
      <c r="F8" s="35">
        <v>0.8</v>
      </c>
      <c r="G8" s="35">
        <v>0.8</v>
      </c>
      <c r="H8" s="35">
        <v>0.8</v>
      </c>
    </row>
    <row r="9" spans="2:8" outlineLevel="1">
      <c r="B9" s="40"/>
      <c r="C9" s="40" t="s">
        <v>93</v>
      </c>
      <c r="D9" s="34">
        <v>1082</v>
      </c>
      <c r="E9" s="45">
        <v>1082</v>
      </c>
      <c r="F9" s="34">
        <v>1082</v>
      </c>
      <c r="G9" s="34">
        <v>1082</v>
      </c>
      <c r="H9" s="34">
        <v>1082</v>
      </c>
    </row>
    <row r="10" spans="2:8" outlineLevel="1">
      <c r="B10" s="40"/>
      <c r="C10" s="40" t="s">
        <v>94</v>
      </c>
      <c r="D10" s="34">
        <v>58</v>
      </c>
      <c r="E10" s="45">
        <v>65</v>
      </c>
      <c r="F10" s="34">
        <v>58</v>
      </c>
      <c r="G10" s="45">
        <v>58</v>
      </c>
      <c r="H10" s="45">
        <v>60</v>
      </c>
    </row>
    <row r="11" spans="2:8" outlineLevel="1">
      <c r="B11" s="40"/>
      <c r="C11" s="40" t="s">
        <v>95</v>
      </c>
      <c r="D11" s="34">
        <v>350000</v>
      </c>
      <c r="E11" s="45">
        <v>225000</v>
      </c>
      <c r="F11" s="45">
        <v>350000</v>
      </c>
      <c r="G11" s="45">
        <v>280000</v>
      </c>
      <c r="H11" s="45">
        <v>276000</v>
      </c>
    </row>
    <row r="12" spans="2:8" outlineLevel="1">
      <c r="B12" s="40"/>
      <c r="C12" s="40" t="s">
        <v>96</v>
      </c>
      <c r="D12" s="34">
        <v>225000</v>
      </c>
      <c r="E12" s="45">
        <v>182000</v>
      </c>
      <c r="F12" s="45">
        <v>225000</v>
      </c>
      <c r="G12" s="45">
        <v>205000</v>
      </c>
      <c r="H12" s="45">
        <v>215000</v>
      </c>
    </row>
    <row r="13" spans="2:8" outlineLevel="1">
      <c r="B13" s="40"/>
      <c r="C13" s="40" t="s">
        <v>97</v>
      </c>
      <c r="D13" s="34">
        <v>108000</v>
      </c>
      <c r="E13" s="45">
        <v>85000</v>
      </c>
      <c r="F13" s="45">
        <v>108000</v>
      </c>
      <c r="G13" s="45">
        <v>98000</v>
      </c>
      <c r="H13" s="45">
        <v>88000</v>
      </c>
    </row>
    <row r="14" spans="2:8" outlineLevel="1">
      <c r="B14" s="40"/>
      <c r="C14" s="40" t="s">
        <v>98</v>
      </c>
      <c r="D14" s="34">
        <v>75000</v>
      </c>
      <c r="E14" s="45">
        <v>55000</v>
      </c>
      <c r="F14" s="45">
        <v>75000</v>
      </c>
      <c r="G14" s="45">
        <v>60000</v>
      </c>
      <c r="H14" s="45">
        <v>65000</v>
      </c>
    </row>
    <row r="15" spans="2:8">
      <c r="B15" s="41" t="s">
        <v>104</v>
      </c>
      <c r="C15" s="41"/>
      <c r="D15" s="39"/>
      <c r="E15" s="39"/>
      <c r="F15" s="39"/>
      <c r="G15" s="39"/>
      <c r="H15" s="39"/>
    </row>
    <row r="16" spans="2:8" ht="17.5" outlineLevel="1" thickBot="1">
      <c r="B16" s="42"/>
      <c r="C16" s="42" t="s">
        <v>99</v>
      </c>
      <c r="D16" s="36">
        <v>-8000</v>
      </c>
      <c r="E16" s="36">
        <v>140600</v>
      </c>
      <c r="F16" s="36">
        <v>-8000</v>
      </c>
      <c r="G16" s="36">
        <v>-43000</v>
      </c>
      <c r="H16" s="36">
        <v>49600</v>
      </c>
    </row>
    <row r="17" spans="2:2">
      <c r="B17" t="s">
        <v>105</v>
      </c>
    </row>
    <row r="18" spans="2:2">
      <c r="B18" t="s">
        <v>106</v>
      </c>
    </row>
    <row r="19" spans="2:2">
      <c r="B19" t="s">
        <v>107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0"/>
  <sheetViews>
    <sheetView workbookViewId="0">
      <selection activeCell="L17" sqref="L17"/>
    </sheetView>
  </sheetViews>
  <sheetFormatPr defaultColWidth="12.6328125" defaultRowHeight="15" customHeight="1"/>
  <cols>
    <col min="1" max="1" width="7.6328125" customWidth="1"/>
    <col min="2" max="2" width="10" bestFit="1" customWidth="1"/>
    <col min="3" max="3" width="12.08984375" customWidth="1"/>
    <col min="4" max="5" width="7.6328125" customWidth="1"/>
    <col min="6" max="6" width="10" bestFit="1" customWidth="1"/>
    <col min="7" max="7" width="14.453125" customWidth="1"/>
    <col min="8" max="8" width="11.1796875" bestFit="1" customWidth="1"/>
    <col min="9" max="9" width="7.6328125" customWidth="1"/>
    <col min="10" max="10" width="11.90625" customWidth="1"/>
    <col min="11" max="11" width="10.90625" customWidth="1"/>
    <col min="12" max="14" width="10.453125" customWidth="1"/>
  </cols>
  <sheetData>
    <row r="1" spans="1:14" ht="15.75" customHeight="1">
      <c r="C1" t="s">
        <v>34</v>
      </c>
    </row>
    <row r="2" spans="1:14" ht="15.75" customHeight="1"/>
    <row r="3" spans="1:14" ht="15.75" customHeight="1">
      <c r="A3" t="s">
        <v>19</v>
      </c>
      <c r="B3" t="s">
        <v>35</v>
      </c>
      <c r="C3" s="5">
        <f>每雙定價</f>
        <v>2050</v>
      </c>
      <c r="F3" t="s">
        <v>36</v>
      </c>
      <c r="G3" t="s">
        <v>37</v>
      </c>
      <c r="H3" s="5">
        <f>材料_每雙</f>
        <v>1082</v>
      </c>
      <c r="J3" s="7" t="s">
        <v>38</v>
      </c>
      <c r="K3" s="7" t="s">
        <v>90</v>
      </c>
      <c r="L3" s="7" t="s">
        <v>91</v>
      </c>
      <c r="M3" s="7" t="s">
        <v>92</v>
      </c>
      <c r="N3" s="7" t="s">
        <v>108</v>
      </c>
    </row>
    <row r="4" spans="1:14" ht="15.75" customHeight="1">
      <c r="B4" t="s">
        <v>43</v>
      </c>
      <c r="C4" s="9">
        <f>月銷售量</f>
        <v>1500</v>
      </c>
      <c r="G4" t="s">
        <v>44</v>
      </c>
      <c r="H4" s="5">
        <f>包裝_每雙</f>
        <v>58</v>
      </c>
      <c r="J4" s="7" t="s">
        <v>35</v>
      </c>
      <c r="K4" s="10">
        <v>2050</v>
      </c>
      <c r="L4" s="10"/>
      <c r="M4" s="10">
        <v>2050</v>
      </c>
      <c r="N4" s="10">
        <v>2150</v>
      </c>
    </row>
    <row r="5" spans="1:14" ht="15.75" customHeight="1">
      <c r="B5" t="s">
        <v>45</v>
      </c>
      <c r="C5" s="6">
        <f>平均折扣</f>
        <v>0.8</v>
      </c>
      <c r="G5" t="s">
        <v>46</v>
      </c>
      <c r="H5" s="5">
        <f>(H3+H4)*C4</f>
        <v>1710000</v>
      </c>
      <c r="J5" s="7" t="s">
        <v>43</v>
      </c>
      <c r="K5" s="10">
        <v>1500</v>
      </c>
      <c r="L5" s="10">
        <v>1500</v>
      </c>
      <c r="M5" s="10">
        <v>1200</v>
      </c>
      <c r="N5" s="10">
        <v>1200</v>
      </c>
    </row>
    <row r="6" spans="1:14" ht="15.75" customHeight="1">
      <c r="B6" t="s">
        <v>47</v>
      </c>
      <c r="C6" s="5">
        <f>C3*C4*C5</f>
        <v>2460000</v>
      </c>
      <c r="J6" s="7" t="s">
        <v>45</v>
      </c>
      <c r="K6" s="11">
        <v>0.8</v>
      </c>
      <c r="L6" s="7"/>
      <c r="M6" s="7"/>
      <c r="N6" s="7"/>
    </row>
    <row r="7" spans="1:14" ht="15.75" customHeight="1">
      <c r="G7" t="s">
        <v>48</v>
      </c>
      <c r="H7" s="5">
        <f>管銷費用_月</f>
        <v>350000</v>
      </c>
      <c r="J7" s="7" t="s">
        <v>37</v>
      </c>
      <c r="K7" s="10">
        <v>1082</v>
      </c>
      <c r="L7" s="10"/>
      <c r="M7" s="10"/>
      <c r="N7" s="10"/>
    </row>
    <row r="8" spans="1:14" ht="15.75" customHeight="1">
      <c r="G8" t="s">
        <v>49</v>
      </c>
      <c r="H8" s="5">
        <f>營運費用_月</f>
        <v>225000</v>
      </c>
      <c r="J8" s="7" t="s">
        <v>44</v>
      </c>
      <c r="K8" s="10">
        <v>58</v>
      </c>
      <c r="L8" s="10"/>
      <c r="M8" s="10">
        <v>58</v>
      </c>
      <c r="N8" s="10">
        <v>60</v>
      </c>
    </row>
    <row r="9" spans="1:14" ht="15.75" customHeight="1">
      <c r="G9" t="s">
        <v>50</v>
      </c>
      <c r="H9" s="5">
        <f>廣告費用_月</f>
        <v>108000</v>
      </c>
      <c r="J9" s="7" t="s">
        <v>48</v>
      </c>
      <c r="K9" s="10">
        <v>350000</v>
      </c>
      <c r="L9" s="10">
        <v>350000</v>
      </c>
      <c r="M9" s="10">
        <v>280000</v>
      </c>
      <c r="N9" s="10">
        <v>276000</v>
      </c>
    </row>
    <row r="10" spans="1:14" ht="15.75" customHeight="1">
      <c r="G10" t="s">
        <v>51</v>
      </c>
      <c r="H10" s="5">
        <f>其他__月</f>
        <v>75000</v>
      </c>
      <c r="J10" s="7" t="s">
        <v>49</v>
      </c>
      <c r="K10" s="10">
        <v>225000</v>
      </c>
      <c r="L10" s="10">
        <v>225000</v>
      </c>
      <c r="M10" s="10">
        <v>205000</v>
      </c>
      <c r="N10" s="10">
        <v>215000</v>
      </c>
    </row>
    <row r="11" spans="1:14" ht="15.75" customHeight="1">
      <c r="G11" t="s">
        <v>52</v>
      </c>
      <c r="H11" s="5">
        <f>SUM(H7:H10)</f>
        <v>758000</v>
      </c>
      <c r="J11" s="7" t="s">
        <v>50</v>
      </c>
      <c r="K11" s="10">
        <v>108000</v>
      </c>
      <c r="L11" s="10">
        <v>108000</v>
      </c>
      <c r="M11" s="10">
        <v>98000</v>
      </c>
      <c r="N11" s="10">
        <v>88000</v>
      </c>
    </row>
    <row r="12" spans="1:14" ht="15.75" customHeight="1">
      <c r="J12" s="7" t="s">
        <v>53</v>
      </c>
      <c r="K12" s="10">
        <v>75000</v>
      </c>
      <c r="L12" s="10">
        <v>75000</v>
      </c>
      <c r="M12" s="10">
        <v>60000</v>
      </c>
      <c r="N12" s="10">
        <v>65000</v>
      </c>
    </row>
    <row r="13" spans="1:14" ht="15.75" customHeight="1">
      <c r="B13" t="s">
        <v>28</v>
      </c>
      <c r="C13" s="5">
        <f>C6-H13</f>
        <v>-8000</v>
      </c>
      <c r="G13" t="s">
        <v>26</v>
      </c>
      <c r="H13" s="5">
        <f>H5+H11</f>
        <v>2468000</v>
      </c>
    </row>
    <row r="14" spans="1:14" ht="15.75" customHeight="1"/>
    <row r="15" spans="1:14" ht="15.75" customHeight="1"/>
    <row r="16" spans="1:1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scenarios current="1" show="1" sqref="C13">
    <scenario name="去年資料" locked="1" count="9" user="ACER" comment="建立者 ACER 於 2020/9/30">
      <inputCells r="K4" val="2150" numFmtId="178"/>
      <inputCells r="K5" val="1200" numFmtId="178"/>
      <inputCells r="K6" val="0.8" numFmtId="9"/>
      <inputCells r="K7" val="1082" numFmtId="178"/>
      <inputCells r="K8" val="65" numFmtId="178"/>
      <inputCells r="K9" val="225000" numFmtId="178"/>
      <inputCells r="K10" val="182000" numFmtId="178"/>
      <inputCells r="K11" val="85000" numFmtId="178"/>
      <inputCells r="K12" val="55000" numFmtId="178"/>
    </scenario>
    <scenario name="方案A" locked="1" count="5" user="ACER" comment="建立者 ACER 於 2020/9/30_x000a_修改者 ACER 於 2020/9/30">
      <inputCells r="K5" val="1500" numFmtId="178"/>
      <inputCells r="K9" val="350000" numFmtId="178"/>
      <inputCells r="K10" val="225000" numFmtId="178"/>
      <inputCells r="K11" val="108000" numFmtId="178"/>
      <inputCells r="K12" val="75000" numFmtId="178"/>
    </scenario>
    <scenario name="方案B" locked="1" count="7" user="ACER" comment="建立者 ACER 於 2020/9/30">
      <inputCells r="K4" val="2050" numFmtId="178"/>
      <inputCells r="K5" val="1200" numFmtId="178"/>
      <inputCells r="K8" val="58" numFmtId="178"/>
      <inputCells r="K9" val="280000" numFmtId="178"/>
      <inputCells r="K10" val="205000" numFmtId="178"/>
      <inputCells r="K11" val="98000" numFmtId="178"/>
      <inputCells r="K12" val="60000" numFmtId="178"/>
    </scenario>
    <scenario name="方案C" locked="1" count="7" user="ACER" comment="建立者 ACER 於 2020/9/30">
      <inputCells r="K4" val="2150" numFmtId="178"/>
      <inputCells r="K5" val="1200" numFmtId="178"/>
      <inputCells r="K8" val="60" numFmtId="178"/>
      <inputCells r="K9" val="276000" numFmtId="178"/>
      <inputCells r="K10" val="215000" numFmtId="178"/>
      <inputCells r="K11" val="88000" numFmtId="178"/>
      <inputCells r="K12" val="65000" numFmtId="178"/>
    </scenario>
  </scenarios>
  <phoneticPr fontId="4" type="noConversion"/>
  <pageMargins left="0.7" right="0.7" top="0.75" bottom="0.75" header="0" footer="0"/>
  <pageSetup orientation="landscape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00"/>
  <sheetViews>
    <sheetView workbookViewId="0">
      <selection activeCell="K4" sqref="K4:L12"/>
    </sheetView>
  </sheetViews>
  <sheetFormatPr defaultColWidth="12.6328125" defaultRowHeight="15" customHeight="1"/>
  <cols>
    <col min="1" max="1" width="7.6328125" customWidth="1"/>
    <col min="2" max="2" width="8.6328125" customWidth="1"/>
    <col min="3" max="3" width="12.08984375" customWidth="1"/>
    <col min="4" max="5" width="7.6328125" customWidth="1"/>
    <col min="6" max="6" width="8.6328125" customWidth="1"/>
    <col min="7" max="7" width="14.453125" customWidth="1"/>
    <col min="8" max="8" width="11.1796875" bestFit="1" customWidth="1"/>
    <col min="9" max="10" width="7.6328125" customWidth="1"/>
    <col min="11" max="11" width="13.90625" bestFit="1" customWidth="1"/>
  </cols>
  <sheetData>
    <row r="1" spans="1:15" ht="15.75" customHeight="1">
      <c r="C1" t="s">
        <v>34</v>
      </c>
    </row>
    <row r="2" spans="1:15" ht="15.75" customHeight="1"/>
    <row r="3" spans="1:15" ht="15.75" customHeight="1">
      <c r="A3" t="s">
        <v>19</v>
      </c>
      <c r="B3" t="s">
        <v>54</v>
      </c>
      <c r="C3" s="5">
        <v>2150</v>
      </c>
      <c r="F3" t="s">
        <v>36</v>
      </c>
      <c r="G3" t="s">
        <v>37</v>
      </c>
      <c r="H3" s="5">
        <v>1082</v>
      </c>
      <c r="K3" s="7" t="s">
        <v>38</v>
      </c>
      <c r="L3" s="7" t="s">
        <v>39</v>
      </c>
      <c r="M3" s="7" t="s">
        <v>40</v>
      </c>
      <c r="N3" s="7" t="s">
        <v>41</v>
      </c>
      <c r="O3" s="7" t="s">
        <v>42</v>
      </c>
    </row>
    <row r="4" spans="1:15" ht="15.75" customHeight="1">
      <c r="B4" t="s">
        <v>55</v>
      </c>
      <c r="C4" s="9">
        <v>1200</v>
      </c>
      <c r="G4" t="s">
        <v>44</v>
      </c>
      <c r="H4" s="5">
        <v>65</v>
      </c>
      <c r="K4" s="7" t="s">
        <v>35</v>
      </c>
      <c r="L4" s="10">
        <v>2150</v>
      </c>
      <c r="M4" s="10"/>
      <c r="N4" s="10">
        <v>2050</v>
      </c>
      <c r="O4" s="10">
        <v>2150</v>
      </c>
    </row>
    <row r="5" spans="1:15" ht="15.75" customHeight="1">
      <c r="B5" t="s">
        <v>45</v>
      </c>
      <c r="C5" s="6">
        <v>0.8</v>
      </c>
      <c r="D5" t="s">
        <v>56</v>
      </c>
      <c r="G5" t="s">
        <v>57</v>
      </c>
      <c r="H5" s="5">
        <f>(H3+H4)*C4</f>
        <v>1376400</v>
      </c>
      <c r="K5" s="7" t="s">
        <v>43</v>
      </c>
      <c r="L5" s="10">
        <v>1200</v>
      </c>
      <c r="M5" s="10">
        <v>1500</v>
      </c>
      <c r="N5" s="10">
        <v>1200</v>
      </c>
      <c r="O5" s="10">
        <v>1200</v>
      </c>
    </row>
    <row r="6" spans="1:15" ht="15.75" customHeight="1">
      <c r="B6" t="s">
        <v>58</v>
      </c>
      <c r="C6" s="5">
        <f>C3*C4*C5</f>
        <v>2064000</v>
      </c>
      <c r="K6" s="7" t="s">
        <v>45</v>
      </c>
      <c r="L6" s="11">
        <v>0.8</v>
      </c>
      <c r="M6" s="7"/>
      <c r="N6" s="7"/>
      <c r="O6" s="7"/>
    </row>
    <row r="7" spans="1:15" ht="15.75" customHeight="1">
      <c r="G7" t="s">
        <v>48</v>
      </c>
      <c r="H7" s="5">
        <v>225000</v>
      </c>
      <c r="K7" s="7" t="s">
        <v>37</v>
      </c>
      <c r="L7" s="10">
        <v>1082</v>
      </c>
      <c r="M7" s="10"/>
      <c r="N7" s="10"/>
      <c r="O7" s="10"/>
    </row>
    <row r="8" spans="1:15" ht="15.75" customHeight="1">
      <c r="G8" t="s">
        <v>49</v>
      </c>
      <c r="H8" s="5">
        <v>182000</v>
      </c>
      <c r="K8" s="7" t="s">
        <v>44</v>
      </c>
      <c r="L8" s="10">
        <v>65</v>
      </c>
      <c r="M8" s="10"/>
      <c r="N8" s="10">
        <v>58</v>
      </c>
      <c r="O8" s="10">
        <v>60</v>
      </c>
    </row>
    <row r="9" spans="1:15" ht="15.75" customHeight="1">
      <c r="G9" t="s">
        <v>50</v>
      </c>
      <c r="H9" s="5">
        <v>85000</v>
      </c>
      <c r="K9" s="7" t="s">
        <v>48</v>
      </c>
      <c r="L9" s="10">
        <v>225000</v>
      </c>
      <c r="M9" s="10">
        <v>350000</v>
      </c>
      <c r="N9" s="10">
        <v>280000</v>
      </c>
      <c r="O9" s="10">
        <v>276000</v>
      </c>
    </row>
    <row r="10" spans="1:15" ht="15.75" customHeight="1">
      <c r="G10" t="s">
        <v>51</v>
      </c>
      <c r="H10" s="5">
        <v>55000</v>
      </c>
      <c r="K10" s="7" t="s">
        <v>49</v>
      </c>
      <c r="L10" s="10">
        <v>182000</v>
      </c>
      <c r="M10" s="10">
        <v>225000</v>
      </c>
      <c r="N10" s="10">
        <v>205000</v>
      </c>
      <c r="O10" s="10">
        <v>215000</v>
      </c>
    </row>
    <row r="11" spans="1:15" ht="15.75" customHeight="1">
      <c r="G11" t="s">
        <v>52</v>
      </c>
      <c r="H11" s="5">
        <f>SUM(H7:H10)</f>
        <v>547000</v>
      </c>
      <c r="K11" s="7" t="s">
        <v>50</v>
      </c>
      <c r="L11" s="10">
        <v>85000</v>
      </c>
      <c r="M11" s="10">
        <v>108000</v>
      </c>
      <c r="N11" s="10">
        <v>98000</v>
      </c>
      <c r="O11" s="10">
        <v>88000</v>
      </c>
    </row>
    <row r="12" spans="1:15" ht="15.75" customHeight="1">
      <c r="K12" s="7" t="s">
        <v>53</v>
      </c>
      <c r="L12" s="10">
        <v>55000</v>
      </c>
      <c r="M12" s="10">
        <v>75000</v>
      </c>
      <c r="N12" s="10">
        <v>60000</v>
      </c>
      <c r="O12" s="10">
        <v>65000</v>
      </c>
    </row>
    <row r="13" spans="1:15" ht="15.75" customHeight="1">
      <c r="B13" t="s">
        <v>28</v>
      </c>
      <c r="C13" s="5">
        <f>C6-H13</f>
        <v>140600</v>
      </c>
      <c r="G13" t="s">
        <v>26</v>
      </c>
      <c r="H13" s="5">
        <f>H5+H11</f>
        <v>1923400</v>
      </c>
    </row>
    <row r="14" spans="1:15" ht="15.75" customHeight="1"/>
    <row r="15" spans="1:15" ht="15.75" customHeight="1"/>
    <row r="16" spans="1:1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honeticPr fontId="4" type="noConversion"/>
  <pageMargins left="0.7" right="0.7" top="0.75" bottom="0.75" header="0" footer="0"/>
  <pageSetup orientation="landscape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honeticPr fontId="4" type="noConversion"/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00"/>
  <sheetViews>
    <sheetView workbookViewId="0">
      <selection activeCell="F3" sqref="F3"/>
    </sheetView>
  </sheetViews>
  <sheetFormatPr defaultColWidth="12.6328125" defaultRowHeight="15" customHeight="1"/>
  <cols>
    <col min="1" max="1" width="7.6328125" customWidth="1"/>
    <col min="2" max="2" width="13.36328125" customWidth="1"/>
    <col min="3" max="5" width="7.6328125" customWidth="1"/>
    <col min="6" max="6" width="16.81640625" bestFit="1" customWidth="1"/>
    <col min="7" max="11" width="7.6328125" customWidth="1"/>
  </cols>
  <sheetData>
    <row r="1" spans="1:6" ht="15.75" customHeight="1"/>
    <row r="2" spans="1:6" ht="15.75" customHeight="1"/>
    <row r="3" spans="1:6" ht="15.75" customHeight="1">
      <c r="A3" t="s">
        <v>59</v>
      </c>
      <c r="B3" s="12">
        <v>-0.99989007725225687</v>
      </c>
      <c r="D3" t="s">
        <v>60</v>
      </c>
      <c r="F3" s="13">
        <f>2*B3^3+3</f>
        <v>1.0006594639910524</v>
      </c>
    </row>
    <row r="4" spans="1:6" ht="15.75" customHeight="1">
      <c r="B4" s="4" t="s">
        <v>61</v>
      </c>
      <c r="F4" s="4" t="s">
        <v>62</v>
      </c>
    </row>
    <row r="5" spans="1:6" ht="15.75" customHeight="1"/>
    <row r="6" spans="1:6" ht="15.75" customHeight="1"/>
    <row r="7" spans="1:6" ht="15.75" customHeight="1">
      <c r="A7" t="s">
        <v>59</v>
      </c>
      <c r="B7" s="12">
        <v>1.0000138853777811</v>
      </c>
      <c r="F7" s="48">
        <f>2*B7^3+5*B7-7</f>
        <v>1.5274031242018538E-4</v>
      </c>
    </row>
    <row r="8" spans="1:6" ht="15.75" customHeight="1"/>
    <row r="9" spans="1:6" ht="15.75" customHeight="1"/>
    <row r="10" spans="1:6" ht="15.75" customHeight="1"/>
    <row r="11" spans="1:6" ht="15.75" customHeight="1"/>
    <row r="12" spans="1:6" ht="15.75" customHeight="1">
      <c r="A12" t="s">
        <v>59</v>
      </c>
      <c r="B12" s="12">
        <v>4.1710498264489839</v>
      </c>
      <c r="F12" s="13">
        <f>((3*B12-8)^2*(B12-1))/(4*B12^2-5)</f>
        <v>0.99998389173335545</v>
      </c>
    </row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honeticPr fontId="4" type="noConversion"/>
  <pageMargins left="0.7" right="0.7" top="0.75" bottom="0.75" header="0" footer="0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0"/>
  <sheetViews>
    <sheetView tabSelected="1" workbookViewId="0">
      <selection activeCell="K14" sqref="K14"/>
    </sheetView>
  </sheetViews>
  <sheetFormatPr defaultColWidth="12.6328125" defaultRowHeight="15" customHeight="1"/>
  <cols>
    <col min="1" max="6" width="7.6328125" customWidth="1"/>
    <col min="7" max="7" width="9.1796875" bestFit="1" customWidth="1"/>
    <col min="8" max="14" width="7.6328125" customWidth="1"/>
  </cols>
  <sheetData>
    <row r="1" spans="1:7" ht="15.75" customHeight="1"/>
    <row r="2" spans="1:7" ht="15.75" customHeight="1"/>
    <row r="3" spans="1:7" ht="15.75" customHeight="1"/>
    <row r="4" spans="1:7" ht="15.75" customHeight="1"/>
    <row r="5" spans="1:7" ht="15.75" customHeight="1"/>
    <row r="6" spans="1:7" ht="15.75" customHeight="1"/>
    <row r="7" spans="1:7" ht="15.75" customHeight="1">
      <c r="A7" s="21" t="s">
        <v>110</v>
      </c>
      <c r="B7">
        <v>8</v>
      </c>
    </row>
    <row r="8" spans="1:7" ht="15.75" customHeight="1">
      <c r="A8" s="21" t="s">
        <v>111</v>
      </c>
      <c r="C8" s="21" t="s">
        <v>113</v>
      </c>
    </row>
    <row r="9" spans="1:7" ht="15.75" customHeight="1">
      <c r="A9" s="21" t="s">
        <v>112</v>
      </c>
      <c r="C9" s="21" t="s">
        <v>114</v>
      </c>
      <c r="G9">
        <f>(10*B7+(13-B7))-(10*(13-B7)+B7)</f>
        <v>27</v>
      </c>
    </row>
    <row r="10" spans="1:7" ht="15.75" customHeight="1"/>
    <row r="11" spans="1:7" ht="15.75" customHeight="1">
      <c r="A11" s="21" t="s">
        <v>87</v>
      </c>
    </row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honeticPr fontId="4" type="noConversion"/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0"/>
  <sheetViews>
    <sheetView workbookViewId="0">
      <selection activeCell="F20" sqref="F20"/>
    </sheetView>
  </sheetViews>
  <sheetFormatPr defaultColWidth="12.6328125" defaultRowHeight="15" customHeight="1"/>
  <cols>
    <col min="1" max="1" width="14.453125" customWidth="1"/>
    <col min="2" max="2" width="11.7265625" customWidth="1"/>
    <col min="3" max="11" width="7.6328125" customWidth="1"/>
  </cols>
  <sheetData>
    <row r="1" spans="1:4" ht="15.75" customHeight="1"/>
    <row r="2" spans="1:4" ht="15.75" customHeight="1"/>
    <row r="3" spans="1:4" ht="15.75" customHeight="1"/>
    <row r="4" spans="1:4" ht="15.75" customHeight="1">
      <c r="A4" t="s">
        <v>63</v>
      </c>
    </row>
    <row r="5" spans="1:4" ht="15.75" customHeight="1"/>
    <row r="6" spans="1:4" ht="15.75" customHeight="1">
      <c r="A6" t="s">
        <v>5</v>
      </c>
      <c r="B6" s="14">
        <v>-3000000</v>
      </c>
      <c r="C6" t="s">
        <v>64</v>
      </c>
    </row>
    <row r="7" spans="1:4" ht="15.75" customHeight="1">
      <c r="A7" t="s">
        <v>65</v>
      </c>
      <c r="B7" s="15">
        <v>20</v>
      </c>
      <c r="C7" t="s">
        <v>66</v>
      </c>
    </row>
    <row r="8" spans="1:4" ht="15.75" customHeight="1">
      <c r="A8" t="s">
        <v>67</v>
      </c>
      <c r="B8" s="3">
        <v>2.75E-2</v>
      </c>
    </row>
    <row r="9" spans="1:4" ht="15.75" customHeight="1"/>
    <row r="10" spans="1:4" ht="15.75" customHeight="1">
      <c r="A10" t="s">
        <v>68</v>
      </c>
      <c r="B10" s="14">
        <f>PMT(B8/12,B7*12,B6)</f>
        <v>16264.989200660484</v>
      </c>
    </row>
    <row r="11" spans="1:4" ht="15.75" customHeight="1"/>
    <row r="12" spans="1:4" ht="15.75" customHeight="1"/>
    <row r="13" spans="1:4" ht="15.75" customHeight="1">
      <c r="A13" t="s">
        <v>69</v>
      </c>
    </row>
    <row r="14" spans="1:4" ht="15.75" customHeight="1"/>
    <row r="15" spans="1:4" ht="15.75" customHeight="1">
      <c r="A15" t="s">
        <v>5</v>
      </c>
      <c r="B15" s="14">
        <v>-3000000</v>
      </c>
      <c r="C15" t="s">
        <v>64</v>
      </c>
    </row>
    <row r="16" spans="1:4" ht="15.75" customHeight="1">
      <c r="A16" t="s">
        <v>65</v>
      </c>
      <c r="B16" s="15">
        <v>20</v>
      </c>
      <c r="C16" t="s">
        <v>66</v>
      </c>
      <c r="D16" s="16" t="s">
        <v>70</v>
      </c>
    </row>
    <row r="17" spans="1:4" ht="15.75" customHeight="1">
      <c r="A17" t="s">
        <v>67</v>
      </c>
      <c r="B17" s="3">
        <v>2.75E-2</v>
      </c>
    </row>
    <row r="18" spans="1:4" ht="15.75" customHeight="1"/>
    <row r="19" spans="1:4" ht="15.75" customHeight="1">
      <c r="A19" t="s">
        <v>68</v>
      </c>
      <c r="B19" s="14">
        <f>PMT(B17/12,B16*12,B15)</f>
        <v>16264.989200660484</v>
      </c>
      <c r="D19" s="17">
        <v>30000</v>
      </c>
    </row>
    <row r="20" spans="1:4" ht="15.75" customHeight="1"/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honeticPr fontId="4" type="noConversion"/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0"/>
  <sheetViews>
    <sheetView workbookViewId="0"/>
  </sheetViews>
  <sheetFormatPr defaultColWidth="12.6328125" defaultRowHeight="15" customHeight="1"/>
  <cols>
    <col min="1" max="1" width="10.90625" customWidth="1"/>
    <col min="2" max="2" width="10.453125" customWidth="1"/>
    <col min="3" max="11" width="7.6328125" customWidth="1"/>
  </cols>
  <sheetData>
    <row r="1" spans="1:2" ht="15.75" customHeight="1"/>
    <row r="2" spans="1:2" ht="15.75" customHeight="1"/>
    <row r="3" spans="1:2" ht="15.75" customHeight="1">
      <c r="A3" t="s">
        <v>71</v>
      </c>
      <c r="B3">
        <v>41</v>
      </c>
    </row>
    <row r="4" spans="1:2" ht="15.75" customHeight="1">
      <c r="A4" t="s">
        <v>72</v>
      </c>
      <c r="B4" s="9">
        <v>100000</v>
      </c>
    </row>
    <row r="5" spans="1:2" ht="15.75" customHeight="1">
      <c r="A5" t="s">
        <v>45</v>
      </c>
      <c r="B5" s="6">
        <v>0.6</v>
      </c>
    </row>
    <row r="6" spans="1:2" ht="15.75" customHeight="1">
      <c r="A6" t="s">
        <v>47</v>
      </c>
      <c r="B6" s="9">
        <f>B3*B4*B5</f>
        <v>2460000</v>
      </c>
    </row>
    <row r="7" spans="1:2" ht="15.75" customHeight="1"/>
    <row r="8" spans="1:2" ht="15.75" customHeight="1">
      <c r="A8" t="s">
        <v>73</v>
      </c>
      <c r="B8">
        <v>12.63</v>
      </c>
    </row>
    <row r="9" spans="1:2" ht="15.75" customHeight="1">
      <c r="A9" t="s">
        <v>74</v>
      </c>
      <c r="B9" s="9">
        <v>750000</v>
      </c>
    </row>
    <row r="10" spans="1:2" ht="15.75" customHeight="1">
      <c r="A10" t="s">
        <v>75</v>
      </c>
      <c r="B10" s="9">
        <f>B8*$B$4+B9</f>
        <v>2013000</v>
      </c>
    </row>
    <row r="11" spans="1:2" ht="15.75" customHeight="1"/>
    <row r="12" spans="1:2" ht="15.75" customHeight="1">
      <c r="A12" t="s">
        <v>76</v>
      </c>
      <c r="B12" s="9">
        <f>B6-B10</f>
        <v>447000</v>
      </c>
    </row>
    <row r="13" spans="1:2" ht="15.75" customHeight="1"/>
    <row r="14" spans="1:2" ht="15.75" customHeight="1"/>
    <row r="15" spans="1:2" ht="15.75" customHeight="1">
      <c r="A15" t="s">
        <v>77</v>
      </c>
    </row>
    <row r="16" spans="1:2" ht="15.75" customHeight="1">
      <c r="A16" s="18" t="s">
        <v>78</v>
      </c>
    </row>
    <row r="17" spans="1:1" ht="15.75" customHeight="1"/>
    <row r="18" spans="1:1" ht="15.75" customHeight="1"/>
    <row r="19" spans="1:1" ht="15.75" customHeight="1">
      <c r="A19" t="s">
        <v>79</v>
      </c>
    </row>
    <row r="20" spans="1:1" ht="15.75" customHeight="1">
      <c r="A20" t="s">
        <v>80</v>
      </c>
    </row>
    <row r="21" spans="1:1" ht="15.75" customHeight="1">
      <c r="A21" t="s">
        <v>81</v>
      </c>
    </row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honeticPr fontId="4" type="noConversion"/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00"/>
  <sheetViews>
    <sheetView workbookViewId="0"/>
  </sheetViews>
  <sheetFormatPr defaultColWidth="12.6328125" defaultRowHeight="15" customHeight="1"/>
  <cols>
    <col min="1" max="1" width="10.90625" customWidth="1"/>
    <col min="2" max="2" width="10.453125" customWidth="1"/>
    <col min="3" max="5" width="7.6328125" customWidth="1"/>
    <col min="6" max="6" width="9.453125" customWidth="1"/>
    <col min="7" max="9" width="7.6328125" customWidth="1"/>
    <col min="10" max="10" width="10.6328125" customWidth="1"/>
    <col min="11" max="11" width="7.6328125" customWidth="1"/>
  </cols>
  <sheetData>
    <row r="1" spans="1:10" ht="15.75" customHeight="1">
      <c r="A1" s="12" t="s">
        <v>63</v>
      </c>
    </row>
    <row r="2" spans="1:10" ht="15.75" customHeight="1"/>
    <row r="3" spans="1:10" ht="15.75" customHeight="1">
      <c r="A3" t="s">
        <v>71</v>
      </c>
      <c r="B3">
        <v>41</v>
      </c>
    </row>
    <row r="4" spans="1:10" ht="15.75" customHeight="1">
      <c r="A4" t="s">
        <v>72</v>
      </c>
      <c r="B4" s="9">
        <v>100000</v>
      </c>
    </row>
    <row r="5" spans="1:10" ht="15.75" customHeight="1">
      <c r="A5" t="s">
        <v>45</v>
      </c>
      <c r="B5" s="6">
        <v>0.6</v>
      </c>
    </row>
    <row r="6" spans="1:10" ht="15.75" customHeight="1">
      <c r="A6" t="s">
        <v>47</v>
      </c>
      <c r="B6" s="9">
        <f>B3*B4*B5</f>
        <v>2460000</v>
      </c>
    </row>
    <row r="7" spans="1:10" ht="15.75" customHeight="1"/>
    <row r="8" spans="1:10" ht="15.75" customHeight="1">
      <c r="A8" t="s">
        <v>73</v>
      </c>
      <c r="B8">
        <v>12.63</v>
      </c>
    </row>
    <row r="9" spans="1:10" ht="15.75" customHeight="1">
      <c r="A9" t="s">
        <v>74</v>
      </c>
      <c r="B9" s="9">
        <v>750000</v>
      </c>
    </row>
    <row r="10" spans="1:10" ht="15.75" customHeight="1">
      <c r="A10" t="s">
        <v>75</v>
      </c>
      <c r="B10" s="9">
        <f>B8*B4+B9</f>
        <v>2013000</v>
      </c>
    </row>
    <row r="11" spans="1:10" ht="15.75" customHeight="1"/>
    <row r="12" spans="1:10" ht="15.75" customHeight="1">
      <c r="A12" t="s">
        <v>76</v>
      </c>
      <c r="B12" s="9">
        <f>B6-B10</f>
        <v>447000</v>
      </c>
    </row>
    <row r="13" spans="1:10" ht="15.75" customHeight="1"/>
    <row r="14" spans="1:10" ht="15.75" customHeight="1"/>
    <row r="15" spans="1:10" ht="15.75" customHeight="1"/>
    <row r="16" spans="1:10" ht="15.75" customHeight="1">
      <c r="A16" s="18" t="s">
        <v>82</v>
      </c>
      <c r="J16" t="s">
        <v>83</v>
      </c>
    </row>
    <row r="17" spans="1:10" ht="15.75" customHeight="1">
      <c r="A17" s="18" t="s">
        <v>84</v>
      </c>
      <c r="J17" t="s">
        <v>85</v>
      </c>
    </row>
    <row r="18" spans="1:10" ht="15.75" customHeight="1"/>
    <row r="19" spans="1:10" ht="15.75" customHeight="1"/>
    <row r="20" spans="1:10" ht="15.75" customHeight="1"/>
    <row r="21" spans="1:10" ht="15.75" customHeight="1"/>
    <row r="22" spans="1:10" ht="15.75" customHeight="1"/>
    <row r="23" spans="1:10" ht="15.75" customHeight="1"/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honeticPr fontId="4" type="noConversion"/>
  <pageMargins left="0.7" right="0.7" top="0.75" bottom="0.75" header="0" footer="0"/>
  <pageSetup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21</vt:i4>
      </vt:variant>
      <vt:variant>
        <vt:lpstr>具名範圍</vt:lpstr>
      </vt:variant>
      <vt:variant>
        <vt:i4>16</vt:i4>
      </vt:variant>
    </vt:vector>
  </HeadingPairs>
  <TitlesOfParts>
    <vt:vector size="37" baseType="lpstr">
      <vt:lpstr>運算列表</vt:lpstr>
      <vt:lpstr>1-1(運算列表-單一變數+垂直)</vt:lpstr>
      <vt:lpstr>1-1(運算列表-單一變數+水平)</vt:lpstr>
      <vt:lpstr>練習1</vt:lpstr>
      <vt:lpstr>1-1(運算列表-雙變數)-1</vt:lpstr>
      <vt:lpstr>練習2</vt:lpstr>
      <vt:lpstr>1-1(運算列表-雙變數)-2</vt:lpstr>
      <vt:lpstr>練習3</vt:lpstr>
      <vt:lpstr>分析藍本</vt:lpstr>
      <vt:lpstr>2-1</vt:lpstr>
      <vt:lpstr>分析藍本摘要</vt:lpstr>
      <vt:lpstr>分析藍本摘要 2</vt:lpstr>
      <vt:lpstr>2-2</vt:lpstr>
      <vt:lpstr>2-3</vt:lpstr>
      <vt:lpstr>目標搜尋</vt:lpstr>
      <vt:lpstr>3-1</vt:lpstr>
      <vt:lpstr>練習題1</vt:lpstr>
      <vt:lpstr>3-2</vt:lpstr>
      <vt:lpstr>3-3</vt:lpstr>
      <vt:lpstr>3-4</vt:lpstr>
      <vt:lpstr>練習題2</vt:lpstr>
      <vt:lpstr>月銷售量</vt:lpstr>
      <vt:lpstr>包裝_每雙</vt:lpstr>
      <vt:lpstr>平均折扣</vt:lpstr>
      <vt:lpstr>收入</vt:lpstr>
      <vt:lpstr>材料</vt:lpstr>
      <vt:lpstr>材料_每雙</vt:lpstr>
      <vt:lpstr>'2-3'!每雙定價</vt:lpstr>
      <vt:lpstr>每雙定價</vt:lpstr>
      <vt:lpstr>其他</vt:lpstr>
      <vt:lpstr>其他__月</vt:lpstr>
      <vt:lpstr>研發</vt:lpstr>
      <vt:lpstr>管銷</vt:lpstr>
      <vt:lpstr>管銷費用_月</vt:lpstr>
      <vt:lpstr>廣告費用_月</vt:lpstr>
      <vt:lpstr>營運</vt:lpstr>
      <vt:lpstr>營運費用_月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2020-07-09T01:08:09Z</dcterms:created>
  <dcterms:modified xsi:type="dcterms:W3CDTF">2020-09-30T02:40:55Z</dcterms:modified>
</cp:coreProperties>
</file>