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OneDrive\Documentos\rcomp-20-21-2dh-g05\doc\sprint1\1191240\"/>
    </mc:Choice>
  </mc:AlternateContent>
  <xr:revisionPtr revIDLastSave="0" documentId="13_ncr:1_{02559D7B-BCF4-41D1-B905-DEB06A157E4F}" xr6:coauthVersionLast="46" xr6:coauthVersionMax="46" xr10:uidLastSave="{00000000-0000-0000-0000-000000000000}"/>
  <bookViews>
    <workbookView xWindow="0" yWindow="120" windowWidth="22080" windowHeight="12240" xr2:uid="{1FFCBCAE-AB9B-4705-9A46-B13C091C157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G25" i="1"/>
  <c r="E27" i="1"/>
  <c r="E25" i="1"/>
  <c r="C27" i="1"/>
  <c r="C25" i="1"/>
  <c r="C24" i="1"/>
  <c r="N20" i="1"/>
  <c r="S20" i="1"/>
  <c r="I19" i="1"/>
  <c r="W20" i="1"/>
  <c r="S18" i="1"/>
  <c r="S17" i="1"/>
  <c r="R17" i="1"/>
  <c r="R15" i="1"/>
  <c r="S15" i="1" s="1"/>
  <c r="V16" i="1"/>
  <c r="W16" i="1" s="1"/>
  <c r="V15" i="1"/>
  <c r="W15" i="1"/>
  <c r="R8" i="1"/>
  <c r="S8" i="1" s="1"/>
  <c r="V7" i="1"/>
  <c r="W7" i="1" s="1"/>
  <c r="R6" i="1"/>
  <c r="S6" i="1" s="1"/>
  <c r="V6" i="1"/>
  <c r="W6" i="1" s="1"/>
  <c r="E7" i="1"/>
  <c r="J7" i="1"/>
  <c r="N10" i="1"/>
  <c r="O10" i="1"/>
  <c r="N9" i="1"/>
  <c r="O9" i="1" s="1"/>
  <c r="N8" i="1"/>
  <c r="O8" i="1" s="1"/>
  <c r="N7" i="1"/>
  <c r="O7" i="1" s="1"/>
  <c r="L9" i="1"/>
  <c r="M9" i="1" s="1"/>
  <c r="L6" i="1"/>
  <c r="M6" i="1" s="1"/>
  <c r="L10" i="1"/>
  <c r="M10" i="1" s="1"/>
  <c r="L8" i="1"/>
  <c r="M8" i="1" s="1"/>
  <c r="L7" i="1"/>
  <c r="M7" i="1" s="1"/>
  <c r="G14" i="1"/>
  <c r="G15" i="1"/>
  <c r="E14" i="1"/>
  <c r="E15" i="1"/>
  <c r="G13" i="1"/>
  <c r="E13" i="1"/>
  <c r="E8" i="1"/>
  <c r="G8" i="1"/>
  <c r="G7" i="1"/>
  <c r="W17" i="1" l="1"/>
  <c r="S9" i="1"/>
  <c r="H14" i="1"/>
  <c r="I14" i="1" s="1"/>
  <c r="H15" i="1"/>
  <c r="I15" i="1" s="1"/>
  <c r="W9" i="1"/>
  <c r="O11" i="1"/>
  <c r="M11" i="1"/>
  <c r="N13" i="1" s="1"/>
  <c r="H13" i="1"/>
  <c r="I13" i="1" s="1"/>
  <c r="H7" i="1"/>
  <c r="I7" i="1" s="1"/>
  <c r="H8" i="1"/>
  <c r="I8" i="1" s="1"/>
  <c r="I17" i="1" l="1"/>
</calcChain>
</file>

<file path=xl/sharedStrings.xml><?xml version="1.0" encoding="utf-8"?>
<sst xmlns="http://schemas.openxmlformats.org/spreadsheetml/2006/main" count="77" uniqueCount="33">
  <si>
    <t>Prédio 1</t>
  </si>
  <si>
    <t>Piso 1</t>
  </si>
  <si>
    <t>10.1</t>
  </si>
  <si>
    <t>cm</t>
  </si>
  <si>
    <t>m</t>
  </si>
  <si>
    <t>Largura</t>
  </si>
  <si>
    <t>Comprimento</t>
  </si>
  <si>
    <t>Area</t>
  </si>
  <si>
    <t>Escala</t>
  </si>
  <si>
    <t>10.2</t>
  </si>
  <si>
    <t>Piso 2</t>
  </si>
  <si>
    <t>11.4</t>
  </si>
  <si>
    <t>11.3</t>
  </si>
  <si>
    <t>11.2</t>
  </si>
  <si>
    <t>Campus</t>
  </si>
  <si>
    <t>Distancia(cm)</t>
  </si>
  <si>
    <t>Distancia real(m)</t>
  </si>
  <si>
    <t>1-&gt;2</t>
  </si>
  <si>
    <t>1-&gt;3</t>
  </si>
  <si>
    <t>1-&gt;4</t>
  </si>
  <si>
    <t>1-&gt;5</t>
  </si>
  <si>
    <t>Total:</t>
  </si>
  <si>
    <t>Fora-&gt;1</t>
  </si>
  <si>
    <t>Total(fibra)=</t>
  </si>
  <si>
    <t>Fibra(Predio 1)</t>
  </si>
  <si>
    <t>Cobre(Predio 1)</t>
  </si>
  <si>
    <t>Outlets</t>
  </si>
  <si>
    <t>Preço:</t>
  </si>
  <si>
    <t>Preço Switch 48</t>
  </si>
  <si>
    <t>Qt 48</t>
  </si>
  <si>
    <t>Preço Switch 24</t>
  </si>
  <si>
    <t>Qt 24</t>
  </si>
  <si>
    <t>Total de custo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</si>
</sst>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/>
    <xf numFmtId="0" fontId="2" fillId="4" borderId="1" xfId="0" applyFont="1" applyFill="1" applyBorder="1"/>
    <xf numFmtId="2" fontId="0" fillId="0" borderId="1" xfId="0" applyNumberFormat="1" applyFill="1" applyBorder="1"/>
    <xf numFmtId="0" fontId="1" fillId="3" borderId="1" xfId="0" applyFont="1" applyFill="1" applyBorder="1"/>
    <xf numFmtId="2" fontId="0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1" fontId="0" fillId="0" borderId="3" xfId="0" applyNumberForma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2" fillId="0" borderId="10" xfId="0" applyFont="1" applyBorder="1"/>
    <xf numFmtId="0" fontId="2" fillId="0" borderId="6" xfId="0" applyFont="1" applyBorder="1"/>
    <xf numFmtId="0" fontId="2" fillId="0" borderId="5" xfId="0" applyFont="1" applyBorder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1AF3-9885-42C1-9469-B7F164B1F5AB}">
  <dimension ref="B3:W30"/>
  <sheetViews>
    <sheetView tabSelected="1" zoomScale="63" zoomScaleNormal="90" workbookViewId="0">
      <selection activeCell="C30" sqref="C30"/>
    </sheetView>
  </sheetViews>
  <sheetFormatPr defaultRowHeight="14.4" x14ac:dyDescent="0.3"/>
  <cols>
    <col min="2" max="2" width="23.5546875" bestFit="1" customWidth="1"/>
    <col min="3" max="3" width="12.6640625" bestFit="1" customWidth="1"/>
    <col min="6" max="6" width="7.44140625" customWidth="1"/>
    <col min="7" max="7" width="10" bestFit="1" customWidth="1"/>
    <col min="10" max="10" width="12.5546875" bestFit="1" customWidth="1"/>
    <col min="11" max="11" width="12.6640625" bestFit="1" customWidth="1"/>
    <col min="12" max="12" width="14.77734375" bestFit="1" customWidth="1"/>
    <col min="13" max="15" width="15.21875" bestFit="1" customWidth="1"/>
    <col min="17" max="17" width="12.44140625" bestFit="1" customWidth="1"/>
    <col min="18" max="19" width="15.21875" bestFit="1" customWidth="1"/>
    <col min="20" max="20" width="12.44140625" bestFit="1" customWidth="1"/>
    <col min="21" max="22" width="15.21875" bestFit="1" customWidth="1"/>
    <col min="23" max="23" width="15.77734375" bestFit="1" customWidth="1"/>
  </cols>
  <sheetData>
    <row r="3" spans="3:23" x14ac:dyDescent="0.3">
      <c r="C3" s="25" t="s">
        <v>0</v>
      </c>
      <c r="D3" s="26"/>
      <c r="E3" s="26"/>
      <c r="F3" s="26"/>
      <c r="G3" s="26"/>
      <c r="H3" s="26"/>
      <c r="I3" s="27"/>
      <c r="K3" s="25" t="s">
        <v>14</v>
      </c>
      <c r="L3" s="26"/>
      <c r="M3" s="26"/>
      <c r="N3" s="26"/>
      <c r="O3" s="27"/>
      <c r="Q3" s="25" t="s">
        <v>24</v>
      </c>
      <c r="R3" s="26"/>
      <c r="S3" s="27"/>
      <c r="U3" s="25" t="s">
        <v>25</v>
      </c>
      <c r="V3" s="26"/>
      <c r="W3" s="27"/>
    </row>
    <row r="4" spans="3:23" ht="15.6" x14ac:dyDescent="0.3">
      <c r="C4" s="20"/>
      <c r="D4" s="28" t="s">
        <v>5</v>
      </c>
      <c r="E4" s="28"/>
      <c r="F4" s="28" t="s">
        <v>6</v>
      </c>
      <c r="G4" s="28"/>
      <c r="H4" s="31"/>
      <c r="I4" s="32"/>
      <c r="K4" s="13"/>
      <c r="L4" s="6" t="s">
        <v>15</v>
      </c>
      <c r="M4" s="6" t="s">
        <v>16</v>
      </c>
      <c r="N4" s="6" t="s">
        <v>15</v>
      </c>
      <c r="O4" s="6" t="s">
        <v>16</v>
      </c>
      <c r="Q4" s="13"/>
      <c r="R4" s="6" t="s">
        <v>15</v>
      </c>
      <c r="S4" s="6" t="s">
        <v>16</v>
      </c>
      <c r="U4" s="13"/>
      <c r="V4" s="6" t="s">
        <v>15</v>
      </c>
      <c r="W4" s="6" t="s">
        <v>16</v>
      </c>
    </row>
    <row r="5" spans="3:23" ht="15.6" x14ac:dyDescent="0.3">
      <c r="C5" s="3" t="s">
        <v>1</v>
      </c>
      <c r="D5" s="3" t="s">
        <v>3</v>
      </c>
      <c r="E5" s="3" t="s">
        <v>4</v>
      </c>
      <c r="F5" s="3" t="s">
        <v>3</v>
      </c>
      <c r="G5" s="3" t="s">
        <v>4</v>
      </c>
      <c r="H5" s="3" t="s">
        <v>7</v>
      </c>
      <c r="I5" s="3" t="s">
        <v>26</v>
      </c>
      <c r="K5" s="4" t="s">
        <v>8</v>
      </c>
      <c r="L5" s="1">
        <v>1.59</v>
      </c>
      <c r="M5" s="1">
        <v>20</v>
      </c>
      <c r="N5" s="14"/>
      <c r="O5" s="15"/>
      <c r="Q5" s="4" t="s">
        <v>8</v>
      </c>
      <c r="R5" s="1">
        <v>6.33</v>
      </c>
      <c r="S5" s="1">
        <v>10</v>
      </c>
      <c r="U5" s="4" t="s">
        <v>8</v>
      </c>
      <c r="V5" s="1">
        <v>6.33</v>
      </c>
      <c r="W5" s="1">
        <v>10</v>
      </c>
    </row>
    <row r="6" spans="3:23" ht="15.6" x14ac:dyDescent="0.3">
      <c r="C6" s="1" t="s">
        <v>8</v>
      </c>
      <c r="D6" s="1">
        <v>4.18</v>
      </c>
      <c r="E6" s="1">
        <v>10</v>
      </c>
      <c r="F6" s="1"/>
      <c r="G6" s="1"/>
      <c r="H6" s="1"/>
      <c r="I6" s="12"/>
      <c r="K6" s="4" t="s">
        <v>22</v>
      </c>
      <c r="L6" s="1">
        <f>3.06+0.42</f>
        <v>3.48</v>
      </c>
      <c r="M6" s="2">
        <f>($M$5*L6/$L$5)*2</f>
        <v>87.547169811320742</v>
      </c>
      <c r="N6" s="16"/>
      <c r="O6" s="17"/>
      <c r="Q6" s="1" t="s">
        <v>1</v>
      </c>
      <c r="R6" s="1">
        <f>2.49</f>
        <v>2.4900000000000002</v>
      </c>
      <c r="S6" s="7">
        <f>($S$5*R6/$R$5)*2</f>
        <v>7.867298578199053</v>
      </c>
      <c r="U6" s="1" t="s">
        <v>1</v>
      </c>
      <c r="V6" s="1">
        <f>0.54*6+1.06*6+1.38+3.15+1.8*4+0.88+1.87*2+2.83+4.92+6.64+0.51*28+1.05*28+0.71*14+0.47*2+0.35*14+0.12*14+0.66*24+1.12*20+1.22*16+1.03*12+1.15*8+0.96*4+17.86+0.75+7.19+0.54+6.27+3.15</f>
        <v>220.4</v>
      </c>
      <c r="W6" s="2">
        <f>$W$5*V6/$V$5</f>
        <v>348.1832543443918</v>
      </c>
    </row>
    <row r="7" spans="3:23" ht="15.6" x14ac:dyDescent="0.3">
      <c r="C7" s="1" t="s">
        <v>9</v>
      </c>
      <c r="D7" s="1">
        <v>4.87</v>
      </c>
      <c r="E7" s="2">
        <f>$E$6*D7/$D$6</f>
        <v>11.650717703349283</v>
      </c>
      <c r="F7" s="1">
        <v>4.68</v>
      </c>
      <c r="G7" s="2">
        <f>$E$6*F7/$D$6</f>
        <v>11.196172248803828</v>
      </c>
      <c r="H7" s="2">
        <f>E7*G7</f>
        <v>130.44344222888671</v>
      </c>
      <c r="I7" s="9">
        <f>(TRUNC(H7)/10)*2+2</f>
        <v>28</v>
      </c>
      <c r="J7" s="8">
        <f>I7+I8+5</f>
        <v>50.6</v>
      </c>
      <c r="K7" s="4" t="s">
        <v>17</v>
      </c>
      <c r="L7" s="1">
        <f>2.69+0.42</f>
        <v>3.11</v>
      </c>
      <c r="M7" s="2">
        <f>$M$5*L7/$L$5</f>
        <v>39.119496855345908</v>
      </c>
      <c r="N7" s="1">
        <f>3.22+0.42+(17.12*2)+11.94+5.86</f>
        <v>55.68</v>
      </c>
      <c r="O7" s="2">
        <f>$M$5*N7/$L$5</f>
        <v>700.37735849056594</v>
      </c>
      <c r="Q7" s="4" t="s">
        <v>8</v>
      </c>
      <c r="R7" s="1">
        <v>6.41</v>
      </c>
      <c r="S7" s="1">
        <v>10</v>
      </c>
      <c r="U7" s="1" t="s">
        <v>10</v>
      </c>
      <c r="V7" s="1">
        <f>0.21*18+0.54*18+0.39*17+0.27*2+0.41*16+1.73*9+0.41+0.76*14+0.93*12+0.73*10+1.13*8+0.74*6+0.99*4+0.75*2+12.8+0.27+0.37+11.57+0.8+1+1.03</f>
        <v>119.08999999999999</v>
      </c>
      <c r="W7" s="2">
        <f>$W$5*V7/$V$5</f>
        <v>188.13586097946285</v>
      </c>
    </row>
    <row r="8" spans="3:23" ht="15.6" x14ac:dyDescent="0.3">
      <c r="C8" s="1" t="s">
        <v>2</v>
      </c>
      <c r="D8" s="1">
        <v>4.87</v>
      </c>
      <c r="E8" s="2">
        <f>$E$6*D8/$D$6</f>
        <v>11.650717703349283</v>
      </c>
      <c r="F8" s="1">
        <v>3</v>
      </c>
      <c r="G8" s="2">
        <f>$E$6*F8/$D$6</f>
        <v>7.1770334928229671</v>
      </c>
      <c r="H8" s="2">
        <f t="shared" ref="H8" si="0">E8*G8</f>
        <v>83.617591172363277</v>
      </c>
      <c r="I8" s="9">
        <f>(TRUNC(H8)/10)*2+1</f>
        <v>17.600000000000001</v>
      </c>
      <c r="K8" s="4" t="s">
        <v>18</v>
      </c>
      <c r="L8" s="1">
        <f>11.05+0.42+3.22</f>
        <v>14.690000000000001</v>
      </c>
      <c r="M8" s="2">
        <f>$M$5*L8/$L$5</f>
        <v>184.77987421383648</v>
      </c>
      <c r="N8" s="1">
        <f>8.62+17.12+11.94+5.95</f>
        <v>43.63</v>
      </c>
      <c r="O8" s="2">
        <f>$M$5*N8/$L$5</f>
        <v>548.80503144654085</v>
      </c>
      <c r="Q8" s="1" t="s">
        <v>10</v>
      </c>
      <c r="R8" s="1">
        <f>2.06+1.77+0.7+0.92</f>
        <v>5.45</v>
      </c>
      <c r="S8" s="7">
        <f>($S$5*R8/$R$7)*2</f>
        <v>17.004680187207487</v>
      </c>
    </row>
    <row r="9" spans="3:23" ht="15.6" x14ac:dyDescent="0.3">
      <c r="C9" s="25" t="s">
        <v>0</v>
      </c>
      <c r="D9" s="26"/>
      <c r="E9" s="26"/>
      <c r="F9" s="26"/>
      <c r="G9" s="26"/>
      <c r="H9" s="26"/>
      <c r="I9" s="27"/>
      <c r="K9" s="4" t="s">
        <v>19</v>
      </c>
      <c r="L9" s="1">
        <f>3.22+0.42+17.12+5.44</f>
        <v>26.200000000000003</v>
      </c>
      <c r="M9" s="2">
        <f>$M$5*L9/$L$5</f>
        <v>329.55974842767296</v>
      </c>
      <c r="N9" s="1">
        <f>8.62+17.12+6.53</f>
        <v>32.270000000000003</v>
      </c>
      <c r="O9" s="2">
        <f>$M$5*N9/$L$5</f>
        <v>405.91194968553464</v>
      </c>
      <c r="Q9" s="1" t="s">
        <v>21</v>
      </c>
      <c r="R9" s="1"/>
      <c r="S9" s="7">
        <f>S8+S6</f>
        <v>24.871978765406539</v>
      </c>
      <c r="U9" s="1" t="s">
        <v>21</v>
      </c>
      <c r="V9" s="1"/>
      <c r="W9" s="2">
        <f>SUM(W6:W7)</f>
        <v>536.3191153238547</v>
      </c>
    </row>
    <row r="10" spans="3:23" ht="15.6" x14ac:dyDescent="0.3">
      <c r="C10" s="18"/>
      <c r="D10" s="29" t="s">
        <v>5</v>
      </c>
      <c r="E10" s="30"/>
      <c r="F10" s="21" t="s">
        <v>6</v>
      </c>
      <c r="G10" s="22"/>
      <c r="H10" s="19"/>
      <c r="I10" s="8"/>
      <c r="K10" s="4" t="s">
        <v>20</v>
      </c>
      <c r="L10" s="1">
        <f>0.42+8.62+11.43</f>
        <v>20.47</v>
      </c>
      <c r="M10" s="2">
        <f>$M$5*L10/$L$5</f>
        <v>257.48427672955972</v>
      </c>
      <c r="N10" s="1">
        <f>3.22+17.12+11.94+5.7</f>
        <v>37.980000000000004</v>
      </c>
      <c r="O10" s="2">
        <f>$M$5*N10/$L$5</f>
        <v>477.73584905660385</v>
      </c>
    </row>
    <row r="11" spans="3:23" ht="15.6" x14ac:dyDescent="0.3">
      <c r="C11" s="3" t="s">
        <v>10</v>
      </c>
      <c r="D11" s="3" t="s">
        <v>3</v>
      </c>
      <c r="E11" s="3" t="s">
        <v>4</v>
      </c>
      <c r="F11" s="3" t="s">
        <v>3</v>
      </c>
      <c r="G11" s="3" t="s">
        <v>4</v>
      </c>
      <c r="H11" s="3" t="s">
        <v>7</v>
      </c>
      <c r="I11" s="3" t="s">
        <v>26</v>
      </c>
      <c r="K11" s="4" t="s">
        <v>21</v>
      </c>
      <c r="L11" s="1"/>
      <c r="M11" s="5">
        <f>SUM(M6:M10)+4</f>
        <v>902.49056603773579</v>
      </c>
      <c r="N11" s="1"/>
      <c r="O11" s="2">
        <f>SUM(O7:O10)</f>
        <v>2132.8301886792451</v>
      </c>
    </row>
    <row r="12" spans="3:23" x14ac:dyDescent="0.3">
      <c r="C12" s="1" t="s">
        <v>8</v>
      </c>
      <c r="D12" s="1">
        <v>6.41</v>
      </c>
      <c r="E12" s="1">
        <v>10</v>
      </c>
      <c r="F12" s="1"/>
      <c r="G12" s="1"/>
      <c r="H12" s="1"/>
      <c r="I12" s="11"/>
      <c r="Q12" s="25" t="s">
        <v>24</v>
      </c>
      <c r="R12" s="26"/>
      <c r="S12" s="27"/>
      <c r="U12" s="25" t="s">
        <v>25</v>
      </c>
      <c r="V12" s="26"/>
      <c r="W12" s="27"/>
    </row>
    <row r="13" spans="3:23" ht="15.6" x14ac:dyDescent="0.3">
      <c r="C13" s="1" t="s">
        <v>11</v>
      </c>
      <c r="D13" s="1">
        <v>7.39</v>
      </c>
      <c r="E13" s="2">
        <f>$E$12*D13/$D$12</f>
        <v>11.528861154446176</v>
      </c>
      <c r="F13" s="1">
        <v>7.03</v>
      </c>
      <c r="G13" s="2">
        <f>$E$12*F13/$D$12</f>
        <v>10.967238689547582</v>
      </c>
      <c r="H13" s="2">
        <f>E13*G13</f>
        <v>126.43977209946429</v>
      </c>
      <c r="I13" s="9">
        <f t="shared" ref="I13" si="1">(TRUNC(H13)/10)*2+1</f>
        <v>26.2</v>
      </c>
      <c r="K13" s="4" t="s">
        <v>23</v>
      </c>
      <c r="L13" s="1"/>
      <c r="M13" s="1"/>
      <c r="N13" s="2">
        <f>M11+O11</f>
        <v>3035.3207547169809</v>
      </c>
      <c r="Q13" s="13"/>
      <c r="R13" s="6" t="s">
        <v>15</v>
      </c>
      <c r="S13" s="6" t="s">
        <v>16</v>
      </c>
      <c r="U13" s="13"/>
      <c r="V13" s="6" t="s">
        <v>15</v>
      </c>
      <c r="W13" s="6" t="s">
        <v>16</v>
      </c>
    </row>
    <row r="14" spans="3:23" ht="15.6" x14ac:dyDescent="0.3">
      <c r="C14" s="1" t="s">
        <v>12</v>
      </c>
      <c r="D14" s="1">
        <v>7.39</v>
      </c>
      <c r="E14" s="2">
        <f>$E$12*D14/$D$12</f>
        <v>11.528861154446176</v>
      </c>
      <c r="F14" s="1">
        <v>4.55</v>
      </c>
      <c r="G14" s="2">
        <f>$E$12*F14/$D$12</f>
        <v>7.0982839313572539</v>
      </c>
      <c r="H14" s="2">
        <f t="shared" ref="H14:H15" si="2">E14*G14</f>
        <v>81.835129879454129</v>
      </c>
      <c r="I14" s="9">
        <f>(TRUNC(H14)/10)*2+2</f>
        <v>18.2</v>
      </c>
      <c r="Q14" s="4" t="s">
        <v>8</v>
      </c>
      <c r="R14" s="1">
        <v>6.23</v>
      </c>
      <c r="S14" s="1">
        <v>10</v>
      </c>
      <c r="U14" s="4" t="s">
        <v>8</v>
      </c>
      <c r="V14" s="1">
        <v>6.23</v>
      </c>
      <c r="W14" s="1">
        <v>10</v>
      </c>
    </row>
    <row r="15" spans="3:23" x14ac:dyDescent="0.3">
      <c r="C15" s="1" t="s">
        <v>13</v>
      </c>
      <c r="D15" s="1">
        <v>3.51</v>
      </c>
      <c r="E15" s="2">
        <f>$E$12*D15/$D$12</f>
        <v>5.4758190327613097</v>
      </c>
      <c r="F15" s="1">
        <v>4.97</v>
      </c>
      <c r="G15" s="2">
        <f>$E$12*F15/$D$12</f>
        <v>7.7535101404056155</v>
      </c>
      <c r="H15" s="2">
        <f t="shared" si="2"/>
        <v>42.456818397540886</v>
      </c>
      <c r="I15" s="9">
        <f>(TRUNC(H15)/10)*2+2</f>
        <v>10.4</v>
      </c>
      <c r="Q15" s="1" t="s">
        <v>1</v>
      </c>
      <c r="R15" s="1">
        <f>0.73+6.55+0.39</f>
        <v>7.669999999999999</v>
      </c>
      <c r="S15" s="2">
        <f>(R15*S14)/R14</f>
        <v>12.311396468699837</v>
      </c>
      <c r="U15" s="1" t="s">
        <v>1</v>
      </c>
      <c r="V15" s="1">
        <f>0.41*53+2.17*18+0.33*18+0.26*18+0.68*14+0.96*12+0.74*10+1.13*8+0.72*6+0.93*4+0.77*2+1.73*9+1*35+0.57*4+0.38*4+17.61*6+1.36*6+1.98*2+2.11+0.42*5+0.85*4+0.85*4+0.92*3+4.7+0.4+2.82*2+2.08+0.37*24+1.14*20+1.03*16+1.19*12+1.11*12+0.66*22+2.68*14+0.67*7+2.96+1.49</f>
        <v>454.14999999999986</v>
      </c>
      <c r="W15" s="23">
        <f>(V15*$W$14)/$V$14</f>
        <v>728.9727126805775</v>
      </c>
    </row>
    <row r="16" spans="3:23" ht="15.6" x14ac:dyDescent="0.3">
      <c r="I16" s="8">
        <v>54</v>
      </c>
      <c r="Q16" s="4" t="s">
        <v>8</v>
      </c>
      <c r="R16" s="1">
        <v>6.23</v>
      </c>
      <c r="S16" s="1">
        <v>10</v>
      </c>
      <c r="U16" s="1" t="s">
        <v>10</v>
      </c>
      <c r="V16" s="1">
        <f>8.94+4.71*11+1.5*11+0.43*2+0.17*10+0.32*8+0.72*6+0.81*4+0.76*2+1.58*6+1.21+1.73+0.83*46+0.54*19+1.4*19+0.38*2+0.23*18+0.37*16+0.78*14+0.78*12+1.14*10+0.81*8+0.81*6+0.89*4+0.79*2+1.47*9+0.89+2.62+4.82*27+6.56*14+0.82*13+0.84*13+0.43*4+0.73*22+1.14*18+1.14*14+1.18*10+1.27*6+0.48*2+1.08*14+0.78*14+1.41*8+2.23+0.91</f>
        <v>613.29</v>
      </c>
      <c r="W16" s="2">
        <f>(V16*$W$14)/$V$14</f>
        <v>984.41412520064193</v>
      </c>
    </row>
    <row r="17" spans="2:23" x14ac:dyDescent="0.3">
      <c r="C17" s="10" t="s">
        <v>21</v>
      </c>
      <c r="D17" s="1"/>
      <c r="E17" s="1"/>
      <c r="F17" s="1"/>
      <c r="G17" s="1"/>
      <c r="H17" s="1"/>
      <c r="I17" s="9">
        <f>SUM(I13:I15,I7:I8)+5</f>
        <v>105.4</v>
      </c>
      <c r="Q17" s="1" t="s">
        <v>10</v>
      </c>
      <c r="R17" s="1">
        <f>1.74+2.03+8.79</f>
        <v>12.559999999999999</v>
      </c>
      <c r="S17" s="2">
        <f>(R17*S14)/R16+3</f>
        <v>23.160513643659709</v>
      </c>
      <c r="U17" s="1" t="s">
        <v>21</v>
      </c>
      <c r="V17" s="1"/>
      <c r="W17" s="2">
        <f>SUM(W15:W16)</f>
        <v>1713.3868378812194</v>
      </c>
    </row>
    <row r="18" spans="2:23" x14ac:dyDescent="0.3">
      <c r="Q18" s="1" t="s">
        <v>21</v>
      </c>
      <c r="R18" s="1"/>
      <c r="S18" s="7">
        <f>S17+S15+0.53</f>
        <v>36.001910112359546</v>
      </c>
    </row>
    <row r="19" spans="2:23" x14ac:dyDescent="0.3">
      <c r="I19">
        <f>5.34*(I17/2)</f>
        <v>281.41800000000001</v>
      </c>
    </row>
    <row r="20" spans="2:23" x14ac:dyDescent="0.3">
      <c r="N20" s="24">
        <f>N13*3.25</f>
        <v>9864.7924528301883</v>
      </c>
      <c r="Q20" t="s">
        <v>27</v>
      </c>
      <c r="S20" s="24">
        <f>3.25*S18</f>
        <v>117.00620786516852</v>
      </c>
      <c r="W20" s="24">
        <f>W17*2.09</f>
        <v>3580.9784911717484</v>
      </c>
    </row>
    <row r="24" spans="2:23" x14ac:dyDescent="0.3">
      <c r="B24" t="s">
        <v>28</v>
      </c>
      <c r="C24">
        <f>233.9</f>
        <v>233.9</v>
      </c>
      <c r="E24" s="33">
        <v>20</v>
      </c>
      <c r="G24" s="33">
        <v>117.49</v>
      </c>
    </row>
    <row r="25" spans="2:23" x14ac:dyDescent="0.3">
      <c r="B25" t="s">
        <v>29</v>
      </c>
      <c r="C25">
        <f>3*C24</f>
        <v>701.7</v>
      </c>
      <c r="E25" s="33">
        <f>3*E24</f>
        <v>60</v>
      </c>
      <c r="G25" s="33">
        <f>3*G24</f>
        <v>352.46999999999997</v>
      </c>
    </row>
    <row r="26" spans="2:23" x14ac:dyDescent="0.3">
      <c r="B26" t="s">
        <v>30</v>
      </c>
      <c r="C26">
        <v>67.900000000000006</v>
      </c>
      <c r="E26" s="33">
        <v>12.1</v>
      </c>
    </row>
    <row r="27" spans="2:23" x14ac:dyDescent="0.3">
      <c r="B27" t="s">
        <v>31</v>
      </c>
      <c r="C27">
        <f>2*C26</f>
        <v>135.80000000000001</v>
      </c>
      <c r="E27" s="33">
        <f>2*E26</f>
        <v>24.2</v>
      </c>
    </row>
    <row r="30" spans="2:23" x14ac:dyDescent="0.3">
      <c r="B30" t="s">
        <v>32</v>
      </c>
      <c r="C30" s="34">
        <f>E27+E25+G25+I19+N20+S20+W20+20.9*6</f>
        <v>14406.265151867105</v>
      </c>
    </row>
  </sheetData>
  <mergeCells count="11">
    <mergeCell ref="U12:W12"/>
    <mergeCell ref="Q12:S12"/>
    <mergeCell ref="U3:W3"/>
    <mergeCell ref="D4:E4"/>
    <mergeCell ref="F4:G4"/>
    <mergeCell ref="D10:E10"/>
    <mergeCell ref="C9:I9"/>
    <mergeCell ref="C3:I3"/>
    <mergeCell ref="H4:I4"/>
    <mergeCell ref="K3:O3"/>
    <mergeCell ref="Q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danilton semedo lopes</dc:creator>
  <cp:lastModifiedBy>danilton semedo lopes</cp:lastModifiedBy>
  <dcterms:created xsi:type="dcterms:W3CDTF">2021-03-27T12:49:32Z</dcterms:created>
  <dcterms:modified xsi:type="dcterms:W3CDTF">2021-04-15T19:40:25Z</dcterms:modified>
</cp:coreProperties>
</file>