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b\Documents\Faculdade\RCOMP\Sprint1\"/>
    </mc:Choice>
  </mc:AlternateContent>
  <xr:revisionPtr revIDLastSave="0" documentId="13_ncr:1_{475CCEB0-FDC3-4526-888C-C18F5ED3988D}" xr6:coauthVersionLast="46" xr6:coauthVersionMax="46" xr10:uidLastSave="{00000000-0000-0000-0000-000000000000}"/>
  <bookViews>
    <workbookView xWindow="348" yWindow="708" windowWidth="11256" windowHeight="12000" xr2:uid="{FFEE9910-4041-4F5E-B71E-F9A5CD35EA4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8" i="1" l="1"/>
  <c r="G56" i="1"/>
  <c r="G37" i="1"/>
  <c r="G36" i="1"/>
  <c r="O48" i="1"/>
  <c r="O47" i="1"/>
  <c r="T40" i="1"/>
  <c r="T39" i="1"/>
  <c r="N49" i="1"/>
  <c r="N47" i="1"/>
  <c r="O41" i="1"/>
  <c r="O40" i="1"/>
  <c r="O39" i="1"/>
  <c r="N39" i="1"/>
  <c r="C21" i="1"/>
  <c r="C20" i="1"/>
  <c r="C3" i="1"/>
  <c r="D3" i="1" s="1"/>
  <c r="E3" i="1"/>
  <c r="O3" i="1"/>
  <c r="R3" i="1" s="1"/>
  <c r="Y3" i="1"/>
  <c r="AB3" i="1"/>
  <c r="C4" i="1"/>
  <c r="D4" i="1"/>
  <c r="E4" i="1"/>
  <c r="G4" i="1"/>
  <c r="O4" i="1"/>
  <c r="P4" i="1"/>
  <c r="R4" i="1"/>
  <c r="Y4" i="1"/>
  <c r="Z4" i="1"/>
  <c r="AB4" i="1" s="1"/>
  <c r="C5" i="1"/>
  <c r="D5" i="1" s="1"/>
  <c r="G5" i="1" s="1"/>
  <c r="E5" i="1"/>
  <c r="N5" i="1"/>
  <c r="N6" i="1" s="1"/>
  <c r="O5" i="1"/>
  <c r="P5" i="1"/>
  <c r="R5" i="1"/>
  <c r="X5" i="1"/>
  <c r="X6" i="1" s="1"/>
  <c r="Y5" i="1"/>
  <c r="Z5" i="1"/>
  <c r="AB5" i="1"/>
  <c r="C6" i="1"/>
  <c r="D6" i="1" s="1"/>
  <c r="E6" i="1"/>
  <c r="G6" i="1" s="1"/>
  <c r="P6" i="1"/>
  <c r="Z6" i="1"/>
  <c r="C7" i="1"/>
  <c r="D7" i="1"/>
  <c r="E7" i="1"/>
  <c r="G7" i="1" s="1"/>
  <c r="P7" i="1"/>
  <c r="Z7" i="1"/>
  <c r="C8" i="1"/>
  <c r="D8" i="1" s="1"/>
  <c r="G8" i="1" s="1"/>
  <c r="E8" i="1"/>
  <c r="P8" i="1"/>
  <c r="Z8" i="1"/>
  <c r="C9" i="1"/>
  <c r="D9" i="1"/>
  <c r="E9" i="1"/>
  <c r="O9" i="1"/>
  <c r="P9" i="1"/>
  <c r="R9" i="1"/>
  <c r="Y9" i="1"/>
  <c r="Z9" i="1"/>
  <c r="AB9" i="1" s="1"/>
  <c r="C10" i="1"/>
  <c r="D10" i="1" s="1"/>
  <c r="G10" i="1" s="1"/>
  <c r="E10" i="1"/>
  <c r="O10" i="1"/>
  <c r="P10" i="1"/>
  <c r="R10" i="1"/>
  <c r="Y10" i="1"/>
  <c r="Z10" i="1"/>
  <c r="C11" i="1"/>
  <c r="D11" i="1"/>
  <c r="E11" i="1"/>
  <c r="G11" i="1"/>
  <c r="O11" i="1"/>
  <c r="P11" i="1"/>
  <c r="R11" i="1" s="1"/>
  <c r="Y11" i="1"/>
  <c r="AB11" i="1" s="1"/>
  <c r="Z11" i="1"/>
  <c r="C12" i="1"/>
  <c r="D12" i="1" s="1"/>
  <c r="G12" i="1" s="1"/>
  <c r="E12" i="1"/>
  <c r="N12" i="1"/>
  <c r="N13" i="1" s="1"/>
  <c r="O12" i="1"/>
  <c r="P12" i="1"/>
  <c r="R12" i="1"/>
  <c r="X12" i="1"/>
  <c r="X13" i="1" s="1"/>
  <c r="Y12" i="1"/>
  <c r="Z12" i="1"/>
  <c r="AB12" i="1" s="1"/>
  <c r="C13" i="1"/>
  <c r="D13" i="1" s="1"/>
  <c r="E13" i="1"/>
  <c r="P13" i="1"/>
  <c r="Z13" i="1"/>
  <c r="C14" i="1"/>
  <c r="D14" i="1" s="1"/>
  <c r="G14" i="1" s="1"/>
  <c r="E14" i="1"/>
  <c r="P14" i="1"/>
  <c r="Z14" i="1"/>
  <c r="C15" i="1"/>
  <c r="D15" i="1"/>
  <c r="E15" i="1"/>
  <c r="O15" i="1"/>
  <c r="R15" i="1"/>
  <c r="Y15" i="1"/>
  <c r="AB15" i="1" s="1"/>
  <c r="C16" i="1"/>
  <c r="D16" i="1"/>
  <c r="E16" i="1"/>
  <c r="G16" i="1" s="1"/>
  <c r="N16" i="1"/>
  <c r="N17" i="1" s="1"/>
  <c r="O17" i="1" s="1"/>
  <c r="R17" i="1" s="1"/>
  <c r="X16" i="1"/>
  <c r="Y16" i="1" s="1"/>
  <c r="AB16" i="1" s="1"/>
  <c r="C17" i="1"/>
  <c r="D17" i="1" s="1"/>
  <c r="E17" i="1"/>
  <c r="C18" i="1"/>
  <c r="D18" i="1" s="1"/>
  <c r="G18" i="1" s="1"/>
  <c r="E18" i="1"/>
  <c r="O18" i="1"/>
  <c r="R18" i="1"/>
  <c r="Y18" i="1"/>
  <c r="AB18" i="1"/>
  <c r="D19" i="1"/>
  <c r="G19" i="1" s="1"/>
  <c r="N19" i="1"/>
  <c r="N20" i="1" s="1"/>
  <c r="O19" i="1"/>
  <c r="R19" i="1" s="1"/>
  <c r="X19" i="1"/>
  <c r="X20" i="1" s="1"/>
  <c r="Y19" i="1"/>
  <c r="AB19" i="1"/>
  <c r="D20" i="1"/>
  <c r="G20" i="1"/>
  <c r="C22" i="1"/>
  <c r="D21" i="1"/>
  <c r="G21" i="1" s="1"/>
  <c r="O22" i="1"/>
  <c r="R22" i="1"/>
  <c r="Y22" i="1"/>
  <c r="AB22" i="1" s="1"/>
  <c r="N23" i="1"/>
  <c r="O23" i="1"/>
  <c r="R23" i="1" s="1"/>
  <c r="X23" i="1"/>
  <c r="Y23" i="1" s="1"/>
  <c r="AB23" i="1" s="1"/>
  <c r="N24" i="1"/>
  <c r="O24" i="1"/>
  <c r="R24" i="1"/>
  <c r="X24" i="1"/>
  <c r="Y24" i="1"/>
  <c r="AB24" i="1" s="1"/>
  <c r="O25" i="1"/>
  <c r="R25" i="1"/>
  <c r="Y25" i="1"/>
  <c r="AB25" i="1" s="1"/>
  <c r="O26" i="1"/>
  <c r="R26" i="1" s="1"/>
  <c r="Y26" i="1"/>
  <c r="AB26" i="1"/>
  <c r="O27" i="1"/>
  <c r="P27" i="1"/>
  <c r="R27" i="1" s="1"/>
  <c r="Y27" i="1"/>
  <c r="AB27" i="1" s="1"/>
  <c r="O28" i="1"/>
  <c r="R28" i="1"/>
  <c r="X28" i="1"/>
  <c r="X29" i="1" s="1"/>
  <c r="Y28" i="1"/>
  <c r="AB28" i="1"/>
  <c r="O29" i="1"/>
  <c r="R29" i="1" s="1"/>
  <c r="O30" i="1"/>
  <c r="R30" i="1" s="1"/>
  <c r="O31" i="1"/>
  <c r="R31" i="1" s="1"/>
  <c r="O32" i="1"/>
  <c r="R32" i="1"/>
  <c r="O33" i="1"/>
  <c r="R33" i="1"/>
  <c r="Y33" i="1"/>
  <c r="AB33" i="1"/>
  <c r="O34" i="1"/>
  <c r="R34" i="1" s="1"/>
  <c r="X34" i="1"/>
  <c r="X35" i="1" s="1"/>
  <c r="Y35" i="1" s="1"/>
  <c r="AB35" i="1" s="1"/>
  <c r="Y34" i="1"/>
  <c r="AB34" i="1"/>
  <c r="N35" i="1"/>
  <c r="O35" i="1" s="1"/>
  <c r="R35" i="1" s="1"/>
  <c r="R36" i="1"/>
  <c r="Y36" i="1"/>
  <c r="AB36" i="1" s="1"/>
  <c r="Y41" i="1"/>
  <c r="AB41" i="1" s="1"/>
  <c r="Y42" i="1"/>
  <c r="Y43" i="1"/>
  <c r="AB43" i="1" s="1"/>
  <c r="Y44" i="1"/>
  <c r="AB44" i="1" s="1"/>
  <c r="Y45" i="1"/>
  <c r="AB45" i="1" s="1"/>
  <c r="Y46" i="1"/>
  <c r="AB46" i="1" s="1"/>
  <c r="C55" i="1"/>
  <c r="D55" i="1" s="1"/>
  <c r="G55" i="1" s="1"/>
  <c r="C54" i="1"/>
  <c r="D54" i="1" s="1"/>
  <c r="G54" i="1" s="1"/>
  <c r="C53" i="1"/>
  <c r="D53" i="1" s="1"/>
  <c r="G53" i="1" s="1"/>
  <c r="C52" i="1"/>
  <c r="D52" i="1" s="1"/>
  <c r="G52" i="1" s="1"/>
  <c r="C51" i="1"/>
  <c r="D51" i="1" s="1"/>
  <c r="G51" i="1" s="1"/>
  <c r="C50" i="1"/>
  <c r="D50" i="1"/>
  <c r="G50" i="1" s="1"/>
  <c r="X47" i="1"/>
  <c r="Y47" i="1" s="1"/>
  <c r="AB47" i="1" s="1"/>
  <c r="X46" i="1"/>
  <c r="X45" i="1"/>
  <c r="X43" i="1"/>
  <c r="Z42" i="1"/>
  <c r="AB42" i="1" s="1"/>
  <c r="Y40" i="1"/>
  <c r="AB40" i="1" s="1"/>
  <c r="Y37" i="1"/>
  <c r="AB37" i="1" s="1"/>
  <c r="Y38" i="1"/>
  <c r="AB38" i="1" s="1"/>
  <c r="Y39" i="1"/>
  <c r="AB39" i="1" s="1"/>
  <c r="D49" i="1"/>
  <c r="G49" i="1" s="1"/>
  <c r="D39" i="1"/>
  <c r="G39" i="1" s="1"/>
  <c r="C40" i="1"/>
  <c r="D40" i="1" s="1"/>
  <c r="G40" i="1" s="1"/>
  <c r="D38" i="1"/>
  <c r="G38" i="1" s="1"/>
  <c r="D37" i="1"/>
  <c r="G17" i="1" l="1"/>
  <c r="G13" i="1"/>
  <c r="O16" i="1"/>
  <c r="R16" i="1" s="1"/>
  <c r="X30" i="1"/>
  <c r="Y30" i="1" s="1"/>
  <c r="AB30" i="1" s="1"/>
  <c r="Y29" i="1"/>
  <c r="AB29" i="1" s="1"/>
  <c r="G15" i="1"/>
  <c r="G3" i="1"/>
  <c r="AB10" i="1"/>
  <c r="X17" i="1"/>
  <c r="Y17" i="1" s="1"/>
  <c r="AB17" i="1" s="1"/>
  <c r="G9" i="1"/>
  <c r="O13" i="1"/>
  <c r="R13" i="1" s="1"/>
  <c r="N14" i="1"/>
  <c r="O14" i="1" s="1"/>
  <c r="R14" i="1" s="1"/>
  <c r="X21" i="1"/>
  <c r="Y21" i="1" s="1"/>
  <c r="AB21" i="1" s="1"/>
  <c r="Y20" i="1"/>
  <c r="AB20" i="1" s="1"/>
  <c r="X14" i="1"/>
  <c r="Y14" i="1" s="1"/>
  <c r="AB14" i="1" s="1"/>
  <c r="Y13" i="1"/>
  <c r="AB13" i="1" s="1"/>
  <c r="O6" i="1"/>
  <c r="R6" i="1" s="1"/>
  <c r="N7" i="1"/>
  <c r="D22" i="1"/>
  <c r="G22" i="1" s="1"/>
  <c r="C23" i="1"/>
  <c r="X7" i="1"/>
  <c r="Y6" i="1"/>
  <c r="AB6" i="1" s="1"/>
  <c r="N21" i="1"/>
  <c r="O21" i="1" s="1"/>
  <c r="R21" i="1" s="1"/>
  <c r="O20" i="1"/>
  <c r="R20" i="1" s="1"/>
  <c r="C41" i="1"/>
  <c r="X31" i="1" l="1"/>
  <c r="N8" i="1"/>
  <c r="O8" i="1" s="1"/>
  <c r="R8" i="1" s="1"/>
  <c r="O7" i="1"/>
  <c r="R7" i="1" s="1"/>
  <c r="Y7" i="1"/>
  <c r="AB7" i="1" s="1"/>
  <c r="X8" i="1"/>
  <c r="Y8" i="1" s="1"/>
  <c r="AB8" i="1" s="1"/>
  <c r="C24" i="1"/>
  <c r="D23" i="1"/>
  <c r="G23" i="1" s="1"/>
  <c r="X32" i="1"/>
  <c r="Y32" i="1" s="1"/>
  <c r="AB32" i="1" s="1"/>
  <c r="Y31" i="1"/>
  <c r="AB31" i="1" s="1"/>
  <c r="D41" i="1"/>
  <c r="G41" i="1" s="1"/>
  <c r="C42" i="1"/>
  <c r="D42" i="1" l="1"/>
  <c r="G42" i="1" s="1"/>
  <c r="C43" i="1"/>
  <c r="D24" i="1"/>
  <c r="G24" i="1" s="1"/>
  <c r="C25" i="1"/>
  <c r="D25" i="1" l="1"/>
  <c r="G25" i="1" s="1"/>
  <c r="C26" i="1"/>
  <c r="D43" i="1"/>
  <c r="G43" i="1" s="1"/>
  <c r="C44" i="1"/>
  <c r="D26" i="1" l="1"/>
  <c r="G26" i="1" s="1"/>
  <c r="C27" i="1"/>
  <c r="D44" i="1"/>
  <c r="G44" i="1" s="1"/>
  <c r="C45" i="1"/>
  <c r="C46" i="1" l="1"/>
  <c r="D45" i="1"/>
  <c r="G45" i="1" s="1"/>
  <c r="C28" i="1"/>
  <c r="D27" i="1"/>
  <c r="G27" i="1" s="1"/>
  <c r="D28" i="1" l="1"/>
  <c r="G28" i="1" s="1"/>
  <c r="C29" i="1"/>
  <c r="C47" i="1"/>
  <c r="D46" i="1"/>
  <c r="G46" i="1" s="1"/>
  <c r="D47" i="1" l="1"/>
  <c r="G47" i="1" s="1"/>
  <c r="C48" i="1"/>
  <c r="D48" i="1" s="1"/>
  <c r="G48" i="1" s="1"/>
  <c r="C30" i="1"/>
  <c r="D29" i="1"/>
  <c r="G29" i="1" s="1"/>
  <c r="D30" i="1" l="1"/>
  <c r="G30" i="1" s="1"/>
  <c r="C31" i="1"/>
  <c r="C32" i="1" l="1"/>
  <c r="D31" i="1"/>
  <c r="G31" i="1" s="1"/>
  <c r="D32" i="1" l="1"/>
  <c r="G32" i="1" s="1"/>
  <c r="C33" i="1"/>
  <c r="C34" i="1" l="1"/>
  <c r="D33" i="1"/>
  <c r="G33" i="1" s="1"/>
  <c r="D34" i="1" l="1"/>
  <c r="G34" i="1" s="1"/>
  <c r="C35" i="1"/>
  <c r="C36" i="1" l="1"/>
  <c r="D36" i="1" s="1"/>
  <c r="D35" i="1"/>
  <c r="G35" i="1" s="1"/>
</calcChain>
</file>

<file path=xl/sharedStrings.xml><?xml version="1.0" encoding="utf-8"?>
<sst xmlns="http://schemas.openxmlformats.org/spreadsheetml/2006/main" count="272" uniqueCount="45">
  <si>
    <t>C.H.P</t>
  </si>
  <si>
    <t>C (cm)</t>
  </si>
  <si>
    <t>C (m)</t>
  </si>
  <si>
    <t>Quantidade</t>
  </si>
  <si>
    <t>Escala (10m)</t>
  </si>
  <si>
    <t>Total</t>
  </si>
  <si>
    <t>Extra</t>
  </si>
  <si>
    <t>C.V. 10 retangulos</t>
  </si>
  <si>
    <t>Restantes outlets</t>
  </si>
  <si>
    <t>Tipo</t>
  </si>
  <si>
    <t>CAT6A</t>
  </si>
  <si>
    <t>Consolidation Points</t>
  </si>
  <si>
    <t>CAT7</t>
  </si>
  <si>
    <t>Extras Outlets</t>
  </si>
  <si>
    <t>Área aberta</t>
  </si>
  <si>
    <t>Salas piso 0</t>
  </si>
  <si>
    <t>C.HP</t>
  </si>
  <si>
    <t>30.1 e 30.5</t>
  </si>
  <si>
    <t xml:space="preserve">30.1 e 30.5 </t>
  </si>
  <si>
    <t>30.2 e 30.3</t>
  </si>
  <si>
    <t>Fibra</t>
  </si>
  <si>
    <t>Fibra ótica</t>
  </si>
  <si>
    <t>Consolidation Point</t>
  </si>
  <si>
    <t>Cable Passageway</t>
  </si>
  <si>
    <t>Introduction cables</t>
  </si>
  <si>
    <t>Salas piso 1</t>
  </si>
  <si>
    <t xml:space="preserve">31.1 e 31.5 </t>
  </si>
  <si>
    <t>31.1 e 31.5</t>
  </si>
  <si>
    <t>Consolidation Point 1</t>
  </si>
  <si>
    <t>Consolidation Point 2</t>
  </si>
  <si>
    <t>Consolidation Point 3</t>
  </si>
  <si>
    <t>Consolidation Point 4</t>
  </si>
  <si>
    <t>Consolidation Point 5</t>
  </si>
  <si>
    <t>Consolidation Point 6</t>
  </si>
  <si>
    <t>Altura</t>
  </si>
  <si>
    <t>Tipo de cabo</t>
  </si>
  <si>
    <t>Cobre CAT6A</t>
  </si>
  <si>
    <t>Cobre CAT7</t>
  </si>
  <si>
    <t>Total P0</t>
  </si>
  <si>
    <t>Total P1</t>
  </si>
  <si>
    <t>-</t>
  </si>
  <si>
    <t>Aumentar tamanho 10m</t>
  </si>
  <si>
    <t>Número cabos</t>
  </si>
  <si>
    <t>Piso 0</t>
  </si>
  <si>
    <t>Altura para 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</si>
</sst>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2"/>
      </right>
      <top style="thin">
        <color theme="1"/>
      </top>
      <bottom style="thin">
        <color theme="1"/>
      </bottom>
      <diagonal/>
    </border>
    <border>
      <left style="thin">
        <color theme="2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0" fillId="0" borderId="1" xfId="0" applyFill="1" applyBorder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9" xfId="0" applyFill="1" applyBorder="1" applyAlignment="1"/>
    <xf numFmtId="0" fontId="0" fillId="0" borderId="2" xfId="0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2" borderId="10" xfId="0" applyFill="1" applyBorder="1"/>
    <xf numFmtId="0" fontId="0" fillId="3" borderId="1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3491-682F-42DD-9274-DAE0364EE09C}">
  <dimension ref="A1:AC84"/>
  <sheetViews>
    <sheetView tabSelected="1" zoomScale="29" zoomScaleNormal="145" workbookViewId="0">
      <selection activeCell="Q51" sqref="Q51"/>
    </sheetView>
  </sheetViews>
  <sheetFormatPr defaultRowHeight="14.4" x14ac:dyDescent="0.3"/>
  <cols>
    <col min="5" max="5" width="10.44140625" bestFit="1" customWidth="1"/>
    <col min="6" max="6" width="11.21875" bestFit="1" customWidth="1"/>
    <col min="13" max="13" width="12.5546875" customWidth="1"/>
    <col min="14" max="14" width="12.88671875" bestFit="1" customWidth="1"/>
    <col min="16" max="16" width="10.5546875" bestFit="1" customWidth="1"/>
    <col min="17" max="17" width="11.33203125" bestFit="1" customWidth="1"/>
    <col min="18" max="18" width="12.44140625" bestFit="1" customWidth="1"/>
    <col min="19" max="19" width="13" bestFit="1" customWidth="1"/>
    <col min="22" max="22" width="9.109375" customWidth="1"/>
    <col min="26" max="26" width="10.44140625" bestFit="1" customWidth="1"/>
    <col min="27" max="27" width="11.21875" bestFit="1" customWidth="1"/>
  </cols>
  <sheetData>
    <row r="1" spans="1:29" x14ac:dyDescent="0.3">
      <c r="A1" s="31"/>
      <c r="B1" s="31"/>
    </row>
    <row r="2" spans="1:29" x14ac:dyDescent="0.3">
      <c r="A2" s="19" t="s">
        <v>14</v>
      </c>
      <c r="B2" s="20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9</v>
      </c>
      <c r="L2" s="19" t="s">
        <v>15</v>
      </c>
      <c r="M2" s="20"/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9</v>
      </c>
      <c r="V2" s="19" t="s">
        <v>25</v>
      </c>
      <c r="W2" s="20"/>
      <c r="X2" s="1" t="s">
        <v>1</v>
      </c>
      <c r="Y2" s="1" t="s">
        <v>2</v>
      </c>
      <c r="Z2" s="1" t="s">
        <v>3</v>
      </c>
      <c r="AA2" s="1" t="s">
        <v>4</v>
      </c>
      <c r="AB2" s="1" t="s">
        <v>5</v>
      </c>
      <c r="AC2" s="1" t="s">
        <v>9</v>
      </c>
    </row>
    <row r="3" spans="1:29" x14ac:dyDescent="0.3">
      <c r="A3" s="17" t="s">
        <v>0</v>
      </c>
      <c r="B3" s="18"/>
      <c r="C3" s="2">
        <f>0.29/2</f>
        <v>0.14499999999999999</v>
      </c>
      <c r="D3" s="2">
        <f>10*C3/F3</f>
        <v>0.39083557951482478</v>
      </c>
      <c r="E3" s="2">
        <f>300</f>
        <v>300</v>
      </c>
      <c r="F3" s="2">
        <v>3.71</v>
      </c>
      <c r="G3" s="2">
        <f>D3*E3</f>
        <v>117.25067385444744</v>
      </c>
      <c r="H3" s="2"/>
      <c r="I3" s="2" t="s">
        <v>10</v>
      </c>
      <c r="L3" s="17" t="s">
        <v>16</v>
      </c>
      <c r="M3" s="18"/>
      <c r="N3" s="2">
        <v>0.24</v>
      </c>
      <c r="O3" s="2">
        <f>10*N3/Q3</f>
        <v>0.64690026954177893</v>
      </c>
      <c r="P3" s="2">
        <v>56</v>
      </c>
      <c r="Q3" s="2">
        <v>3.71</v>
      </c>
      <c r="R3" s="2">
        <f>O3*P3</f>
        <v>36.226415094339622</v>
      </c>
      <c r="S3" s="2" t="s">
        <v>10</v>
      </c>
      <c r="V3" s="17" t="s">
        <v>16</v>
      </c>
      <c r="W3" s="18"/>
      <c r="X3" s="2">
        <v>0.24</v>
      </c>
      <c r="Y3" s="2">
        <f>10*X3/AA3</f>
        <v>0.64690026954177893</v>
      </c>
      <c r="Z3" s="2">
        <v>68</v>
      </c>
      <c r="AA3" s="2">
        <v>3.71</v>
      </c>
      <c r="AB3" s="2">
        <f>Y3*Z3</f>
        <v>43.98921832884097</v>
      </c>
      <c r="AC3" s="2" t="s">
        <v>10</v>
      </c>
    </row>
    <row r="4" spans="1:29" x14ac:dyDescent="0.3">
      <c r="A4" s="17" t="s">
        <v>7</v>
      </c>
      <c r="B4" s="18"/>
      <c r="C4" s="2">
        <f>0.55*H4</f>
        <v>0.55000000000000004</v>
      </c>
      <c r="D4" s="2">
        <f>C4*10/F4</f>
        <v>1.4824797843665769</v>
      </c>
      <c r="E4" s="2">
        <f>2*10</f>
        <v>20</v>
      </c>
      <c r="F4" s="2">
        <v>3.71</v>
      </c>
      <c r="G4" s="2">
        <f>E4*D4</f>
        <v>29.649595687331537</v>
      </c>
      <c r="H4" s="2">
        <v>1</v>
      </c>
      <c r="I4" s="2" t="s">
        <v>10</v>
      </c>
      <c r="L4" s="17" t="s">
        <v>18</v>
      </c>
      <c r="M4" s="18"/>
      <c r="N4" s="2">
        <v>0.24</v>
      </c>
      <c r="O4" s="2">
        <f>10*N4/Q4</f>
        <v>0.64690026954177893</v>
      </c>
      <c r="P4" s="2">
        <f>2*2</f>
        <v>4</v>
      </c>
      <c r="Q4" s="2">
        <v>3.71</v>
      </c>
      <c r="R4" s="2">
        <f>P4*O4</f>
        <v>2.5876010781671157</v>
      </c>
      <c r="S4" s="2" t="s">
        <v>10</v>
      </c>
      <c r="V4" s="17" t="s">
        <v>26</v>
      </c>
      <c r="W4" s="18"/>
      <c r="X4" s="2">
        <v>0.24</v>
      </c>
      <c r="Y4" s="2">
        <f>10*X4/AA4</f>
        <v>0.64690026954177893</v>
      </c>
      <c r="Z4" s="2">
        <f>2*2</f>
        <v>4</v>
      </c>
      <c r="AA4" s="2">
        <v>3.71</v>
      </c>
      <c r="AB4" s="2">
        <f>Z4*Y4</f>
        <v>2.5876010781671157</v>
      </c>
      <c r="AC4" s="2" t="s">
        <v>10</v>
      </c>
    </row>
    <row r="5" spans="1:29" x14ac:dyDescent="0.3">
      <c r="A5" s="17" t="s">
        <v>7</v>
      </c>
      <c r="B5" s="18"/>
      <c r="C5" s="2">
        <f t="shared" ref="C5:C18" si="0">0.55*H5</f>
        <v>1.1000000000000001</v>
      </c>
      <c r="D5" s="2">
        <f t="shared" ref="D5:D18" si="1">C5*10/F5</f>
        <v>2.9649595687331538</v>
      </c>
      <c r="E5" s="2">
        <f t="shared" ref="E5:E18" si="2">2*10</f>
        <v>20</v>
      </c>
      <c r="F5" s="2">
        <v>3.71</v>
      </c>
      <c r="G5" s="2">
        <f t="shared" ref="G5:G18" si="3">E5*D5</f>
        <v>59.299191374663074</v>
      </c>
      <c r="H5" s="2">
        <v>2</v>
      </c>
      <c r="I5" s="2" t="s">
        <v>10</v>
      </c>
      <c r="L5" s="17" t="s">
        <v>18</v>
      </c>
      <c r="M5" s="18"/>
      <c r="N5" s="2">
        <f>0.64+N4</f>
        <v>0.88</v>
      </c>
      <c r="O5" s="2">
        <f t="shared" ref="O5:O35" si="4">10*N5/Q5</f>
        <v>2.371967654986523</v>
      </c>
      <c r="P5" s="2">
        <f t="shared" ref="P5:P8" si="5">2*2</f>
        <v>4</v>
      </c>
      <c r="Q5" s="2">
        <v>3.71</v>
      </c>
      <c r="R5" s="2">
        <f t="shared" ref="R5:R36" si="6">P5*O5</f>
        <v>9.4878706199460918</v>
      </c>
      <c r="S5" s="2" t="s">
        <v>10</v>
      </c>
      <c r="V5" s="17" t="s">
        <v>26</v>
      </c>
      <c r="W5" s="18"/>
      <c r="X5" s="2">
        <f>0.64+X4</f>
        <v>0.88</v>
      </c>
      <c r="Y5" s="2">
        <f t="shared" ref="Y5:Y47" si="7">10*X5/AA5</f>
        <v>2.371967654986523</v>
      </c>
      <c r="Z5" s="2">
        <f t="shared" ref="Z5:Z8" si="8">2*2</f>
        <v>4</v>
      </c>
      <c r="AA5" s="2">
        <v>3.71</v>
      </c>
      <c r="AB5" s="2">
        <f t="shared" ref="AB5:AB47" si="9">Z5*Y5</f>
        <v>9.4878706199460918</v>
      </c>
      <c r="AC5" s="2" t="s">
        <v>10</v>
      </c>
    </row>
    <row r="6" spans="1:29" x14ac:dyDescent="0.3">
      <c r="A6" s="17" t="s">
        <v>7</v>
      </c>
      <c r="B6" s="18"/>
      <c r="C6" s="2">
        <f t="shared" si="0"/>
        <v>1.6500000000000001</v>
      </c>
      <c r="D6" s="2">
        <f t="shared" si="1"/>
        <v>4.4474393530997309</v>
      </c>
      <c r="E6" s="2">
        <f t="shared" si="2"/>
        <v>20</v>
      </c>
      <c r="F6" s="2">
        <v>3.71</v>
      </c>
      <c r="G6" s="2">
        <f t="shared" si="3"/>
        <v>88.948787061994622</v>
      </c>
      <c r="H6" s="2">
        <v>3</v>
      </c>
      <c r="I6" s="2" t="s">
        <v>10</v>
      </c>
      <c r="L6" s="17" t="s">
        <v>17</v>
      </c>
      <c r="M6" s="18"/>
      <c r="N6" s="2">
        <f t="shared" ref="N6:N7" si="10">0.64+N5</f>
        <v>1.52</v>
      </c>
      <c r="O6" s="2">
        <f t="shared" si="4"/>
        <v>4.0970350404312663</v>
      </c>
      <c r="P6" s="2">
        <f t="shared" si="5"/>
        <v>4</v>
      </c>
      <c r="Q6" s="2">
        <v>3.71</v>
      </c>
      <c r="R6" s="2">
        <f t="shared" si="6"/>
        <v>16.388140161725065</v>
      </c>
      <c r="S6" s="2" t="s">
        <v>10</v>
      </c>
      <c r="V6" s="17" t="s">
        <v>27</v>
      </c>
      <c r="W6" s="18"/>
      <c r="X6" s="2">
        <f t="shared" ref="X6:X7" si="11">0.64+X5</f>
        <v>1.52</v>
      </c>
      <c r="Y6" s="2">
        <f t="shared" si="7"/>
        <v>4.0970350404312663</v>
      </c>
      <c r="Z6" s="2">
        <f t="shared" si="8"/>
        <v>4</v>
      </c>
      <c r="AA6" s="2">
        <v>3.71</v>
      </c>
      <c r="AB6" s="2">
        <f t="shared" si="9"/>
        <v>16.388140161725065</v>
      </c>
      <c r="AC6" s="2" t="s">
        <v>10</v>
      </c>
    </row>
    <row r="7" spans="1:29" x14ac:dyDescent="0.3">
      <c r="A7" s="17" t="s">
        <v>7</v>
      </c>
      <c r="B7" s="18"/>
      <c r="C7" s="2">
        <f t="shared" si="0"/>
        <v>2.2000000000000002</v>
      </c>
      <c r="D7" s="2">
        <f t="shared" si="1"/>
        <v>5.9299191374663076</v>
      </c>
      <c r="E7" s="2">
        <f t="shared" si="2"/>
        <v>20</v>
      </c>
      <c r="F7" s="2">
        <v>3.71</v>
      </c>
      <c r="G7" s="2">
        <f t="shared" si="3"/>
        <v>118.59838274932615</v>
      </c>
      <c r="H7" s="2">
        <v>4</v>
      </c>
      <c r="I7" s="2" t="s">
        <v>10</v>
      </c>
      <c r="L7" s="17" t="s">
        <v>17</v>
      </c>
      <c r="M7" s="18"/>
      <c r="N7" s="2">
        <f t="shared" si="10"/>
        <v>2.16</v>
      </c>
      <c r="O7" s="2">
        <f t="shared" si="4"/>
        <v>5.822102425876011</v>
      </c>
      <c r="P7" s="2">
        <f t="shared" si="5"/>
        <v>4</v>
      </c>
      <c r="Q7" s="2">
        <v>3.71</v>
      </c>
      <c r="R7" s="2">
        <f t="shared" si="6"/>
        <v>23.288409703504044</v>
      </c>
      <c r="S7" s="2" t="s">
        <v>10</v>
      </c>
      <c r="V7" s="17" t="s">
        <v>27</v>
      </c>
      <c r="W7" s="18"/>
      <c r="X7" s="2">
        <f t="shared" si="11"/>
        <v>2.16</v>
      </c>
      <c r="Y7" s="2">
        <f t="shared" si="7"/>
        <v>5.822102425876011</v>
      </c>
      <c r="Z7" s="2">
        <f t="shared" si="8"/>
        <v>4</v>
      </c>
      <c r="AA7" s="2">
        <v>3.71</v>
      </c>
      <c r="AB7" s="2">
        <f t="shared" si="9"/>
        <v>23.288409703504044</v>
      </c>
      <c r="AC7" s="2" t="s">
        <v>10</v>
      </c>
    </row>
    <row r="8" spans="1:29" x14ac:dyDescent="0.3">
      <c r="A8" s="17" t="s">
        <v>7</v>
      </c>
      <c r="B8" s="18"/>
      <c r="C8" s="2">
        <f t="shared" si="0"/>
        <v>2.75</v>
      </c>
      <c r="D8" s="2">
        <f t="shared" si="1"/>
        <v>7.4123989218328843</v>
      </c>
      <c r="E8" s="2">
        <f t="shared" si="2"/>
        <v>20</v>
      </c>
      <c r="F8" s="2">
        <v>3.71</v>
      </c>
      <c r="G8" s="2">
        <f t="shared" si="3"/>
        <v>148.24797843665769</v>
      </c>
      <c r="H8" s="2">
        <v>5</v>
      </c>
      <c r="I8" s="2" t="s">
        <v>10</v>
      </c>
      <c r="L8" s="17" t="s">
        <v>17</v>
      </c>
      <c r="M8" s="18"/>
      <c r="N8" s="2">
        <f>0.64+N7</f>
        <v>2.8000000000000003</v>
      </c>
      <c r="O8" s="2">
        <f t="shared" si="4"/>
        <v>7.5471698113207557</v>
      </c>
      <c r="P8" s="2">
        <f t="shared" si="5"/>
        <v>4</v>
      </c>
      <c r="Q8" s="2">
        <v>3.71</v>
      </c>
      <c r="R8" s="2">
        <f t="shared" si="6"/>
        <v>30.188679245283023</v>
      </c>
      <c r="S8" s="2" t="s">
        <v>10</v>
      </c>
      <c r="V8" s="17" t="s">
        <v>27</v>
      </c>
      <c r="W8" s="18"/>
      <c r="X8" s="2">
        <f>0.64+X7</f>
        <v>2.8000000000000003</v>
      </c>
      <c r="Y8" s="2">
        <f t="shared" si="7"/>
        <v>7.5471698113207557</v>
      </c>
      <c r="Z8" s="2">
        <f t="shared" si="8"/>
        <v>4</v>
      </c>
      <c r="AA8" s="2">
        <v>3.71</v>
      </c>
      <c r="AB8" s="2">
        <f t="shared" si="9"/>
        <v>30.188679245283023</v>
      </c>
      <c r="AC8" s="2" t="s">
        <v>10</v>
      </c>
    </row>
    <row r="9" spans="1:29" x14ac:dyDescent="0.3">
      <c r="A9" s="17" t="s">
        <v>7</v>
      </c>
      <c r="B9" s="18"/>
      <c r="C9" s="2">
        <f t="shared" si="0"/>
        <v>3.3000000000000003</v>
      </c>
      <c r="D9" s="2">
        <f t="shared" si="1"/>
        <v>8.8948787061994619</v>
      </c>
      <c r="E9" s="2">
        <f t="shared" si="2"/>
        <v>20</v>
      </c>
      <c r="F9" s="2">
        <v>3.71</v>
      </c>
      <c r="G9" s="2">
        <f t="shared" si="3"/>
        <v>177.89757412398924</v>
      </c>
      <c r="H9" s="2">
        <v>6</v>
      </c>
      <c r="I9" s="2" t="s">
        <v>10</v>
      </c>
      <c r="L9" s="17" t="s">
        <v>17</v>
      </c>
      <c r="M9" s="18"/>
      <c r="N9" s="2">
        <v>1.18</v>
      </c>
      <c r="O9" s="2">
        <f t="shared" si="4"/>
        <v>3.1805929919137466</v>
      </c>
      <c r="P9" s="2">
        <f>5*2</f>
        <v>10</v>
      </c>
      <c r="Q9" s="2">
        <v>3.71</v>
      </c>
      <c r="R9" s="2">
        <f t="shared" si="6"/>
        <v>31.805929919137466</v>
      </c>
      <c r="S9" s="2" t="s">
        <v>10</v>
      </c>
      <c r="V9" s="17" t="s">
        <v>27</v>
      </c>
      <c r="W9" s="18"/>
      <c r="X9" s="2">
        <v>1.18</v>
      </c>
      <c r="Y9" s="2">
        <f t="shared" si="7"/>
        <v>3.1805929919137466</v>
      </c>
      <c r="Z9" s="2">
        <f>5*2</f>
        <v>10</v>
      </c>
      <c r="AA9" s="2">
        <v>3.71</v>
      </c>
      <c r="AB9" s="2">
        <f t="shared" si="9"/>
        <v>31.805929919137466</v>
      </c>
      <c r="AC9" s="2" t="s">
        <v>10</v>
      </c>
    </row>
    <row r="10" spans="1:29" x14ac:dyDescent="0.3">
      <c r="A10" s="17" t="s">
        <v>7</v>
      </c>
      <c r="B10" s="18"/>
      <c r="C10" s="2">
        <f t="shared" si="0"/>
        <v>3.8500000000000005</v>
      </c>
      <c r="D10" s="2">
        <f t="shared" si="1"/>
        <v>10.37735849056604</v>
      </c>
      <c r="E10" s="2">
        <f t="shared" si="2"/>
        <v>20</v>
      </c>
      <c r="F10" s="2">
        <v>3.71</v>
      </c>
      <c r="G10" s="2">
        <f t="shared" si="3"/>
        <v>207.5471698113208</v>
      </c>
      <c r="H10" s="2">
        <v>7</v>
      </c>
      <c r="I10" s="2" t="s">
        <v>10</v>
      </c>
      <c r="L10" s="17" t="s">
        <v>17</v>
      </c>
      <c r="M10" s="18"/>
      <c r="N10" s="2">
        <v>0.72</v>
      </c>
      <c r="O10" s="2">
        <f t="shared" si="4"/>
        <v>1.9407008086253368</v>
      </c>
      <c r="P10" s="2">
        <f>5*2</f>
        <v>10</v>
      </c>
      <c r="Q10" s="2">
        <v>3.71</v>
      </c>
      <c r="R10" s="2">
        <f t="shared" si="6"/>
        <v>19.407008086253366</v>
      </c>
      <c r="S10" s="2" t="s">
        <v>10</v>
      </c>
      <c r="V10" s="17" t="s">
        <v>27</v>
      </c>
      <c r="W10" s="18"/>
      <c r="X10" s="2">
        <v>0.72</v>
      </c>
      <c r="Y10" s="2">
        <f t="shared" si="7"/>
        <v>1.9407008086253368</v>
      </c>
      <c r="Z10" s="2">
        <f>5*2</f>
        <v>10</v>
      </c>
      <c r="AA10" s="2">
        <v>3.71</v>
      </c>
      <c r="AB10" s="2">
        <f t="shared" si="9"/>
        <v>19.407008086253366</v>
      </c>
      <c r="AC10" s="2" t="s">
        <v>10</v>
      </c>
    </row>
    <row r="11" spans="1:29" x14ac:dyDescent="0.3">
      <c r="A11" s="17" t="s">
        <v>7</v>
      </c>
      <c r="B11" s="18"/>
      <c r="C11" s="2">
        <f t="shared" si="0"/>
        <v>4.4000000000000004</v>
      </c>
      <c r="D11" s="2">
        <f t="shared" si="1"/>
        <v>11.859838274932615</v>
      </c>
      <c r="E11" s="2">
        <f t="shared" si="2"/>
        <v>20</v>
      </c>
      <c r="F11" s="2">
        <v>3.71</v>
      </c>
      <c r="G11" s="2">
        <f t="shared" si="3"/>
        <v>237.1967654986523</v>
      </c>
      <c r="H11" s="2">
        <v>8</v>
      </c>
      <c r="I11" s="2" t="s">
        <v>10</v>
      </c>
      <c r="L11" s="17" t="s">
        <v>19</v>
      </c>
      <c r="M11" s="18"/>
      <c r="N11" s="2">
        <v>0.2</v>
      </c>
      <c r="O11" s="2">
        <f t="shared" si="4"/>
        <v>0.53908355795148244</v>
      </c>
      <c r="P11" s="2">
        <f>3*2*4</f>
        <v>24</v>
      </c>
      <c r="Q11" s="2">
        <v>3.71</v>
      </c>
      <c r="R11" s="2">
        <f t="shared" si="6"/>
        <v>12.938005390835578</v>
      </c>
      <c r="S11" s="2" t="s">
        <v>10</v>
      </c>
      <c r="V11" s="17">
        <v>31.2</v>
      </c>
      <c r="W11" s="18"/>
      <c r="X11" s="2">
        <v>0.2</v>
      </c>
      <c r="Y11" s="2">
        <f t="shared" si="7"/>
        <v>0.53908355795148244</v>
      </c>
      <c r="Z11" s="2">
        <f>3</f>
        <v>3</v>
      </c>
      <c r="AA11" s="2">
        <v>3.71</v>
      </c>
      <c r="AB11" s="2">
        <f t="shared" si="9"/>
        <v>1.6172506738544472</v>
      </c>
      <c r="AC11" s="2" t="s">
        <v>10</v>
      </c>
    </row>
    <row r="12" spans="1:29" x14ac:dyDescent="0.3">
      <c r="A12" s="17" t="s">
        <v>7</v>
      </c>
      <c r="B12" s="18"/>
      <c r="C12" s="2">
        <f t="shared" si="0"/>
        <v>4.95</v>
      </c>
      <c r="D12" s="2">
        <f t="shared" si="1"/>
        <v>13.342318059299192</v>
      </c>
      <c r="E12" s="2">
        <f t="shared" si="2"/>
        <v>20</v>
      </c>
      <c r="F12" s="2">
        <v>3.71</v>
      </c>
      <c r="G12" s="2">
        <f t="shared" si="3"/>
        <v>266.84636118598382</v>
      </c>
      <c r="H12" s="2">
        <v>9</v>
      </c>
      <c r="I12" s="2" t="s">
        <v>10</v>
      </c>
      <c r="L12" s="17" t="s">
        <v>19</v>
      </c>
      <c r="M12" s="18"/>
      <c r="N12" s="2">
        <f>0.66+N11</f>
        <v>0.8600000000000001</v>
      </c>
      <c r="O12" s="2">
        <f t="shared" si="4"/>
        <v>2.3180592991913751</v>
      </c>
      <c r="P12" s="2">
        <f t="shared" ref="P12:P14" si="12">3*2</f>
        <v>6</v>
      </c>
      <c r="Q12" s="2">
        <v>3.71</v>
      </c>
      <c r="R12" s="2">
        <f t="shared" si="6"/>
        <v>13.90835579514825</v>
      </c>
      <c r="S12" s="2" t="s">
        <v>10</v>
      </c>
      <c r="V12" s="17">
        <v>31.2</v>
      </c>
      <c r="W12" s="18"/>
      <c r="X12" s="2">
        <f>0.66+X11</f>
        <v>0.8600000000000001</v>
      </c>
      <c r="Y12" s="2">
        <f t="shared" si="7"/>
        <v>2.3180592991913751</v>
      </c>
      <c r="Z12" s="2">
        <f>3</f>
        <v>3</v>
      </c>
      <c r="AA12" s="2">
        <v>3.71</v>
      </c>
      <c r="AB12" s="2">
        <f t="shared" si="9"/>
        <v>6.9541778975741249</v>
      </c>
      <c r="AC12" s="2" t="s">
        <v>10</v>
      </c>
    </row>
    <row r="13" spans="1:29" x14ac:dyDescent="0.3">
      <c r="A13" s="17" t="s">
        <v>7</v>
      </c>
      <c r="B13" s="18"/>
      <c r="C13" s="2">
        <f t="shared" si="0"/>
        <v>5.5</v>
      </c>
      <c r="D13" s="2">
        <f t="shared" si="1"/>
        <v>14.824797843665769</v>
      </c>
      <c r="E13" s="2">
        <f t="shared" si="2"/>
        <v>20</v>
      </c>
      <c r="F13" s="2">
        <v>3.71</v>
      </c>
      <c r="G13" s="2">
        <f t="shared" si="3"/>
        <v>296.49595687331538</v>
      </c>
      <c r="H13" s="2">
        <v>10</v>
      </c>
      <c r="I13" s="2" t="s">
        <v>10</v>
      </c>
      <c r="L13" s="17" t="s">
        <v>19</v>
      </c>
      <c r="M13" s="18"/>
      <c r="N13" s="2">
        <f t="shared" ref="N13:N14" si="13">0.66+N12</f>
        <v>1.52</v>
      </c>
      <c r="O13" s="2">
        <f t="shared" si="4"/>
        <v>4.0970350404312663</v>
      </c>
      <c r="P13" s="2">
        <f t="shared" si="12"/>
        <v>6</v>
      </c>
      <c r="Q13" s="2">
        <v>3.71</v>
      </c>
      <c r="R13" s="2">
        <f t="shared" si="6"/>
        <v>24.5822102425876</v>
      </c>
      <c r="S13" s="2" t="s">
        <v>10</v>
      </c>
      <c r="V13" s="17">
        <v>31.2</v>
      </c>
      <c r="W13" s="18"/>
      <c r="X13" s="2">
        <f t="shared" ref="X13:X14" si="14">0.66+X12</f>
        <v>1.52</v>
      </c>
      <c r="Y13" s="2">
        <f t="shared" si="7"/>
        <v>4.0970350404312663</v>
      </c>
      <c r="Z13" s="2">
        <f>3</f>
        <v>3</v>
      </c>
      <c r="AA13" s="2">
        <v>3.71</v>
      </c>
      <c r="AB13" s="2">
        <f t="shared" si="9"/>
        <v>12.2911051212938</v>
      </c>
      <c r="AC13" s="2" t="s">
        <v>10</v>
      </c>
    </row>
    <row r="14" spans="1:29" x14ac:dyDescent="0.3">
      <c r="A14" s="17" t="s">
        <v>7</v>
      </c>
      <c r="B14" s="18"/>
      <c r="C14" s="2">
        <f t="shared" si="0"/>
        <v>6.0500000000000007</v>
      </c>
      <c r="D14" s="2">
        <f t="shared" si="1"/>
        <v>16.307277628032349</v>
      </c>
      <c r="E14" s="2">
        <f t="shared" si="2"/>
        <v>20</v>
      </c>
      <c r="F14" s="2">
        <v>3.71</v>
      </c>
      <c r="G14" s="2">
        <f t="shared" si="3"/>
        <v>326.14555256064699</v>
      </c>
      <c r="H14" s="2">
        <v>11</v>
      </c>
      <c r="I14" s="2" t="s">
        <v>10</v>
      </c>
      <c r="L14" s="17" t="s">
        <v>19</v>
      </c>
      <c r="M14" s="18"/>
      <c r="N14" s="2">
        <f t="shared" si="13"/>
        <v>2.1800000000000002</v>
      </c>
      <c r="O14" s="2">
        <f t="shared" si="4"/>
        <v>5.8760107816711589</v>
      </c>
      <c r="P14" s="2">
        <f t="shared" si="12"/>
        <v>6</v>
      </c>
      <c r="Q14" s="2">
        <v>3.71</v>
      </c>
      <c r="R14" s="2">
        <f t="shared" si="6"/>
        <v>35.256064690026953</v>
      </c>
      <c r="S14" s="2" t="s">
        <v>10</v>
      </c>
      <c r="V14" s="17">
        <v>31.2</v>
      </c>
      <c r="W14" s="18"/>
      <c r="X14" s="2">
        <f t="shared" si="14"/>
        <v>2.1800000000000002</v>
      </c>
      <c r="Y14" s="2">
        <f t="shared" si="7"/>
        <v>5.8760107816711589</v>
      </c>
      <c r="Z14" s="2">
        <f>3</f>
        <v>3</v>
      </c>
      <c r="AA14" s="2">
        <v>3.71</v>
      </c>
      <c r="AB14" s="2">
        <f t="shared" si="9"/>
        <v>17.628032345013477</v>
      </c>
      <c r="AC14" s="2" t="s">
        <v>10</v>
      </c>
    </row>
    <row r="15" spans="1:29" x14ac:dyDescent="0.3">
      <c r="A15" s="17" t="s">
        <v>7</v>
      </c>
      <c r="B15" s="18"/>
      <c r="C15" s="2">
        <f t="shared" si="0"/>
        <v>6.6000000000000005</v>
      </c>
      <c r="D15" s="2">
        <f t="shared" si="1"/>
        <v>17.789757412398924</v>
      </c>
      <c r="E15" s="2">
        <f t="shared" si="2"/>
        <v>20</v>
      </c>
      <c r="F15" s="2">
        <v>3.71</v>
      </c>
      <c r="G15" s="2">
        <f t="shared" si="3"/>
        <v>355.79514824797849</v>
      </c>
      <c r="H15" s="2">
        <v>12</v>
      </c>
      <c r="I15" s="2" t="s">
        <v>10</v>
      </c>
      <c r="L15" s="17" t="s">
        <v>19</v>
      </c>
      <c r="M15" s="18"/>
      <c r="N15" s="2">
        <v>0.13</v>
      </c>
      <c r="O15" s="2">
        <f t="shared" si="4"/>
        <v>0.35040431266846361</v>
      </c>
      <c r="P15" s="2">
        <v>2</v>
      </c>
      <c r="Q15" s="2">
        <v>3.71</v>
      </c>
      <c r="R15" s="2">
        <f t="shared" si="6"/>
        <v>0.70080862533692723</v>
      </c>
      <c r="S15" s="2" t="s">
        <v>10</v>
      </c>
      <c r="V15" s="17">
        <v>31.2</v>
      </c>
      <c r="W15" s="18"/>
      <c r="X15" s="2">
        <v>0.13</v>
      </c>
      <c r="Y15" s="2">
        <f t="shared" si="7"/>
        <v>0.35040431266846361</v>
      </c>
      <c r="Z15" s="2">
        <v>2</v>
      </c>
      <c r="AA15" s="2">
        <v>3.71</v>
      </c>
      <c r="AB15" s="2">
        <f t="shared" si="9"/>
        <v>0.70080862533692723</v>
      </c>
      <c r="AC15" s="2" t="s">
        <v>10</v>
      </c>
    </row>
    <row r="16" spans="1:29" x14ac:dyDescent="0.3">
      <c r="A16" s="17" t="s">
        <v>7</v>
      </c>
      <c r="B16" s="18"/>
      <c r="C16" s="2">
        <f t="shared" si="0"/>
        <v>7.15</v>
      </c>
      <c r="D16" s="2">
        <f t="shared" si="1"/>
        <v>19.272237196765499</v>
      </c>
      <c r="E16" s="2">
        <f t="shared" si="2"/>
        <v>20</v>
      </c>
      <c r="F16" s="2">
        <v>3.71</v>
      </c>
      <c r="G16" s="2">
        <f t="shared" si="3"/>
        <v>385.44474393530999</v>
      </c>
      <c r="H16" s="2">
        <v>13</v>
      </c>
      <c r="I16" s="2" t="s">
        <v>10</v>
      </c>
      <c r="L16" s="17" t="s">
        <v>19</v>
      </c>
      <c r="M16" s="18"/>
      <c r="N16" s="2">
        <f>0.68+N15</f>
        <v>0.81</v>
      </c>
      <c r="O16" s="2">
        <f t="shared" si="4"/>
        <v>2.1832884097035046</v>
      </c>
      <c r="P16" s="2">
        <v>2</v>
      </c>
      <c r="Q16" s="2">
        <v>3.71</v>
      </c>
      <c r="R16" s="2">
        <f t="shared" si="6"/>
        <v>4.3665768194070091</v>
      </c>
      <c r="S16" s="2" t="s">
        <v>10</v>
      </c>
      <c r="V16" s="17">
        <v>31.2</v>
      </c>
      <c r="W16" s="18"/>
      <c r="X16" s="2">
        <f>0.68+X15</f>
        <v>0.81</v>
      </c>
      <c r="Y16" s="2">
        <f t="shared" si="7"/>
        <v>2.1832884097035046</v>
      </c>
      <c r="Z16" s="2">
        <v>2</v>
      </c>
      <c r="AA16" s="2">
        <v>3.71</v>
      </c>
      <c r="AB16" s="2">
        <f t="shared" si="9"/>
        <v>4.3665768194070091</v>
      </c>
      <c r="AC16" s="2" t="s">
        <v>10</v>
      </c>
    </row>
    <row r="17" spans="1:29" x14ac:dyDescent="0.3">
      <c r="A17" s="17" t="s">
        <v>7</v>
      </c>
      <c r="B17" s="18"/>
      <c r="C17" s="2">
        <f t="shared" si="0"/>
        <v>7.7000000000000011</v>
      </c>
      <c r="D17" s="2">
        <f t="shared" si="1"/>
        <v>20.754716981132081</v>
      </c>
      <c r="E17" s="2">
        <f t="shared" si="2"/>
        <v>20</v>
      </c>
      <c r="F17" s="2">
        <v>3.71</v>
      </c>
      <c r="G17" s="2">
        <f t="shared" si="3"/>
        <v>415.0943396226416</v>
      </c>
      <c r="H17" s="2">
        <v>14</v>
      </c>
      <c r="I17" s="2" t="s">
        <v>10</v>
      </c>
      <c r="L17" s="17" t="s">
        <v>19</v>
      </c>
      <c r="M17" s="18"/>
      <c r="N17" s="2">
        <f>0.68+N16</f>
        <v>1.4900000000000002</v>
      </c>
      <c r="O17" s="2">
        <f t="shared" si="4"/>
        <v>4.0161725067385454</v>
      </c>
      <c r="P17" s="2">
        <v>2</v>
      </c>
      <c r="Q17" s="2">
        <v>3.71</v>
      </c>
      <c r="R17" s="2">
        <f t="shared" si="6"/>
        <v>8.0323450134770908</v>
      </c>
      <c r="S17" s="2" t="s">
        <v>10</v>
      </c>
      <c r="V17" s="17">
        <v>31.2</v>
      </c>
      <c r="W17" s="18"/>
      <c r="X17" s="2">
        <f>0.68+X16</f>
        <v>1.4900000000000002</v>
      </c>
      <c r="Y17" s="2">
        <f t="shared" si="7"/>
        <v>4.0161725067385454</v>
      </c>
      <c r="Z17" s="2">
        <v>2</v>
      </c>
      <c r="AA17" s="2">
        <v>3.71</v>
      </c>
      <c r="AB17" s="2">
        <f t="shared" si="9"/>
        <v>8.0323450134770908</v>
      </c>
      <c r="AC17" s="2" t="s">
        <v>10</v>
      </c>
    </row>
    <row r="18" spans="1:29" x14ac:dyDescent="0.3">
      <c r="A18" s="17" t="s">
        <v>7</v>
      </c>
      <c r="B18" s="18"/>
      <c r="C18" s="2">
        <f t="shared" si="0"/>
        <v>8.25</v>
      </c>
      <c r="D18" s="2">
        <f t="shared" si="1"/>
        <v>22.237196765498652</v>
      </c>
      <c r="E18" s="2">
        <f t="shared" si="2"/>
        <v>20</v>
      </c>
      <c r="F18" s="2">
        <v>3.71</v>
      </c>
      <c r="G18" s="2">
        <f t="shared" si="3"/>
        <v>444.74393530997304</v>
      </c>
      <c r="H18" s="2">
        <v>15</v>
      </c>
      <c r="I18" s="2" t="s">
        <v>10</v>
      </c>
      <c r="L18" s="17">
        <v>30.4</v>
      </c>
      <c r="M18" s="18"/>
      <c r="N18" s="2">
        <v>0.34</v>
      </c>
      <c r="O18" s="2">
        <f t="shared" si="4"/>
        <v>0.91644204851752031</v>
      </c>
      <c r="P18" s="2">
        <v>4</v>
      </c>
      <c r="Q18" s="2">
        <v>3.71</v>
      </c>
      <c r="R18" s="2">
        <f t="shared" si="6"/>
        <v>3.6657681940700813</v>
      </c>
      <c r="S18" s="2" t="s">
        <v>10</v>
      </c>
      <c r="V18" s="17">
        <v>31.4</v>
      </c>
      <c r="W18" s="18"/>
      <c r="X18" s="2">
        <v>0.34</v>
      </c>
      <c r="Y18" s="2">
        <f t="shared" si="7"/>
        <v>0.91644204851752031</v>
      </c>
      <c r="Z18" s="2">
        <v>4</v>
      </c>
      <c r="AA18" s="2">
        <v>3.71</v>
      </c>
      <c r="AB18" s="2">
        <f t="shared" si="9"/>
        <v>3.6657681940700813</v>
      </c>
      <c r="AC18" s="2" t="s">
        <v>10</v>
      </c>
    </row>
    <row r="19" spans="1:29" x14ac:dyDescent="0.3">
      <c r="A19" s="17" t="s">
        <v>8</v>
      </c>
      <c r="B19" s="18"/>
      <c r="C19" s="2">
        <v>0.28000000000000003</v>
      </c>
      <c r="D19" s="2">
        <f>10*C19/F19</f>
        <v>0.75471698113207553</v>
      </c>
      <c r="E19" s="2">
        <v>1</v>
      </c>
      <c r="F19" s="2">
        <v>3.71</v>
      </c>
      <c r="G19" s="2">
        <f>D19*E19</f>
        <v>0.75471698113207553</v>
      </c>
      <c r="H19" s="2"/>
      <c r="I19" s="2" t="s">
        <v>10</v>
      </c>
      <c r="L19" s="17">
        <v>30.4</v>
      </c>
      <c r="M19" s="18"/>
      <c r="N19" s="2">
        <f>0.73+N18</f>
        <v>1.07</v>
      </c>
      <c r="O19" s="2">
        <f t="shared" si="4"/>
        <v>2.8840970350404316</v>
      </c>
      <c r="P19" s="2">
        <v>4</v>
      </c>
      <c r="Q19" s="2">
        <v>3.71</v>
      </c>
      <c r="R19" s="2">
        <f t="shared" si="6"/>
        <v>11.536388140161726</v>
      </c>
      <c r="S19" s="2" t="s">
        <v>10</v>
      </c>
      <c r="V19" s="17">
        <v>31.4</v>
      </c>
      <c r="W19" s="18"/>
      <c r="X19" s="2">
        <f>0.73+X18</f>
        <v>1.07</v>
      </c>
      <c r="Y19" s="2">
        <f t="shared" si="7"/>
        <v>2.8840970350404316</v>
      </c>
      <c r="Z19" s="2">
        <v>4</v>
      </c>
      <c r="AA19" s="2">
        <v>3.71</v>
      </c>
      <c r="AB19" s="2">
        <f t="shared" si="9"/>
        <v>11.536388140161726</v>
      </c>
      <c r="AC19" s="2" t="s">
        <v>10</v>
      </c>
    </row>
    <row r="20" spans="1:29" x14ac:dyDescent="0.3">
      <c r="A20" s="17" t="s">
        <v>8</v>
      </c>
      <c r="B20" s="18"/>
      <c r="C20" s="2">
        <f>1.1+C19</f>
        <v>1.3800000000000001</v>
      </c>
      <c r="D20" s="2">
        <f t="shared" ref="D20:D36" si="15">10*C20/F20</f>
        <v>3.7196765498652296</v>
      </c>
      <c r="E20" s="2">
        <v>1</v>
      </c>
      <c r="F20" s="2">
        <v>3.71</v>
      </c>
      <c r="G20" s="2">
        <f t="shared" ref="G20:G36" si="16">D20*E20</f>
        <v>3.7196765498652296</v>
      </c>
      <c r="H20" s="2"/>
      <c r="I20" s="2" t="s">
        <v>10</v>
      </c>
      <c r="L20" s="17">
        <v>30.4</v>
      </c>
      <c r="M20" s="18"/>
      <c r="N20" s="2">
        <f t="shared" ref="N20:N21" si="17">0.73+N19</f>
        <v>1.8</v>
      </c>
      <c r="O20" s="2">
        <f t="shared" si="4"/>
        <v>4.8517520215633425</v>
      </c>
      <c r="P20" s="2">
        <v>4</v>
      </c>
      <c r="Q20" s="2">
        <v>3.71</v>
      </c>
      <c r="R20" s="2">
        <f t="shared" si="6"/>
        <v>19.40700808625337</v>
      </c>
      <c r="S20" s="2" t="s">
        <v>10</v>
      </c>
      <c r="V20" s="17">
        <v>31.4</v>
      </c>
      <c r="W20" s="18"/>
      <c r="X20" s="2">
        <f t="shared" ref="X20:X21" si="18">0.73+X19</f>
        <v>1.8</v>
      </c>
      <c r="Y20" s="2">
        <f t="shared" si="7"/>
        <v>4.8517520215633425</v>
      </c>
      <c r="Z20" s="2">
        <v>4</v>
      </c>
      <c r="AA20" s="2">
        <v>3.71</v>
      </c>
      <c r="AB20" s="2">
        <f t="shared" si="9"/>
        <v>19.40700808625337</v>
      </c>
      <c r="AC20" s="2" t="s">
        <v>10</v>
      </c>
    </row>
    <row r="21" spans="1:29" x14ac:dyDescent="0.3">
      <c r="A21" s="17" t="s">
        <v>8</v>
      </c>
      <c r="B21" s="18"/>
      <c r="C21" s="2">
        <f>1.1+C20</f>
        <v>2.4800000000000004</v>
      </c>
      <c r="D21" s="2">
        <f t="shared" si="15"/>
        <v>6.6846361185983838</v>
      </c>
      <c r="E21" s="2">
        <v>1</v>
      </c>
      <c r="F21" s="2">
        <v>3.71</v>
      </c>
      <c r="G21" s="2">
        <f t="shared" si="16"/>
        <v>6.6846361185983838</v>
      </c>
      <c r="H21" s="2"/>
      <c r="I21" s="2" t="s">
        <v>10</v>
      </c>
      <c r="L21" s="17">
        <v>30.4</v>
      </c>
      <c r="M21" s="18"/>
      <c r="N21" s="2">
        <f t="shared" si="17"/>
        <v>2.5300000000000002</v>
      </c>
      <c r="O21" s="2">
        <f t="shared" si="4"/>
        <v>6.8194070080862543</v>
      </c>
      <c r="P21" s="2">
        <v>4</v>
      </c>
      <c r="Q21" s="2">
        <v>3.71</v>
      </c>
      <c r="R21" s="2">
        <f t="shared" si="6"/>
        <v>27.277628032345017</v>
      </c>
      <c r="S21" s="2" t="s">
        <v>10</v>
      </c>
      <c r="V21" s="17">
        <v>31.4</v>
      </c>
      <c r="W21" s="18"/>
      <c r="X21" s="2">
        <f t="shared" si="18"/>
        <v>2.5300000000000002</v>
      </c>
      <c r="Y21" s="2">
        <f t="shared" si="7"/>
        <v>6.8194070080862543</v>
      </c>
      <c r="Z21" s="2">
        <v>4</v>
      </c>
      <c r="AA21" s="2">
        <v>3.71</v>
      </c>
      <c r="AB21" s="2">
        <f t="shared" si="9"/>
        <v>27.277628032345017</v>
      </c>
      <c r="AC21" s="2" t="s">
        <v>10</v>
      </c>
    </row>
    <row r="22" spans="1:29" x14ac:dyDescent="0.3">
      <c r="A22" s="17" t="s">
        <v>8</v>
      </c>
      <c r="B22" s="18"/>
      <c r="C22" s="2">
        <f t="shared" ref="C22:C35" si="19">1.1+C21</f>
        <v>3.5800000000000005</v>
      </c>
      <c r="D22" s="2">
        <f t="shared" si="15"/>
        <v>9.6495956873315372</v>
      </c>
      <c r="E22" s="2">
        <v>1</v>
      </c>
      <c r="F22" s="2">
        <v>3.71</v>
      </c>
      <c r="G22" s="2">
        <f t="shared" si="16"/>
        <v>9.6495956873315372</v>
      </c>
      <c r="H22" s="2"/>
      <c r="I22" s="2" t="s">
        <v>10</v>
      </c>
      <c r="L22" s="17">
        <v>30.4</v>
      </c>
      <c r="M22" s="18"/>
      <c r="N22" s="2">
        <v>0.64</v>
      </c>
      <c r="O22" s="2">
        <f t="shared" si="4"/>
        <v>1.725067385444744</v>
      </c>
      <c r="P22" s="2">
        <v>4</v>
      </c>
      <c r="Q22" s="2">
        <v>3.71</v>
      </c>
      <c r="R22" s="2">
        <f t="shared" si="6"/>
        <v>6.9002695417789761</v>
      </c>
      <c r="S22" s="2" t="s">
        <v>10</v>
      </c>
      <c r="V22" s="17">
        <v>31.4</v>
      </c>
      <c r="W22" s="18"/>
      <c r="X22" s="2">
        <v>0.64</v>
      </c>
      <c r="Y22" s="2">
        <f t="shared" si="7"/>
        <v>1.725067385444744</v>
      </c>
      <c r="Z22" s="2">
        <v>4</v>
      </c>
      <c r="AA22" s="2">
        <v>3.71</v>
      </c>
      <c r="AB22" s="2">
        <f t="shared" si="9"/>
        <v>6.9002695417789761</v>
      </c>
      <c r="AC22" s="2" t="s">
        <v>10</v>
      </c>
    </row>
    <row r="23" spans="1:29" x14ac:dyDescent="0.3">
      <c r="A23" s="17" t="s">
        <v>8</v>
      </c>
      <c r="B23" s="18"/>
      <c r="C23" s="2">
        <f t="shared" si="19"/>
        <v>4.6800000000000006</v>
      </c>
      <c r="D23" s="2">
        <f t="shared" si="15"/>
        <v>12.614555256064691</v>
      </c>
      <c r="E23" s="2">
        <v>1</v>
      </c>
      <c r="F23" s="2">
        <v>3.71</v>
      </c>
      <c r="G23" s="2">
        <f t="shared" si="16"/>
        <v>12.614555256064691</v>
      </c>
      <c r="H23" s="2"/>
      <c r="I23" s="2" t="s">
        <v>10</v>
      </c>
      <c r="L23" s="17">
        <v>30.4</v>
      </c>
      <c r="M23" s="18"/>
      <c r="N23" s="2">
        <f>0.64+0.64</f>
        <v>1.28</v>
      </c>
      <c r="O23" s="2">
        <f t="shared" si="4"/>
        <v>3.4501347708894881</v>
      </c>
      <c r="P23" s="2">
        <v>4</v>
      </c>
      <c r="Q23" s="2">
        <v>3.71</v>
      </c>
      <c r="R23" s="2">
        <f t="shared" si="6"/>
        <v>13.800539083557952</v>
      </c>
      <c r="S23" s="2" t="s">
        <v>10</v>
      </c>
      <c r="V23" s="17">
        <v>31.4</v>
      </c>
      <c r="W23" s="18"/>
      <c r="X23" s="2">
        <f>0.64+0.64</f>
        <v>1.28</v>
      </c>
      <c r="Y23" s="2">
        <f t="shared" si="7"/>
        <v>3.4501347708894881</v>
      </c>
      <c r="Z23" s="2">
        <v>4</v>
      </c>
      <c r="AA23" s="2">
        <v>3.71</v>
      </c>
      <c r="AB23" s="2">
        <f t="shared" si="9"/>
        <v>13.800539083557952</v>
      </c>
      <c r="AC23" s="2" t="s">
        <v>10</v>
      </c>
    </row>
    <row r="24" spans="1:29" x14ac:dyDescent="0.3">
      <c r="A24" s="17" t="s">
        <v>8</v>
      </c>
      <c r="B24" s="18"/>
      <c r="C24" s="2">
        <f t="shared" si="19"/>
        <v>5.7800000000000011</v>
      </c>
      <c r="D24" s="2">
        <f t="shared" si="15"/>
        <v>15.579514824797847</v>
      </c>
      <c r="E24" s="2">
        <v>1</v>
      </c>
      <c r="F24" s="2">
        <v>3.71</v>
      </c>
      <c r="G24" s="2">
        <f t="shared" si="16"/>
        <v>15.579514824797847</v>
      </c>
      <c r="H24" s="2"/>
      <c r="I24" s="2" t="s">
        <v>10</v>
      </c>
      <c r="L24" s="17">
        <v>30.4</v>
      </c>
      <c r="M24" s="18"/>
      <c r="N24" s="2">
        <f>0.64+0.64</f>
        <v>1.28</v>
      </c>
      <c r="O24" s="2">
        <f t="shared" si="4"/>
        <v>3.4501347708894881</v>
      </c>
      <c r="P24" s="2">
        <v>4</v>
      </c>
      <c r="Q24" s="2">
        <v>3.71</v>
      </c>
      <c r="R24" s="2">
        <f t="shared" si="6"/>
        <v>13.800539083557952</v>
      </c>
      <c r="S24" s="2" t="s">
        <v>10</v>
      </c>
      <c r="V24" s="17">
        <v>31.4</v>
      </c>
      <c r="W24" s="18"/>
      <c r="X24" s="2">
        <f>0.64+0.64</f>
        <v>1.28</v>
      </c>
      <c r="Y24" s="2">
        <f t="shared" si="7"/>
        <v>3.4501347708894881</v>
      </c>
      <c r="Z24" s="2">
        <v>4</v>
      </c>
      <c r="AA24" s="2">
        <v>3.71</v>
      </c>
      <c r="AB24" s="2">
        <f t="shared" si="9"/>
        <v>13.800539083557952</v>
      </c>
      <c r="AC24" s="2" t="s">
        <v>10</v>
      </c>
    </row>
    <row r="25" spans="1:29" x14ac:dyDescent="0.3">
      <c r="A25" s="17" t="s">
        <v>8</v>
      </c>
      <c r="B25" s="18"/>
      <c r="C25" s="2">
        <f t="shared" si="19"/>
        <v>6.8800000000000008</v>
      </c>
      <c r="D25" s="2">
        <f t="shared" si="15"/>
        <v>18.544474393531001</v>
      </c>
      <c r="E25" s="2">
        <v>1</v>
      </c>
      <c r="F25" s="2">
        <v>3.71</v>
      </c>
      <c r="G25" s="2">
        <f t="shared" si="16"/>
        <v>18.544474393531001</v>
      </c>
      <c r="H25" s="2"/>
      <c r="I25" s="2" t="s">
        <v>10</v>
      </c>
      <c r="L25" s="17" t="s">
        <v>20</v>
      </c>
      <c r="M25" s="18"/>
      <c r="N25" s="2">
        <v>6.91</v>
      </c>
      <c r="O25" s="2">
        <f t="shared" si="4"/>
        <v>18.625336927223717</v>
      </c>
      <c r="P25" s="2">
        <v>1</v>
      </c>
      <c r="Q25" s="2">
        <v>3.71</v>
      </c>
      <c r="R25" s="2">
        <f t="shared" si="6"/>
        <v>18.625336927223717</v>
      </c>
      <c r="S25" s="2" t="s">
        <v>20</v>
      </c>
      <c r="V25" s="17">
        <v>31.3</v>
      </c>
      <c r="W25" s="18"/>
      <c r="X25" s="2">
        <v>0.71</v>
      </c>
      <c r="Y25" s="2">
        <f t="shared" si="7"/>
        <v>1.9137466307277626</v>
      </c>
      <c r="Z25" s="5">
        <v>6</v>
      </c>
      <c r="AA25" s="2">
        <v>3.71</v>
      </c>
      <c r="AB25" s="2">
        <f t="shared" si="9"/>
        <v>11.482479784366575</v>
      </c>
      <c r="AC25" s="2" t="s">
        <v>10</v>
      </c>
    </row>
    <row r="26" spans="1:29" x14ac:dyDescent="0.3">
      <c r="A26" s="17" t="s">
        <v>8</v>
      </c>
      <c r="B26" s="18"/>
      <c r="C26" s="2">
        <f t="shared" si="19"/>
        <v>7.98</v>
      </c>
      <c r="D26" s="2">
        <f t="shared" si="15"/>
        <v>21.509433962264154</v>
      </c>
      <c r="E26" s="2">
        <v>1</v>
      </c>
      <c r="F26" s="2">
        <v>3.71</v>
      </c>
      <c r="G26" s="2">
        <f t="shared" si="16"/>
        <v>21.509433962264154</v>
      </c>
      <c r="H26" s="2"/>
      <c r="I26" s="2" t="s">
        <v>10</v>
      </c>
      <c r="L26" s="17" t="s">
        <v>20</v>
      </c>
      <c r="M26" s="18"/>
      <c r="N26" s="2">
        <v>0.12</v>
      </c>
      <c r="O26" s="2">
        <f t="shared" si="4"/>
        <v>0.32345013477088946</v>
      </c>
      <c r="P26" s="2">
        <v>1</v>
      </c>
      <c r="Q26" s="2">
        <v>3.71</v>
      </c>
      <c r="R26" s="2">
        <f t="shared" si="6"/>
        <v>0.32345013477088946</v>
      </c>
      <c r="S26" s="2" t="s">
        <v>20</v>
      </c>
      <c r="V26" s="17">
        <v>31.3</v>
      </c>
      <c r="W26" s="18"/>
      <c r="X26" s="2">
        <v>1.17</v>
      </c>
      <c r="Y26" s="2">
        <f t="shared" si="7"/>
        <v>3.1536388140161722</v>
      </c>
      <c r="Z26" s="5">
        <v>6</v>
      </c>
      <c r="AA26" s="2">
        <v>3.71</v>
      </c>
      <c r="AB26" s="2">
        <f t="shared" si="9"/>
        <v>18.921832884097032</v>
      </c>
      <c r="AC26" s="2" t="s">
        <v>10</v>
      </c>
    </row>
    <row r="27" spans="1:29" x14ac:dyDescent="0.3">
      <c r="A27" s="17" t="s">
        <v>8</v>
      </c>
      <c r="B27" s="18"/>
      <c r="C27" s="2">
        <f t="shared" si="19"/>
        <v>9.08</v>
      </c>
      <c r="D27" s="2">
        <f t="shared" si="15"/>
        <v>24.474393530997304</v>
      </c>
      <c r="E27" s="2">
        <v>1</v>
      </c>
      <c r="F27" s="2">
        <v>3.71</v>
      </c>
      <c r="G27" s="2">
        <f t="shared" si="16"/>
        <v>24.474393530997304</v>
      </c>
      <c r="H27" s="2"/>
      <c r="I27" s="2" t="s">
        <v>10</v>
      </c>
      <c r="L27" s="17" t="s">
        <v>24</v>
      </c>
      <c r="M27" s="18"/>
      <c r="N27" s="2">
        <v>0.1</v>
      </c>
      <c r="O27" s="2">
        <f t="shared" si="4"/>
        <v>0.26954177897574122</v>
      </c>
      <c r="P27" s="2">
        <f>5*2</f>
        <v>10</v>
      </c>
      <c r="Q27" s="2">
        <v>3.71</v>
      </c>
      <c r="R27" s="2">
        <f t="shared" si="6"/>
        <v>2.6954177897574123</v>
      </c>
      <c r="S27" s="2" t="s">
        <v>20</v>
      </c>
      <c r="V27" s="17">
        <v>31.3</v>
      </c>
      <c r="W27" s="18"/>
      <c r="X27" s="2">
        <v>0.55000000000000004</v>
      </c>
      <c r="Y27" s="2">
        <f t="shared" si="7"/>
        <v>1.4824797843665769</v>
      </c>
      <c r="Z27" s="5">
        <v>2</v>
      </c>
      <c r="AA27" s="2">
        <v>3.71</v>
      </c>
      <c r="AB27" s="2">
        <f t="shared" si="9"/>
        <v>2.9649595687331538</v>
      </c>
      <c r="AC27" s="2" t="s">
        <v>10</v>
      </c>
    </row>
    <row r="28" spans="1:29" x14ac:dyDescent="0.3">
      <c r="A28" s="17" t="s">
        <v>8</v>
      </c>
      <c r="B28" s="18"/>
      <c r="C28" s="2">
        <f t="shared" si="19"/>
        <v>10.18</v>
      </c>
      <c r="D28" s="2">
        <f t="shared" si="15"/>
        <v>27.439353099730457</v>
      </c>
      <c r="E28" s="2">
        <v>1</v>
      </c>
      <c r="F28" s="2">
        <v>3.71</v>
      </c>
      <c r="G28" s="2">
        <f t="shared" si="16"/>
        <v>27.439353099730457</v>
      </c>
      <c r="H28" s="2"/>
      <c r="I28" s="2" t="s">
        <v>10</v>
      </c>
      <c r="L28" s="17" t="s">
        <v>22</v>
      </c>
      <c r="M28" s="18"/>
      <c r="N28" s="2">
        <v>4.3</v>
      </c>
      <c r="O28" s="2">
        <f t="shared" si="4"/>
        <v>11.590296495956874</v>
      </c>
      <c r="P28" s="2">
        <v>1</v>
      </c>
      <c r="Q28" s="2">
        <v>3.71</v>
      </c>
      <c r="R28" s="2">
        <f t="shared" si="6"/>
        <v>11.590296495956874</v>
      </c>
      <c r="S28" s="2" t="s">
        <v>20</v>
      </c>
      <c r="V28" s="17">
        <v>31.3</v>
      </c>
      <c r="W28" s="18"/>
      <c r="X28" s="2">
        <f>0.73+X27</f>
        <v>1.28</v>
      </c>
      <c r="Y28" s="2">
        <f t="shared" si="7"/>
        <v>3.4501347708894881</v>
      </c>
      <c r="Z28" s="5">
        <v>2</v>
      </c>
      <c r="AA28" s="2">
        <v>3.71</v>
      </c>
      <c r="AB28" s="2">
        <f t="shared" si="9"/>
        <v>6.9002695417789761</v>
      </c>
      <c r="AC28" s="2" t="s">
        <v>10</v>
      </c>
    </row>
    <row r="29" spans="1:29" x14ac:dyDescent="0.3">
      <c r="A29" s="17" t="s">
        <v>8</v>
      </c>
      <c r="B29" s="18"/>
      <c r="C29" s="2">
        <f t="shared" si="19"/>
        <v>11.28</v>
      </c>
      <c r="D29" s="2">
        <f t="shared" si="15"/>
        <v>30.404312668463611</v>
      </c>
      <c r="E29" s="2">
        <v>1</v>
      </c>
      <c r="F29" s="2">
        <v>3.71</v>
      </c>
      <c r="G29" s="2">
        <f t="shared" si="16"/>
        <v>30.404312668463611</v>
      </c>
      <c r="H29" s="2"/>
      <c r="I29" s="2" t="s">
        <v>10</v>
      </c>
      <c r="L29" s="17" t="s">
        <v>22</v>
      </c>
      <c r="M29" s="18"/>
      <c r="N29" s="2">
        <v>1.36</v>
      </c>
      <c r="O29" s="2">
        <f t="shared" si="4"/>
        <v>3.6657681940700813</v>
      </c>
      <c r="P29" s="2">
        <v>3</v>
      </c>
      <c r="Q29" s="2">
        <v>3.71</v>
      </c>
      <c r="R29" s="2">
        <f t="shared" si="6"/>
        <v>10.997304582210244</v>
      </c>
      <c r="S29" s="2" t="s">
        <v>12</v>
      </c>
      <c r="V29" s="17">
        <v>31.3</v>
      </c>
      <c r="W29" s="18"/>
      <c r="X29" s="2">
        <f t="shared" ref="X29:X32" si="20">0.73+X28</f>
        <v>2.0099999999999998</v>
      </c>
      <c r="Y29" s="2">
        <f t="shared" si="7"/>
        <v>5.4177897574123985</v>
      </c>
      <c r="Z29" s="5">
        <v>2</v>
      </c>
      <c r="AA29" s="2">
        <v>3.71</v>
      </c>
      <c r="AB29" s="2">
        <f t="shared" si="9"/>
        <v>10.835579514824797</v>
      </c>
      <c r="AC29" s="2" t="s">
        <v>10</v>
      </c>
    </row>
    <row r="30" spans="1:29" x14ac:dyDescent="0.3">
      <c r="A30" s="17" t="s">
        <v>8</v>
      </c>
      <c r="B30" s="18"/>
      <c r="C30" s="2">
        <f t="shared" si="19"/>
        <v>12.379999999999999</v>
      </c>
      <c r="D30" s="2">
        <f t="shared" si="15"/>
        <v>33.36927223719676</v>
      </c>
      <c r="E30" s="2">
        <v>1</v>
      </c>
      <c r="F30" s="2">
        <v>3.71</v>
      </c>
      <c r="G30" s="2">
        <f t="shared" si="16"/>
        <v>33.36927223719676</v>
      </c>
      <c r="H30" s="2"/>
      <c r="I30" s="2" t="s">
        <v>10</v>
      </c>
      <c r="L30" s="17" t="s">
        <v>22</v>
      </c>
      <c r="M30" s="18"/>
      <c r="N30" s="2">
        <v>7.94</v>
      </c>
      <c r="O30" s="2">
        <f t="shared" si="4"/>
        <v>21.401617250673855</v>
      </c>
      <c r="P30" s="2">
        <v>3</v>
      </c>
      <c r="Q30" s="2">
        <v>3.71</v>
      </c>
      <c r="R30" s="2">
        <f t="shared" si="6"/>
        <v>64.204851752021568</v>
      </c>
      <c r="S30" s="2" t="s">
        <v>12</v>
      </c>
      <c r="V30" s="17">
        <v>31.3</v>
      </c>
      <c r="W30" s="18"/>
      <c r="X30" s="2">
        <f t="shared" si="20"/>
        <v>2.7399999999999998</v>
      </c>
      <c r="Y30" s="2">
        <f t="shared" si="7"/>
        <v>7.3854447439353095</v>
      </c>
      <c r="Z30" s="5">
        <v>2</v>
      </c>
      <c r="AA30" s="2">
        <v>3.71</v>
      </c>
      <c r="AB30" s="2">
        <f t="shared" si="9"/>
        <v>14.770889487870619</v>
      </c>
      <c r="AC30" s="2" t="s">
        <v>10</v>
      </c>
    </row>
    <row r="31" spans="1:29" x14ac:dyDescent="0.3">
      <c r="A31" s="17" t="s">
        <v>8</v>
      </c>
      <c r="B31" s="18"/>
      <c r="C31" s="2">
        <f t="shared" si="19"/>
        <v>13.479999999999999</v>
      </c>
      <c r="D31" s="2">
        <f t="shared" si="15"/>
        <v>36.334231805929917</v>
      </c>
      <c r="E31" s="2">
        <v>1</v>
      </c>
      <c r="F31" s="2">
        <v>3.71</v>
      </c>
      <c r="G31" s="2">
        <f t="shared" si="16"/>
        <v>36.334231805929917</v>
      </c>
      <c r="H31" s="2"/>
      <c r="I31" s="2" t="s">
        <v>10</v>
      </c>
      <c r="L31" s="17" t="s">
        <v>22</v>
      </c>
      <c r="M31" s="18"/>
      <c r="N31" s="2">
        <v>0.23</v>
      </c>
      <c r="O31" s="2">
        <f t="shared" si="4"/>
        <v>0.61994609164420489</v>
      </c>
      <c r="P31" s="2">
        <v>1</v>
      </c>
      <c r="Q31" s="2">
        <v>3.71</v>
      </c>
      <c r="R31" s="2">
        <f t="shared" si="6"/>
        <v>0.61994609164420489</v>
      </c>
      <c r="S31" s="2" t="s">
        <v>12</v>
      </c>
      <c r="V31" s="17">
        <v>31.3</v>
      </c>
      <c r="W31" s="18"/>
      <c r="X31" s="2">
        <f t="shared" si="20"/>
        <v>3.4699999999999998</v>
      </c>
      <c r="Y31" s="2">
        <f t="shared" si="7"/>
        <v>9.3530997304582204</v>
      </c>
      <c r="Z31" s="5">
        <v>2</v>
      </c>
      <c r="AA31" s="2">
        <v>3.71</v>
      </c>
      <c r="AB31" s="2">
        <f t="shared" si="9"/>
        <v>18.706199460916441</v>
      </c>
      <c r="AC31" s="2" t="s">
        <v>10</v>
      </c>
    </row>
    <row r="32" spans="1:29" x14ac:dyDescent="0.3">
      <c r="A32" s="17" t="s">
        <v>8</v>
      </c>
      <c r="B32" s="18"/>
      <c r="C32" s="2">
        <f t="shared" si="19"/>
        <v>14.579999999999998</v>
      </c>
      <c r="D32" s="2">
        <f t="shared" si="15"/>
        <v>39.299191374663067</v>
      </c>
      <c r="E32" s="2">
        <v>1</v>
      </c>
      <c r="F32" s="2">
        <v>3.71</v>
      </c>
      <c r="G32" s="2">
        <f t="shared" si="16"/>
        <v>39.299191374663067</v>
      </c>
      <c r="H32" s="2"/>
      <c r="I32" s="2" t="s">
        <v>10</v>
      </c>
      <c r="L32" s="17" t="s">
        <v>22</v>
      </c>
      <c r="M32" s="18"/>
      <c r="N32" s="2">
        <v>2.75</v>
      </c>
      <c r="O32" s="2">
        <f t="shared" si="4"/>
        <v>7.4123989218328843</v>
      </c>
      <c r="P32" s="2">
        <v>1</v>
      </c>
      <c r="Q32" s="2">
        <v>3.71</v>
      </c>
      <c r="R32" s="2">
        <f t="shared" si="6"/>
        <v>7.4123989218328843</v>
      </c>
      <c r="S32" s="2" t="s">
        <v>12</v>
      </c>
      <c r="V32" s="17">
        <v>31.3</v>
      </c>
      <c r="W32" s="18"/>
      <c r="X32" s="2">
        <f t="shared" si="20"/>
        <v>4.1999999999999993</v>
      </c>
      <c r="Y32" s="2">
        <f t="shared" si="7"/>
        <v>11.32075471698113</v>
      </c>
      <c r="Z32" s="5">
        <v>2</v>
      </c>
      <c r="AA32" s="2">
        <v>3.71</v>
      </c>
      <c r="AB32" s="2">
        <f t="shared" si="9"/>
        <v>22.641509433962259</v>
      </c>
      <c r="AC32" s="2" t="s">
        <v>10</v>
      </c>
    </row>
    <row r="33" spans="1:29" x14ac:dyDescent="0.3">
      <c r="A33" s="17" t="s">
        <v>8</v>
      </c>
      <c r="B33" s="18"/>
      <c r="C33" s="2">
        <f t="shared" si="19"/>
        <v>15.679999999999998</v>
      </c>
      <c r="D33" s="2">
        <f t="shared" si="15"/>
        <v>42.264150943396224</v>
      </c>
      <c r="E33" s="2">
        <v>1</v>
      </c>
      <c r="F33" s="2">
        <v>3.71</v>
      </c>
      <c r="G33" s="2">
        <f t="shared" si="16"/>
        <v>42.264150943396224</v>
      </c>
      <c r="H33" s="2"/>
      <c r="I33" s="2" t="s">
        <v>10</v>
      </c>
      <c r="L33" s="17" t="s">
        <v>22</v>
      </c>
      <c r="M33" s="18"/>
      <c r="N33" s="2">
        <v>5.44</v>
      </c>
      <c r="O33" s="2">
        <f t="shared" si="4"/>
        <v>14.663072776280325</v>
      </c>
      <c r="P33" s="2">
        <v>1</v>
      </c>
      <c r="Q33" s="2">
        <v>3.71</v>
      </c>
      <c r="R33" s="2">
        <f t="shared" si="6"/>
        <v>14.663072776280325</v>
      </c>
      <c r="S33" s="2" t="s">
        <v>12</v>
      </c>
      <c r="V33" s="17">
        <v>31.6</v>
      </c>
      <c r="W33" s="18"/>
      <c r="X33" s="2">
        <v>0.41</v>
      </c>
      <c r="Y33" s="2">
        <f t="shared" si="7"/>
        <v>1.105121293800539</v>
      </c>
      <c r="Z33" s="5">
        <v>2</v>
      </c>
      <c r="AA33" s="2">
        <v>3.71</v>
      </c>
      <c r="AB33" s="2">
        <f t="shared" si="9"/>
        <v>2.2102425876010781</v>
      </c>
      <c r="AC33" s="2" t="s">
        <v>10</v>
      </c>
    </row>
    <row r="34" spans="1:29" x14ac:dyDescent="0.3">
      <c r="A34" s="17" t="s">
        <v>8</v>
      </c>
      <c r="B34" s="18"/>
      <c r="C34" s="2">
        <f t="shared" si="19"/>
        <v>16.779999999999998</v>
      </c>
      <c r="D34" s="2">
        <f t="shared" si="15"/>
        <v>45.229110512129374</v>
      </c>
      <c r="E34" s="2">
        <v>1</v>
      </c>
      <c r="F34" s="2">
        <v>3.71</v>
      </c>
      <c r="G34" s="2">
        <f t="shared" si="16"/>
        <v>45.229110512129374</v>
      </c>
      <c r="H34" s="2"/>
      <c r="I34" s="2" t="s">
        <v>10</v>
      </c>
      <c r="L34" s="17" t="s">
        <v>22</v>
      </c>
      <c r="M34" s="18"/>
      <c r="N34" s="2">
        <v>1.33</v>
      </c>
      <c r="O34" s="2">
        <f t="shared" si="4"/>
        <v>3.5849056603773586</v>
      </c>
      <c r="P34" s="2">
        <v>1</v>
      </c>
      <c r="Q34" s="2">
        <v>3.71</v>
      </c>
      <c r="R34" s="2">
        <f t="shared" si="6"/>
        <v>3.5849056603773586</v>
      </c>
      <c r="S34" s="2" t="s">
        <v>12</v>
      </c>
      <c r="V34" s="17">
        <v>31.6</v>
      </c>
      <c r="W34" s="18"/>
      <c r="X34" s="2">
        <f>0.79+X33</f>
        <v>1.2</v>
      </c>
      <c r="Y34" s="2">
        <f t="shared" si="7"/>
        <v>3.2345013477088949</v>
      </c>
      <c r="Z34" s="5">
        <v>2</v>
      </c>
      <c r="AA34" s="2">
        <v>3.71</v>
      </c>
      <c r="AB34" s="2">
        <f t="shared" si="9"/>
        <v>6.4690026954177897</v>
      </c>
      <c r="AC34" s="2" t="s">
        <v>10</v>
      </c>
    </row>
    <row r="35" spans="1:29" x14ac:dyDescent="0.3">
      <c r="A35" s="17" t="s">
        <v>8</v>
      </c>
      <c r="B35" s="18"/>
      <c r="C35" s="2">
        <f t="shared" si="19"/>
        <v>17.88</v>
      </c>
      <c r="D35" s="2">
        <f t="shared" si="15"/>
        <v>48.194070080862531</v>
      </c>
      <c r="E35" s="2">
        <v>1</v>
      </c>
      <c r="F35" s="2">
        <v>3.71</v>
      </c>
      <c r="G35" s="2">
        <f t="shared" si="16"/>
        <v>48.194070080862531</v>
      </c>
      <c r="H35" s="2"/>
      <c r="I35" s="2" t="s">
        <v>10</v>
      </c>
      <c r="L35" s="27" t="s">
        <v>23</v>
      </c>
      <c r="M35" s="28"/>
      <c r="N35" s="13">
        <f>1.77+2.86</f>
        <v>4.63</v>
      </c>
      <c r="O35" s="13">
        <f t="shared" si="4"/>
        <v>12.479784366576819</v>
      </c>
      <c r="P35" s="13">
        <v>1</v>
      </c>
      <c r="Q35" s="13">
        <v>3.71</v>
      </c>
      <c r="R35" s="13">
        <f t="shared" si="6"/>
        <v>12.479784366576819</v>
      </c>
      <c r="S35" s="13" t="s">
        <v>12</v>
      </c>
      <c r="V35" s="17">
        <v>31.6</v>
      </c>
      <c r="W35" s="18"/>
      <c r="X35" s="2">
        <f>0.79+X34</f>
        <v>1.99</v>
      </c>
      <c r="Y35" s="2">
        <f t="shared" si="7"/>
        <v>5.3638814016172507</v>
      </c>
      <c r="Z35" s="5">
        <v>2</v>
      </c>
      <c r="AA35" s="2">
        <v>3.71</v>
      </c>
      <c r="AB35" s="2">
        <f t="shared" si="9"/>
        <v>10.727762803234501</v>
      </c>
      <c r="AC35" s="2" t="s">
        <v>10</v>
      </c>
    </row>
    <row r="36" spans="1:29" x14ac:dyDescent="0.3">
      <c r="A36" s="17" t="s">
        <v>8</v>
      </c>
      <c r="B36" s="18"/>
      <c r="C36" s="2">
        <f>1.1+C35</f>
        <v>18.98</v>
      </c>
      <c r="D36" s="2">
        <f t="shared" si="15"/>
        <v>51.159029649595688</v>
      </c>
      <c r="E36" s="2">
        <v>1</v>
      </c>
      <c r="F36" s="2">
        <v>3.71</v>
      </c>
      <c r="G36" s="2">
        <f>D36*E36</f>
        <v>51.159029649595688</v>
      </c>
      <c r="H36" s="2"/>
      <c r="I36" s="2" t="s">
        <v>10</v>
      </c>
      <c r="L36" s="29" t="s">
        <v>34</v>
      </c>
      <c r="M36" s="30"/>
      <c r="N36" s="14"/>
      <c r="O36" s="14">
        <v>3</v>
      </c>
      <c r="P36" s="14">
        <v>1</v>
      </c>
      <c r="Q36" s="14">
        <v>3.71</v>
      </c>
      <c r="R36" s="14">
        <f t="shared" si="6"/>
        <v>3</v>
      </c>
      <c r="S36" s="14" t="s">
        <v>12</v>
      </c>
      <c r="V36" s="17">
        <v>31.6</v>
      </c>
      <c r="W36" s="18"/>
      <c r="X36" s="2">
        <v>0.79</v>
      </c>
      <c r="Y36" s="2">
        <f t="shared" si="7"/>
        <v>2.1293800539083558</v>
      </c>
      <c r="Z36" s="5">
        <v>1</v>
      </c>
      <c r="AA36" s="2">
        <v>3.71</v>
      </c>
      <c r="AB36" s="2">
        <f t="shared" si="9"/>
        <v>2.1293800539083558</v>
      </c>
      <c r="AC36" s="2" t="s">
        <v>10</v>
      </c>
    </row>
    <row r="37" spans="1:29" x14ac:dyDescent="0.3">
      <c r="A37" s="24" t="s">
        <v>11</v>
      </c>
      <c r="B37" s="24"/>
      <c r="C37" s="2">
        <v>1.03</v>
      </c>
      <c r="D37" s="2">
        <f>10*C37*F37</f>
        <v>38.213000000000001</v>
      </c>
      <c r="E37" s="2">
        <v>1</v>
      </c>
      <c r="F37" s="2">
        <v>3.71</v>
      </c>
      <c r="G37" s="2">
        <f>D37*E37</f>
        <v>38.213000000000001</v>
      </c>
      <c r="H37" s="2"/>
      <c r="I37" s="2" t="s">
        <v>12</v>
      </c>
      <c r="L37" s="3"/>
      <c r="M37" s="3"/>
      <c r="V37" s="24">
        <v>31.6</v>
      </c>
      <c r="W37" s="24"/>
      <c r="X37" s="2">
        <v>1.51</v>
      </c>
      <c r="Y37" s="2">
        <f t="shared" si="7"/>
        <v>4.0700808625336924</v>
      </c>
      <c r="Z37" s="5">
        <v>1</v>
      </c>
      <c r="AA37" s="2">
        <v>3.71</v>
      </c>
      <c r="AB37" s="2">
        <f t="shared" si="9"/>
        <v>4.0700808625336924</v>
      </c>
      <c r="AC37" s="2" t="s">
        <v>10</v>
      </c>
    </row>
    <row r="38" spans="1:29" x14ac:dyDescent="0.3">
      <c r="A38" s="24" t="s">
        <v>11</v>
      </c>
      <c r="B38" s="24"/>
      <c r="C38" s="2">
        <v>1.19</v>
      </c>
      <c r="D38" s="2">
        <f>10*C38*F38</f>
        <v>44.148999999999994</v>
      </c>
      <c r="E38" s="2">
        <v>10</v>
      </c>
      <c r="F38" s="2">
        <v>3.71</v>
      </c>
      <c r="G38" s="2">
        <f>D38*E38</f>
        <v>441.48999999999995</v>
      </c>
      <c r="H38" s="2"/>
      <c r="I38" s="2" t="s">
        <v>12</v>
      </c>
      <c r="L38" s="23" t="s">
        <v>41</v>
      </c>
      <c r="M38" s="23"/>
      <c r="N38" s="16" t="s">
        <v>42</v>
      </c>
      <c r="O38" s="16" t="s">
        <v>5</v>
      </c>
      <c r="Q38" s="23" t="s">
        <v>41</v>
      </c>
      <c r="R38" s="23"/>
      <c r="S38" s="16" t="s">
        <v>42</v>
      </c>
      <c r="T38" s="16" t="s">
        <v>5</v>
      </c>
      <c r="V38" s="24">
        <v>31.6</v>
      </c>
      <c r="W38" s="24"/>
      <c r="X38" s="2">
        <v>0.54</v>
      </c>
      <c r="Y38" s="2">
        <f t="shared" si="7"/>
        <v>1.4555256064690028</v>
      </c>
      <c r="Z38" s="5">
        <v>2</v>
      </c>
      <c r="AA38" s="2">
        <v>3.71</v>
      </c>
      <c r="AB38" s="2">
        <f t="shared" si="9"/>
        <v>2.9110512129380055</v>
      </c>
      <c r="AC38" s="2" t="s">
        <v>10</v>
      </c>
    </row>
    <row r="39" spans="1:29" x14ac:dyDescent="0.3">
      <c r="A39" s="24" t="s">
        <v>11</v>
      </c>
      <c r="B39" s="24"/>
      <c r="C39" s="2">
        <v>1.39</v>
      </c>
      <c r="D39" s="2">
        <f>10*C39/F39</f>
        <v>3.746630727762803</v>
      </c>
      <c r="E39" s="2">
        <v>1</v>
      </c>
      <c r="F39" s="2">
        <v>3.71</v>
      </c>
      <c r="G39" s="2">
        <f>D39*E39</f>
        <v>3.746630727762803</v>
      </c>
      <c r="H39" s="2"/>
      <c r="I39" s="2" t="s">
        <v>12</v>
      </c>
      <c r="L39" s="26" t="s">
        <v>36</v>
      </c>
      <c r="M39" s="26"/>
      <c r="N39" s="14">
        <f>381</f>
        <v>381</v>
      </c>
      <c r="O39" s="14">
        <f>N39*10</f>
        <v>3810</v>
      </c>
      <c r="Q39" s="26" t="s">
        <v>36</v>
      </c>
      <c r="R39" s="26"/>
      <c r="S39" s="14">
        <v>68</v>
      </c>
      <c r="T39" s="14">
        <f>S39*10</f>
        <v>680</v>
      </c>
      <c r="V39" s="24">
        <v>31.6</v>
      </c>
      <c r="W39" s="24"/>
      <c r="X39" s="2">
        <v>1.02</v>
      </c>
      <c r="Y39" s="2">
        <f t="shared" si="7"/>
        <v>2.7493261455525606</v>
      </c>
      <c r="Z39" s="5">
        <v>3</v>
      </c>
      <c r="AA39" s="2">
        <v>3.71</v>
      </c>
      <c r="AB39" s="2">
        <f t="shared" si="9"/>
        <v>8.2479784366576823</v>
      </c>
      <c r="AC39" s="2" t="s">
        <v>10</v>
      </c>
    </row>
    <row r="40" spans="1:29" x14ac:dyDescent="0.3">
      <c r="A40" s="24" t="s">
        <v>11</v>
      </c>
      <c r="B40" s="24"/>
      <c r="C40" s="2">
        <f>1.87+C39</f>
        <v>3.26</v>
      </c>
      <c r="D40" s="2">
        <f t="shared" ref="D40:D47" si="21">10*C40/F40</f>
        <v>8.7870619946091626</v>
      </c>
      <c r="E40" s="2">
        <v>1</v>
      </c>
      <c r="F40" s="2">
        <v>3.71</v>
      </c>
      <c r="G40" s="2">
        <f t="shared" ref="G40:G55" si="22">D40*E40</f>
        <v>8.7870619946091626</v>
      </c>
      <c r="H40" s="2"/>
      <c r="I40" s="2" t="s">
        <v>12</v>
      </c>
      <c r="L40" s="26" t="s">
        <v>37</v>
      </c>
      <c r="M40" s="26"/>
      <c r="N40" s="14">
        <v>6</v>
      </c>
      <c r="O40" s="14">
        <f>N40*10</f>
        <v>60</v>
      </c>
      <c r="Q40" s="26" t="s">
        <v>37</v>
      </c>
      <c r="R40" s="26"/>
      <c r="S40" s="14">
        <v>7</v>
      </c>
      <c r="T40" s="14">
        <f>S40*10</f>
        <v>70</v>
      </c>
      <c r="V40" s="24" t="s">
        <v>23</v>
      </c>
      <c r="W40" s="24"/>
      <c r="X40" s="2">
        <v>2.62</v>
      </c>
      <c r="Y40" s="2">
        <f t="shared" si="7"/>
        <v>7.0619946091644215</v>
      </c>
      <c r="Z40" s="2">
        <v>1</v>
      </c>
      <c r="AA40" s="2">
        <v>3.71</v>
      </c>
      <c r="AB40" s="2">
        <f t="shared" si="9"/>
        <v>7.0619946091644215</v>
      </c>
      <c r="AC40" s="2" t="s">
        <v>12</v>
      </c>
    </row>
    <row r="41" spans="1:29" x14ac:dyDescent="0.3">
      <c r="A41" s="24" t="s">
        <v>11</v>
      </c>
      <c r="B41" s="24"/>
      <c r="C41" s="2">
        <f t="shared" ref="C41:C48" si="23">1.87+C40</f>
        <v>5.13</v>
      </c>
      <c r="D41" s="2">
        <f t="shared" si="21"/>
        <v>13.827493261455524</v>
      </c>
      <c r="E41" s="2">
        <v>1</v>
      </c>
      <c r="F41" s="2">
        <v>3.71</v>
      </c>
      <c r="G41" s="2">
        <f t="shared" si="22"/>
        <v>13.827493261455524</v>
      </c>
      <c r="H41" s="2"/>
      <c r="I41" s="2" t="s">
        <v>12</v>
      </c>
      <c r="L41" s="26" t="s">
        <v>21</v>
      </c>
      <c r="M41" s="26"/>
      <c r="N41" s="14">
        <v>2</v>
      </c>
      <c r="O41" s="14">
        <f>N41*10</f>
        <v>20</v>
      </c>
      <c r="V41" s="24" t="s">
        <v>28</v>
      </c>
      <c r="W41" s="24"/>
      <c r="X41" s="5">
        <v>0.23</v>
      </c>
      <c r="Y41" s="2">
        <f>10*X41/AA41</f>
        <v>0.61994609164420489</v>
      </c>
      <c r="Z41" s="5">
        <v>1</v>
      </c>
      <c r="AA41" s="2">
        <v>3.71</v>
      </c>
      <c r="AB41" s="2">
        <f t="shared" si="9"/>
        <v>0.61994609164420489</v>
      </c>
      <c r="AC41" s="5" t="s">
        <v>12</v>
      </c>
    </row>
    <row r="42" spans="1:29" x14ac:dyDescent="0.3">
      <c r="A42" s="24" t="s">
        <v>11</v>
      </c>
      <c r="B42" s="24"/>
      <c r="C42" s="2">
        <f t="shared" si="23"/>
        <v>7</v>
      </c>
      <c r="D42" s="2">
        <f t="shared" si="21"/>
        <v>18.867924528301888</v>
      </c>
      <c r="E42" s="2">
        <v>1</v>
      </c>
      <c r="F42" s="2">
        <v>3.71</v>
      </c>
      <c r="G42" s="2">
        <f t="shared" si="22"/>
        <v>18.867924528301888</v>
      </c>
      <c r="H42" s="2"/>
      <c r="I42" s="2" t="s">
        <v>12</v>
      </c>
      <c r="L42" s="32" t="s">
        <v>43</v>
      </c>
      <c r="M42" s="33"/>
      <c r="N42" s="33"/>
      <c r="O42" s="34"/>
      <c r="V42" s="24" t="s">
        <v>24</v>
      </c>
      <c r="W42" s="24"/>
      <c r="X42" s="5">
        <v>0.15</v>
      </c>
      <c r="Y42" s="2">
        <f t="shared" si="7"/>
        <v>0.40431266846361186</v>
      </c>
      <c r="Z42" s="2">
        <f>5*2</f>
        <v>10</v>
      </c>
      <c r="AA42" s="2">
        <v>3.71</v>
      </c>
      <c r="AB42" s="2">
        <f t="shared" si="9"/>
        <v>4.0431266846361185</v>
      </c>
      <c r="AC42" s="2" t="s">
        <v>12</v>
      </c>
    </row>
    <row r="43" spans="1:29" x14ac:dyDescent="0.3">
      <c r="A43" s="24" t="s">
        <v>11</v>
      </c>
      <c r="B43" s="24"/>
      <c r="C43" s="2">
        <f t="shared" si="23"/>
        <v>8.870000000000001</v>
      </c>
      <c r="D43" s="2">
        <f t="shared" si="21"/>
        <v>23.908355795148253</v>
      </c>
      <c r="E43" s="2">
        <v>1</v>
      </c>
      <c r="F43" s="2">
        <v>3.71</v>
      </c>
      <c r="G43" s="2">
        <f t="shared" si="22"/>
        <v>23.908355795148253</v>
      </c>
      <c r="H43" s="2"/>
      <c r="I43" s="2" t="s">
        <v>12</v>
      </c>
      <c r="L43" s="3"/>
      <c r="M43" s="3"/>
      <c r="V43" s="24" t="s">
        <v>29</v>
      </c>
      <c r="W43" s="24"/>
      <c r="X43" s="2">
        <f>6.01+3.04</f>
        <v>9.0500000000000007</v>
      </c>
      <c r="Y43" s="2">
        <f t="shared" si="7"/>
        <v>24.393530997304584</v>
      </c>
      <c r="Z43" s="2">
        <v>1</v>
      </c>
      <c r="AA43" s="2">
        <v>3.71</v>
      </c>
      <c r="AB43" s="2">
        <f t="shared" si="9"/>
        <v>24.393530997304584</v>
      </c>
      <c r="AC43" s="5" t="s">
        <v>12</v>
      </c>
    </row>
    <row r="44" spans="1:29" x14ac:dyDescent="0.3">
      <c r="A44" s="24" t="s">
        <v>11</v>
      </c>
      <c r="B44" s="24"/>
      <c r="C44" s="2">
        <f t="shared" si="23"/>
        <v>10.740000000000002</v>
      </c>
      <c r="D44" s="2">
        <f t="shared" si="21"/>
        <v>28.948787061994615</v>
      </c>
      <c r="E44" s="2">
        <v>1</v>
      </c>
      <c r="F44" s="2">
        <v>3.71</v>
      </c>
      <c r="G44" s="2">
        <f t="shared" si="22"/>
        <v>28.948787061994615</v>
      </c>
      <c r="H44" s="2"/>
      <c r="I44" s="2" t="s">
        <v>12</v>
      </c>
      <c r="L44" s="3"/>
      <c r="M44" s="3"/>
      <c r="V44" s="24" t="s">
        <v>30</v>
      </c>
      <c r="W44" s="24"/>
      <c r="X44" s="2">
        <v>5.56</v>
      </c>
      <c r="Y44" s="2">
        <f t="shared" si="7"/>
        <v>14.986522911051212</v>
      </c>
      <c r="Z44" s="2">
        <v>1</v>
      </c>
      <c r="AA44" s="2">
        <v>3.71</v>
      </c>
      <c r="AB44" s="2">
        <f t="shared" si="9"/>
        <v>14.986522911051212</v>
      </c>
      <c r="AC44" s="2" t="s">
        <v>12</v>
      </c>
    </row>
    <row r="45" spans="1:29" x14ac:dyDescent="0.3">
      <c r="A45" s="24" t="s">
        <v>11</v>
      </c>
      <c r="B45" s="24"/>
      <c r="C45" s="2">
        <f t="shared" si="23"/>
        <v>12.610000000000003</v>
      </c>
      <c r="D45" s="2">
        <f t="shared" si="21"/>
        <v>33.989218328840977</v>
      </c>
      <c r="E45" s="2">
        <v>1</v>
      </c>
      <c r="F45" s="2">
        <v>3.71</v>
      </c>
      <c r="G45" s="2">
        <f t="shared" si="22"/>
        <v>33.989218328840977</v>
      </c>
      <c r="H45" s="2"/>
      <c r="I45" s="2" t="s">
        <v>12</v>
      </c>
      <c r="L45" s="3"/>
      <c r="M45" s="3"/>
      <c r="V45" s="24" t="s">
        <v>31</v>
      </c>
      <c r="W45" s="24"/>
      <c r="X45" s="2">
        <f>5.32+2.89</f>
        <v>8.2100000000000009</v>
      </c>
      <c r="Y45" s="2">
        <f t="shared" si="7"/>
        <v>22.12938005390836</v>
      </c>
      <c r="Z45" s="2">
        <v>1</v>
      </c>
      <c r="AA45" s="2">
        <v>3.71</v>
      </c>
      <c r="AB45" s="2">
        <f t="shared" si="9"/>
        <v>22.12938005390836</v>
      </c>
      <c r="AC45" s="5" t="s">
        <v>12</v>
      </c>
    </row>
    <row r="46" spans="1:29" x14ac:dyDescent="0.3">
      <c r="A46" s="24" t="s">
        <v>11</v>
      </c>
      <c r="B46" s="24"/>
      <c r="C46" s="2">
        <f t="shared" si="23"/>
        <v>14.480000000000004</v>
      </c>
      <c r="D46" s="2">
        <f t="shared" si="21"/>
        <v>39.029649595687346</v>
      </c>
      <c r="E46" s="2">
        <v>1</v>
      </c>
      <c r="F46" s="2">
        <v>3.71</v>
      </c>
      <c r="G46" s="2">
        <f t="shared" si="22"/>
        <v>39.029649595687346</v>
      </c>
      <c r="H46" s="2"/>
      <c r="I46" s="2" t="s">
        <v>12</v>
      </c>
      <c r="L46" s="23" t="s">
        <v>35</v>
      </c>
      <c r="M46" s="23"/>
      <c r="N46" s="16" t="s">
        <v>38</v>
      </c>
      <c r="O46" s="16" t="s">
        <v>39</v>
      </c>
      <c r="V46" s="25" t="s">
        <v>32</v>
      </c>
      <c r="W46" s="25"/>
      <c r="X46" s="2">
        <f>5.32+5.5+1.3</f>
        <v>12.120000000000001</v>
      </c>
      <c r="Y46" s="2">
        <f t="shared" si="7"/>
        <v>32.668463611859842</v>
      </c>
      <c r="Z46" s="2">
        <v>1</v>
      </c>
      <c r="AA46" s="2">
        <v>3.71</v>
      </c>
      <c r="AB46" s="2">
        <f t="shared" si="9"/>
        <v>32.668463611859842</v>
      </c>
      <c r="AC46" s="2" t="s">
        <v>12</v>
      </c>
    </row>
    <row r="47" spans="1:29" x14ac:dyDescent="0.3">
      <c r="A47" s="24" t="s">
        <v>11</v>
      </c>
      <c r="B47" s="24"/>
      <c r="C47" s="2">
        <f t="shared" si="23"/>
        <v>16.350000000000005</v>
      </c>
      <c r="D47" s="2">
        <f t="shared" si="21"/>
        <v>44.070080862533707</v>
      </c>
      <c r="E47" s="2">
        <v>1</v>
      </c>
      <c r="F47" s="2">
        <v>3.71</v>
      </c>
      <c r="G47" s="2">
        <f t="shared" si="22"/>
        <v>44.070080862533707</v>
      </c>
      <c r="H47" s="2"/>
      <c r="I47" s="2" t="s">
        <v>12</v>
      </c>
      <c r="L47" s="26" t="s">
        <v>36</v>
      </c>
      <c r="M47" s="26"/>
      <c r="N47" s="14">
        <f>SUM(G3:G36,G49:G55,R3:R24)+O39</f>
        <v>8658.1132075471687</v>
      </c>
      <c r="O47" s="14">
        <f>SUM(AB3:AB39)+T39</f>
        <v>1149.1105121293799</v>
      </c>
      <c r="V47" s="21" t="s">
        <v>33</v>
      </c>
      <c r="W47" s="22"/>
      <c r="X47" s="11">
        <f>5.32+5.5+1.76</f>
        <v>12.58</v>
      </c>
      <c r="Y47" s="2">
        <f t="shared" si="7"/>
        <v>33.908355795148246</v>
      </c>
      <c r="Z47" s="2">
        <v>1</v>
      </c>
      <c r="AA47" s="2">
        <v>3.71</v>
      </c>
      <c r="AB47" s="2">
        <f t="shared" si="9"/>
        <v>33.908355795148246</v>
      </c>
      <c r="AC47" s="5" t="s">
        <v>12</v>
      </c>
    </row>
    <row r="48" spans="1:29" x14ac:dyDescent="0.3">
      <c r="A48" s="24" t="s">
        <v>11</v>
      </c>
      <c r="B48" s="24"/>
      <c r="C48" s="2">
        <f t="shared" si="23"/>
        <v>18.220000000000006</v>
      </c>
      <c r="D48" s="2">
        <f>10*C48/F48</f>
        <v>49.110512129380069</v>
      </c>
      <c r="E48" s="2">
        <v>1</v>
      </c>
      <c r="F48" s="2">
        <v>3.71</v>
      </c>
      <c r="G48" s="2">
        <f t="shared" si="22"/>
        <v>49.110512129380069</v>
      </c>
      <c r="H48" s="2"/>
      <c r="I48" s="2" t="s">
        <v>12</v>
      </c>
      <c r="L48" s="26" t="s">
        <v>37</v>
      </c>
      <c r="M48" s="26"/>
      <c r="N48" s="14">
        <f>SUM(G37:G48,R29:R36)+O40+G56</f>
        <v>953.95097843665769</v>
      </c>
      <c r="O48" s="14">
        <f>SUM(AB40:AB47)+T40</f>
        <v>209.811320754717</v>
      </c>
      <c r="V48" s="7"/>
      <c r="W48" s="12"/>
    </row>
    <row r="49" spans="1:24" x14ac:dyDescent="0.3">
      <c r="A49" s="24" t="s">
        <v>13</v>
      </c>
      <c r="B49" s="24"/>
      <c r="C49" s="2">
        <v>0.24</v>
      </c>
      <c r="D49" s="2">
        <f t="shared" ref="D49:D54" si="24">10*C49/F49</f>
        <v>0.64690026954177893</v>
      </c>
      <c r="E49" s="2">
        <v>1</v>
      </c>
      <c r="F49" s="2">
        <v>3.71</v>
      </c>
      <c r="G49" s="2">
        <f t="shared" si="22"/>
        <v>0.64690026954177893</v>
      </c>
      <c r="H49" s="2"/>
      <c r="I49" s="2" t="s">
        <v>10</v>
      </c>
      <c r="L49" s="26" t="s">
        <v>21</v>
      </c>
      <c r="M49" s="26"/>
      <c r="N49" s="14">
        <f>SUM(R25:R28)+O41</f>
        <v>53.2345013477089</v>
      </c>
      <c r="O49" s="15" t="s">
        <v>40</v>
      </c>
      <c r="V49" s="6"/>
      <c r="W49" s="8"/>
    </row>
    <row r="50" spans="1:24" x14ac:dyDescent="0.3">
      <c r="A50" s="24" t="s">
        <v>13</v>
      </c>
      <c r="B50" s="24"/>
      <c r="C50" s="2">
        <f>10.4+21.08</f>
        <v>31.479999999999997</v>
      </c>
      <c r="D50" s="2">
        <f t="shared" si="24"/>
        <v>84.851752021563328</v>
      </c>
      <c r="E50" s="2">
        <v>1</v>
      </c>
      <c r="F50" s="2">
        <v>3.71</v>
      </c>
      <c r="G50" s="2">
        <f t="shared" si="22"/>
        <v>84.851752021563328</v>
      </c>
      <c r="H50" s="2"/>
      <c r="I50" s="2" t="s">
        <v>10</v>
      </c>
      <c r="V50" s="6"/>
      <c r="W50" s="6"/>
    </row>
    <row r="51" spans="1:24" x14ac:dyDescent="0.3">
      <c r="A51" s="24" t="s">
        <v>13</v>
      </c>
      <c r="B51" s="24"/>
      <c r="C51" s="2">
        <f>21.38+10.21</f>
        <v>31.59</v>
      </c>
      <c r="D51" s="2">
        <f t="shared" si="24"/>
        <v>85.148247978436657</v>
      </c>
      <c r="E51" s="2">
        <v>1</v>
      </c>
      <c r="F51" s="2">
        <v>3.71</v>
      </c>
      <c r="G51" s="2">
        <f t="shared" si="22"/>
        <v>85.148247978436657</v>
      </c>
      <c r="H51" s="2"/>
      <c r="I51" s="2" t="s">
        <v>10</v>
      </c>
      <c r="V51" s="6"/>
      <c r="W51" s="6"/>
      <c r="X51" s="10"/>
    </row>
    <row r="52" spans="1:24" x14ac:dyDescent="0.3">
      <c r="A52" s="24" t="s">
        <v>13</v>
      </c>
      <c r="B52" s="24"/>
      <c r="C52" s="2">
        <f>20.95</f>
        <v>20.95</v>
      </c>
      <c r="D52" s="2">
        <f t="shared" si="24"/>
        <v>56.469002695417792</v>
      </c>
      <c r="E52" s="2">
        <v>1</v>
      </c>
      <c r="F52" s="2">
        <v>3.71</v>
      </c>
      <c r="G52" s="2">
        <f t="shared" si="22"/>
        <v>56.469002695417792</v>
      </c>
      <c r="H52" s="2"/>
      <c r="I52" s="2" t="s">
        <v>10</v>
      </c>
      <c r="V52" s="9"/>
    </row>
    <row r="53" spans="1:24" x14ac:dyDescent="0.3">
      <c r="A53" s="24" t="s">
        <v>13</v>
      </c>
      <c r="B53" s="24"/>
      <c r="C53" s="2">
        <f>21.37+0.25</f>
        <v>21.62</v>
      </c>
      <c r="D53" s="2">
        <f t="shared" si="24"/>
        <v>58.274932614555262</v>
      </c>
      <c r="E53" s="2">
        <v>1</v>
      </c>
      <c r="F53" s="2">
        <v>3.71</v>
      </c>
      <c r="G53" s="2">
        <f t="shared" si="22"/>
        <v>58.274932614555262</v>
      </c>
      <c r="H53" s="2"/>
      <c r="I53" s="2" t="s">
        <v>10</v>
      </c>
    </row>
    <row r="54" spans="1:24" x14ac:dyDescent="0.3">
      <c r="A54" s="24" t="s">
        <v>13</v>
      </c>
      <c r="B54" s="24"/>
      <c r="C54" s="2">
        <f>10.02</f>
        <v>10.02</v>
      </c>
      <c r="D54" s="2">
        <f t="shared" si="24"/>
        <v>27.008086253369271</v>
      </c>
      <c r="E54" s="2">
        <v>1</v>
      </c>
      <c r="F54" s="2">
        <v>3.71</v>
      </c>
      <c r="G54" s="2">
        <f t="shared" si="22"/>
        <v>27.008086253369271</v>
      </c>
      <c r="H54" s="2"/>
      <c r="I54" s="2" t="s">
        <v>10</v>
      </c>
    </row>
    <row r="55" spans="1:24" x14ac:dyDescent="0.3">
      <c r="A55" s="24" t="s">
        <v>13</v>
      </c>
      <c r="B55" s="24"/>
      <c r="C55" s="2">
        <f>10.04+0.25</f>
        <v>10.29</v>
      </c>
      <c r="D55" s="2">
        <f>10*C55/F55</f>
        <v>27.735849056603772</v>
      </c>
      <c r="E55" s="2">
        <v>1</v>
      </c>
      <c r="F55" s="2">
        <v>3.71</v>
      </c>
      <c r="G55" s="2">
        <f t="shared" si="22"/>
        <v>27.735849056603772</v>
      </c>
      <c r="H55" s="2"/>
      <c r="I55" s="2" t="s">
        <v>10</v>
      </c>
      <c r="W55" s="4"/>
    </row>
    <row r="56" spans="1:24" x14ac:dyDescent="0.3">
      <c r="A56" s="24" t="s">
        <v>44</v>
      </c>
      <c r="B56" s="24"/>
      <c r="C56" s="35" t="s">
        <v>40</v>
      </c>
      <c r="D56" s="2">
        <v>3</v>
      </c>
      <c r="E56" s="2">
        <v>11</v>
      </c>
      <c r="F56" s="2">
        <v>3.71</v>
      </c>
      <c r="G56" s="2">
        <f>D56*E56</f>
        <v>33</v>
      </c>
      <c r="H56" s="2"/>
      <c r="I56" s="2" t="s">
        <v>12</v>
      </c>
      <c r="W56" s="4"/>
    </row>
    <row r="57" spans="1:24" x14ac:dyDescent="0.3">
      <c r="A57" s="31"/>
      <c r="B57" s="31"/>
      <c r="W57" s="4"/>
    </row>
    <row r="58" spans="1:24" x14ac:dyDescent="0.3">
      <c r="A58" s="31"/>
      <c r="B58" s="31"/>
      <c r="W58" s="4"/>
    </row>
    <row r="59" spans="1:24" x14ac:dyDescent="0.3">
      <c r="A59" s="31"/>
      <c r="B59" s="31"/>
      <c r="W59" s="4"/>
    </row>
    <row r="60" spans="1:24" x14ac:dyDescent="0.3">
      <c r="A60" s="31"/>
      <c r="B60" s="31"/>
      <c r="W60" s="4"/>
    </row>
    <row r="61" spans="1:24" x14ac:dyDescent="0.3">
      <c r="A61" s="31"/>
      <c r="B61" s="31"/>
      <c r="W61" s="4"/>
    </row>
    <row r="62" spans="1:24" x14ac:dyDescent="0.3">
      <c r="A62" s="31"/>
      <c r="B62" s="31"/>
      <c r="W62" s="4"/>
    </row>
    <row r="63" spans="1:24" x14ac:dyDescent="0.3">
      <c r="A63" s="31"/>
      <c r="B63" s="31"/>
      <c r="W63" s="4"/>
    </row>
    <row r="64" spans="1:24" x14ac:dyDescent="0.3">
      <c r="A64" s="31"/>
      <c r="B64" s="31"/>
      <c r="W64" s="4"/>
    </row>
    <row r="65" spans="1:23" x14ac:dyDescent="0.3">
      <c r="A65" s="31"/>
      <c r="B65" s="31"/>
      <c r="W65" s="4"/>
    </row>
    <row r="66" spans="1:23" x14ac:dyDescent="0.3">
      <c r="A66" s="31"/>
      <c r="B66" s="31"/>
      <c r="W66" s="4"/>
    </row>
    <row r="67" spans="1:23" x14ac:dyDescent="0.3">
      <c r="A67" s="31"/>
      <c r="B67" s="31"/>
      <c r="W67" s="4"/>
    </row>
    <row r="68" spans="1:23" x14ac:dyDescent="0.3">
      <c r="A68" s="31"/>
      <c r="B68" s="31"/>
      <c r="W68" s="4"/>
    </row>
    <row r="69" spans="1:23" x14ac:dyDescent="0.3">
      <c r="A69" s="31"/>
      <c r="B69" s="31"/>
      <c r="W69" s="4"/>
    </row>
    <row r="70" spans="1:23" x14ac:dyDescent="0.3">
      <c r="A70" s="31"/>
      <c r="B70" s="31"/>
      <c r="W70" s="4"/>
    </row>
    <row r="71" spans="1:23" x14ac:dyDescent="0.3">
      <c r="A71" s="31"/>
      <c r="B71" s="31"/>
      <c r="W71" s="4"/>
    </row>
    <row r="72" spans="1:23" x14ac:dyDescent="0.3">
      <c r="A72" s="31"/>
      <c r="B72" s="31"/>
      <c r="W72" s="4"/>
    </row>
    <row r="73" spans="1:23" x14ac:dyDescent="0.3">
      <c r="A73" s="31"/>
      <c r="B73" s="31"/>
      <c r="W73" s="4"/>
    </row>
    <row r="74" spans="1:23" x14ac:dyDescent="0.3">
      <c r="A74" s="31"/>
      <c r="B74" s="31"/>
      <c r="W74" s="4"/>
    </row>
    <row r="75" spans="1:23" x14ac:dyDescent="0.3">
      <c r="A75" s="31"/>
      <c r="B75" s="31"/>
      <c r="W75" s="4"/>
    </row>
    <row r="76" spans="1:23" x14ac:dyDescent="0.3">
      <c r="A76" s="31"/>
      <c r="B76" s="31"/>
      <c r="W76" s="4"/>
    </row>
    <row r="77" spans="1:23" x14ac:dyDescent="0.3">
      <c r="A77" s="31"/>
      <c r="B77" s="31"/>
      <c r="W77" s="4"/>
    </row>
    <row r="78" spans="1:23" x14ac:dyDescent="0.3">
      <c r="A78" s="31"/>
      <c r="B78" s="31"/>
      <c r="W78" s="4"/>
    </row>
    <row r="79" spans="1:23" x14ac:dyDescent="0.3">
      <c r="A79" s="31"/>
      <c r="B79" s="31"/>
      <c r="W79" s="4"/>
    </row>
    <row r="80" spans="1:23" x14ac:dyDescent="0.3">
      <c r="A80" s="31"/>
      <c r="B80" s="31"/>
      <c r="W80" s="4"/>
    </row>
    <row r="81" spans="1:23" x14ac:dyDescent="0.3">
      <c r="A81" s="31"/>
      <c r="B81" s="31"/>
      <c r="W81" s="4"/>
    </row>
    <row r="82" spans="1:23" x14ac:dyDescent="0.3">
      <c r="W82" s="4"/>
    </row>
    <row r="83" spans="1:23" x14ac:dyDescent="0.3">
      <c r="W83" s="4"/>
    </row>
    <row r="84" spans="1:23" x14ac:dyDescent="0.3">
      <c r="W84" s="4"/>
    </row>
  </sheetData>
  <mergeCells count="174">
    <mergeCell ref="L46:M46"/>
    <mergeCell ref="L47:M47"/>
    <mergeCell ref="L48:M48"/>
    <mergeCell ref="L49:M49"/>
    <mergeCell ref="L42:O42"/>
    <mergeCell ref="Q38:R38"/>
    <mergeCell ref="Q39:R39"/>
    <mergeCell ref="Q40:R40"/>
    <mergeCell ref="A1:B1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2:B2"/>
    <mergeCell ref="A3:B3"/>
    <mergeCell ref="A4:B4"/>
    <mergeCell ref="A5:B5"/>
    <mergeCell ref="A6:B6"/>
    <mergeCell ref="A7:B7"/>
    <mergeCell ref="A25:B25"/>
    <mergeCell ref="A26:B26"/>
    <mergeCell ref="A27:B27"/>
    <mergeCell ref="A28:B28"/>
    <mergeCell ref="A29:B29"/>
    <mergeCell ref="A30:B30"/>
    <mergeCell ref="A20:B20"/>
    <mergeCell ref="A21:B21"/>
    <mergeCell ref="A22:B22"/>
    <mergeCell ref="A23:B23"/>
    <mergeCell ref="A24:B24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L9:M9"/>
    <mergeCell ref="L10:M10"/>
    <mergeCell ref="L11:M11"/>
    <mergeCell ref="L12:M12"/>
    <mergeCell ref="L13:M13"/>
    <mergeCell ref="L14:M14"/>
    <mergeCell ref="A79:B79"/>
    <mergeCell ref="A80:B80"/>
    <mergeCell ref="A81:B81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L21:M21"/>
    <mergeCell ref="L22:M22"/>
    <mergeCell ref="L23:M23"/>
    <mergeCell ref="L24:M24"/>
    <mergeCell ref="L25:M25"/>
    <mergeCell ref="L26:M26"/>
    <mergeCell ref="L15:M15"/>
    <mergeCell ref="L16:M16"/>
    <mergeCell ref="L17:M17"/>
    <mergeCell ref="L18:M18"/>
    <mergeCell ref="L19:M19"/>
    <mergeCell ref="L20:M20"/>
    <mergeCell ref="L39:M39"/>
    <mergeCell ref="L40:M40"/>
    <mergeCell ref="L41:M41"/>
    <mergeCell ref="L33:M33"/>
    <mergeCell ref="L34:M34"/>
    <mergeCell ref="L35:M35"/>
    <mergeCell ref="L36:M36"/>
    <mergeCell ref="L27:M27"/>
    <mergeCell ref="L28:M28"/>
    <mergeCell ref="L29:M29"/>
    <mergeCell ref="L30:M30"/>
    <mergeCell ref="L31:M31"/>
    <mergeCell ref="L32:M32"/>
    <mergeCell ref="V2:W2"/>
    <mergeCell ref="V3:W3"/>
    <mergeCell ref="V4:W4"/>
    <mergeCell ref="V5:W5"/>
    <mergeCell ref="V6:W6"/>
    <mergeCell ref="V7:W7"/>
    <mergeCell ref="V8:W8"/>
    <mergeCell ref="V9:W9"/>
    <mergeCell ref="V10:W10"/>
    <mergeCell ref="V17:W17"/>
    <mergeCell ref="V18:W18"/>
    <mergeCell ref="V19:W19"/>
    <mergeCell ref="V20:W20"/>
    <mergeCell ref="V21:W21"/>
    <mergeCell ref="V22:W22"/>
    <mergeCell ref="V11:W11"/>
    <mergeCell ref="V12:W12"/>
    <mergeCell ref="V13:W13"/>
    <mergeCell ref="V14:W14"/>
    <mergeCell ref="V15:W15"/>
    <mergeCell ref="V16:W16"/>
    <mergeCell ref="V32:W32"/>
    <mergeCell ref="V33:W33"/>
    <mergeCell ref="V34:W34"/>
    <mergeCell ref="V23:W23"/>
    <mergeCell ref="V24:W24"/>
    <mergeCell ref="V25:W25"/>
    <mergeCell ref="V26:W26"/>
    <mergeCell ref="V27:W27"/>
    <mergeCell ref="V28:W28"/>
    <mergeCell ref="L7:M7"/>
    <mergeCell ref="L6:M6"/>
    <mergeCell ref="L5:M5"/>
    <mergeCell ref="L4:M4"/>
    <mergeCell ref="L3:M3"/>
    <mergeCell ref="L2:M2"/>
    <mergeCell ref="V47:W47"/>
    <mergeCell ref="L8:M8"/>
    <mergeCell ref="L38:M38"/>
    <mergeCell ref="V41:W41"/>
    <mergeCell ref="V42:W42"/>
    <mergeCell ref="V43:W43"/>
    <mergeCell ref="V44:W44"/>
    <mergeCell ref="V45:W45"/>
    <mergeCell ref="V46:W46"/>
    <mergeCell ref="V35:W35"/>
    <mergeCell ref="V36:W36"/>
    <mergeCell ref="V37:W37"/>
    <mergeCell ref="V38:W38"/>
    <mergeCell ref="V39:W39"/>
    <mergeCell ref="V40:W40"/>
    <mergeCell ref="V29:W29"/>
    <mergeCell ref="V30:W30"/>
    <mergeCell ref="V31:W3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</dc:creator>
  <cp:lastModifiedBy>blueb</cp:lastModifiedBy>
  <dcterms:created xsi:type="dcterms:W3CDTF">2021-03-28T14:31:46Z</dcterms:created>
  <dcterms:modified xsi:type="dcterms:W3CDTF">2021-03-28T20:06:45Z</dcterms:modified>
</cp:coreProperties>
</file>